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moon\AppData\Roaming\iManage\Work\Recent\018576.000007 - Espanola Regional Hydro - 2021 Rate Application\"/>
    </mc:Choice>
  </mc:AlternateContent>
  <workbookProtection workbookAlgorithmName="SHA-512" workbookHashValue="wjquVqPsfCXUJutwcMowF8+lCqcEYfWuRXFtbujOZCpWuYPXtK03MGzYHl+AL58CPFpyQitY048rd0tXSGYTDQ==" workbookSaltValue="3LJDqawCDAegBe0OPWFyPA==" workbookSpinCount="100000" lockStructure="1"/>
  <bookViews>
    <workbookView xWindow="-120" yWindow="-120" windowWidth="29040" windowHeight="15840" tabRatio="789" firstSheet="8" activeTab="13"/>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definedNames>
    <definedName name="_xlnm._FilterDatabase" localSheetId="12" hidden="1">'7.  Persistence Report'!$C$26:$BT$26</definedName>
    <definedName name="_xlnm._FilterDatabase" localSheetId="3" hidden="1">DropDownList!$A$1:$A$40</definedName>
    <definedName name="_xlnm.Print_Area" localSheetId="4">'1.  LRAMVA Summary'!$A$1:$R$110</definedName>
    <definedName name="_xlnm.Print_Area" localSheetId="6">'2. LRAMVA Threshold'!$A$1:$R$63</definedName>
    <definedName name="_xlnm.Print_Area" localSheetId="7">'3.  Distribution Rates'!$A$1:$P$135</definedName>
    <definedName name="_xlnm.Print_Area" localSheetId="9">'4.  2011-2014 LRAM'!$A$1:$AO$537</definedName>
    <definedName name="_xlnm.Print_Area" localSheetId="10">'5.  2015-2020 LRAM'!$A:$AN</definedName>
    <definedName name="_xlnm.Print_Area" localSheetId="11">'6.  Carrying Charges'!$A$1:$W$238</definedName>
    <definedName name="_xlnm.Print_Area" localSheetId="12">'7.  Persistence Report'!$A$1:$BT$54</definedName>
    <definedName name="_xlnm.Print_Area" localSheetId="0">Contents!$A$1:$D$27</definedName>
    <definedName name="_xlnm.Print_Area" localSheetId="2">'LRAMVA Checklist Schematic'!$A$1:$F$31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LRAM'!$B$147</definedName>
    <definedName name="Table_4_c.__2013_Lost_Revenues_Work_Form">'4.  2011-2014 LRAM'!$B$277</definedName>
    <definedName name="Table_4_d.__2014_Lost_Revenues_Work_Form">'4.  2011-2014 LRAM'!$B$407</definedName>
    <definedName name="Table_5_a.__2015_Lost_Revenues_Work_Form">'5.  2015-2020 LRAM'!$B$33</definedName>
    <definedName name="Table_5_b.__2016_Lost_Revenues_Work_Form">'5.  2015-2020 LRAM'!$B$220</definedName>
    <definedName name="Table_5_c.__2017_Lost_Revenues_Work_Form">'5.  2015-2020 LRAM'!$B$404</definedName>
    <definedName name="Table_5_d.__2018_Lost_Revenues_Work_Form">'5.  2015-2020 LRAM'!$B$588</definedName>
    <definedName name="Table_5_e.__2019_Lost_Revenues_Work_Form">'5.  2015-2020 LRAM'!$B$772</definedName>
    <definedName name="Table_5_f.__2020_Lost_Revenues_Work_Form">'5.  2015-2020 LRAM'!$B$959</definedName>
  </definedNames>
  <calcPr calcId="191029"/>
  <pivotCaches>
    <pivotCache cacheId="1"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43" l="1"/>
  <c r="Q54" i="86" l="1"/>
  <c r="Q53" i="86"/>
  <c r="Q52" i="86"/>
  <c r="Q51" i="86"/>
  <c r="Q50" i="86"/>
  <c r="P54" i="86"/>
  <c r="P53" i="86"/>
  <c r="P52" i="86"/>
  <c r="P51" i="86"/>
  <c r="P50" i="86"/>
  <c r="Z57" i="79" l="1"/>
  <c r="R50" i="86"/>
  <c r="Z308" i="79"/>
  <c r="R51" i="86"/>
  <c r="R52" i="86"/>
  <c r="Z498" i="79"/>
  <c r="Z499" i="79"/>
  <c r="R53" i="86"/>
  <c r="R54" i="86"/>
  <c r="Z676" i="79"/>
  <c r="AA57" i="79"/>
  <c r="AA308" i="79"/>
  <c r="AA498" i="79"/>
  <c r="AA499" i="79"/>
  <c r="AA676" i="79"/>
  <c r="F23" i="85" l="1"/>
  <c r="E66" i="68" l="1"/>
  <c r="L291" i="46" l="1"/>
  <c r="Z351" i="46"/>
  <c r="N291" i="46"/>
  <c r="Y291" i="46"/>
  <c r="H291" i="46"/>
  <c r="E420" i="46"/>
  <c r="N351" i="46"/>
  <c r="K291" i="46"/>
  <c r="E423" i="46"/>
  <c r="R291" i="46"/>
  <c r="V291" i="46"/>
  <c r="Z291" i="46"/>
  <c r="E291" i="46"/>
  <c r="I291" i="46"/>
  <c r="M291" i="46"/>
  <c r="S291" i="46"/>
  <c r="W291" i="46"/>
  <c r="F291" i="46"/>
  <c r="J291" i="46"/>
  <c r="T291" i="46"/>
  <c r="X291" i="46"/>
  <c r="G291" i="46"/>
  <c r="Q291" i="46"/>
  <c r="U291" i="46"/>
  <c r="C54" i="47"/>
  <c r="C55" i="47" s="1"/>
  <c r="C56" i="47" s="1"/>
  <c r="H131" i="45" l="1"/>
  <c r="G131" i="45"/>
  <c r="F131" i="45"/>
  <c r="E131" i="45"/>
  <c r="D131" i="45"/>
  <c r="C131" i="45"/>
  <c r="H130" i="45"/>
  <c r="G130" i="45"/>
  <c r="F130" i="45"/>
  <c r="E130" i="45"/>
  <c r="D130" i="45"/>
  <c r="C130" i="45"/>
  <c r="H129" i="45"/>
  <c r="G129" i="45"/>
  <c r="F129" i="45"/>
  <c r="E129" i="45"/>
  <c r="D129" i="45"/>
  <c r="C129" i="45"/>
  <c r="H128" i="45"/>
  <c r="G128" i="45"/>
  <c r="F128" i="45"/>
  <c r="E128" i="45"/>
  <c r="D128" i="45"/>
  <c r="C128" i="45"/>
  <c r="H127" i="45"/>
  <c r="G127" i="45"/>
  <c r="F127" i="45"/>
  <c r="E127" i="45"/>
  <c r="D127" i="45"/>
  <c r="C127" i="45"/>
  <c r="H126" i="45"/>
  <c r="G126" i="45"/>
  <c r="F126" i="45"/>
  <c r="E126" i="45"/>
  <c r="D126" i="45"/>
  <c r="C126" i="45"/>
  <c r="H125" i="45"/>
  <c r="G125" i="45"/>
  <c r="F125" i="45"/>
  <c r="E125" i="45"/>
  <c r="D125" i="45"/>
  <c r="C125" i="45"/>
  <c r="H124" i="45"/>
  <c r="G124" i="45"/>
  <c r="F124" i="45"/>
  <c r="E124" i="45"/>
  <c r="D124" i="45"/>
  <c r="C124" i="45"/>
  <c r="G698" i="79" l="1"/>
  <c r="E698" i="79"/>
  <c r="H477" i="79"/>
  <c r="H480" i="79"/>
  <c r="H499" i="79"/>
  <c r="E676" i="79"/>
  <c r="E666" i="79"/>
  <c r="E663"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Y528" i="79"/>
  <c r="AL525" i="79"/>
  <c r="AK525" i="79"/>
  <c r="AJ525" i="79"/>
  <c r="AI525" i="79"/>
  <c r="AH525" i="79"/>
  <c r="AG525" i="79"/>
  <c r="AF525" i="79"/>
  <c r="AE525" i="79"/>
  <c r="AD525" i="79"/>
  <c r="AC525" i="79"/>
  <c r="AB525" i="79"/>
  <c r="AA525" i="79"/>
  <c r="Z525" i="79"/>
  <c r="Y525" i="79"/>
  <c r="N528" i="79"/>
  <c r="N531" i="79"/>
  <c r="N525" i="79"/>
  <c r="N521" i="79"/>
  <c r="N518" i="79"/>
  <c r="N515" i="79"/>
  <c r="AL499" i="79"/>
  <c r="AK499" i="79"/>
  <c r="AJ499" i="79"/>
  <c r="AI499" i="79"/>
  <c r="AH499" i="79"/>
  <c r="AG499" i="79"/>
  <c r="AF499" i="79"/>
  <c r="AE499" i="79"/>
  <c r="AD499" i="79"/>
  <c r="AC499" i="79"/>
  <c r="AB499" i="79"/>
  <c r="Y499" i="79"/>
  <c r="R499" i="79"/>
  <c r="S499" i="79" s="1"/>
  <c r="O499" i="79"/>
  <c r="N499" i="79"/>
  <c r="E499" i="79"/>
  <c r="F499" i="79" s="1"/>
  <c r="Q499" i="79" s="1"/>
  <c r="AF480" i="79"/>
  <c r="AE480" i="79"/>
  <c r="AD480" i="79"/>
  <c r="AC480" i="79"/>
  <c r="AB480" i="79"/>
  <c r="AA480" i="79"/>
  <c r="Z480" i="79"/>
  <c r="Y480" i="79"/>
  <c r="E480" i="79"/>
  <c r="F480" i="79" s="1"/>
  <c r="AF477" i="79"/>
  <c r="AE477" i="79"/>
  <c r="AD477" i="79"/>
  <c r="AC477" i="79"/>
  <c r="AB477" i="79"/>
  <c r="AA477" i="79"/>
  <c r="Z477" i="79"/>
  <c r="Y477" i="79"/>
  <c r="F477" i="79"/>
  <c r="E477" i="79"/>
  <c r="AG477" i="79"/>
  <c r="AH477" i="79"/>
  <c r="AI477" i="79"/>
  <c r="AJ477" i="79"/>
  <c r="AG480" i="79"/>
  <c r="AH480" i="79"/>
  <c r="AI480" i="79"/>
  <c r="AJ480" i="79"/>
  <c r="Z483" i="79"/>
  <c r="AA483" i="79"/>
  <c r="AB483" i="79"/>
  <c r="AC483" i="79"/>
  <c r="AD483" i="79"/>
  <c r="AE483" i="79"/>
  <c r="AF483" i="79"/>
  <c r="AG483" i="79"/>
  <c r="AH483" i="79"/>
  <c r="AI483" i="79"/>
  <c r="AJ483" i="79"/>
  <c r="AL309" i="79"/>
  <c r="AK309" i="79"/>
  <c r="AJ309" i="79"/>
  <c r="AI309" i="79"/>
  <c r="AH309" i="79"/>
  <c r="AG309" i="79"/>
  <c r="AF309" i="79"/>
  <c r="AE309" i="79"/>
  <c r="AD309" i="79"/>
  <c r="AC309" i="79"/>
  <c r="AB309" i="79"/>
  <c r="AA309" i="79"/>
  <c r="Z309" i="79"/>
  <c r="Y309" i="79"/>
  <c r="AL306" i="79"/>
  <c r="AK306" i="79"/>
  <c r="AJ306" i="79"/>
  <c r="AI306" i="79"/>
  <c r="AH306" i="79"/>
  <c r="AG306" i="79"/>
  <c r="AF306" i="79"/>
  <c r="AE306" i="79"/>
  <c r="AD306" i="79"/>
  <c r="AC306" i="79"/>
  <c r="AB306" i="79"/>
  <c r="AA306" i="79"/>
  <c r="Z306" i="79"/>
  <c r="Y306" i="79"/>
  <c r="AI296" i="79"/>
  <c r="AH296" i="79"/>
  <c r="AG296" i="79"/>
  <c r="AF296" i="79"/>
  <c r="AE296" i="79"/>
  <c r="AD296" i="79"/>
  <c r="AC296" i="79"/>
  <c r="AB296" i="79"/>
  <c r="AA296" i="79"/>
  <c r="Z296" i="79"/>
  <c r="Y296" i="79"/>
  <c r="AI293" i="79"/>
  <c r="AH293" i="79"/>
  <c r="AG293" i="79"/>
  <c r="AF293" i="79"/>
  <c r="AE293" i="79"/>
  <c r="AD293" i="79"/>
  <c r="AC293" i="79"/>
  <c r="AB293" i="79"/>
  <c r="AA293" i="79"/>
  <c r="Z293" i="79"/>
  <c r="Y293" i="79"/>
  <c r="Y112" i="79"/>
  <c r="Y109" i="79"/>
  <c r="U60" i="79"/>
  <c r="T60" i="79"/>
  <c r="S60" i="79"/>
  <c r="R60" i="79"/>
  <c r="Q60" i="79"/>
  <c r="P60" i="79"/>
  <c r="O60" i="79"/>
  <c r="AD61" i="79"/>
  <c r="AC61" i="79"/>
  <c r="AB61" i="79"/>
  <c r="AA61" i="79"/>
  <c r="Z61" i="79"/>
  <c r="Y61" i="79"/>
  <c r="AB58" i="79"/>
  <c r="AA58" i="79"/>
  <c r="Z58" i="79"/>
  <c r="G51" i="85"/>
  <c r="D60" i="79"/>
  <c r="E60" i="79" s="1"/>
  <c r="Q55" i="85"/>
  <c r="D33" i="85" s="1"/>
  <c r="Q36" i="85"/>
  <c r="L36" i="85"/>
  <c r="Q35" i="85"/>
  <c r="L35" i="85"/>
  <c r="Q34" i="85"/>
  <c r="L34" i="85"/>
  <c r="Q33" i="85"/>
  <c r="L33" i="85"/>
  <c r="L55" i="85" s="1"/>
  <c r="C33" i="85" s="1"/>
  <c r="E33" i="85" s="1"/>
  <c r="F33" i="85"/>
  <c r="G33" i="85" s="1"/>
  <c r="F25" i="85"/>
  <c r="E25" i="85"/>
  <c r="AL61" i="79"/>
  <c r="AK61" i="79"/>
  <c r="AJ61" i="79"/>
  <c r="AI61" i="79"/>
  <c r="AH61" i="79"/>
  <c r="AG61" i="79"/>
  <c r="AF61" i="79"/>
  <c r="AE61" i="79"/>
  <c r="AM60" i="79"/>
  <c r="AC443" i="46"/>
  <c r="AB443" i="46"/>
  <c r="AC440" i="46"/>
  <c r="AB440" i="46"/>
  <c r="F423" i="46"/>
  <c r="G423" i="46" s="1"/>
  <c r="H423" i="46" s="1"/>
  <c r="I423" i="46" s="1"/>
  <c r="J423" i="46" s="1"/>
  <c r="K423" i="46" s="1"/>
  <c r="L423" i="46" s="1"/>
  <c r="M423" i="46" s="1"/>
  <c r="N423" i="46" s="1"/>
  <c r="F420" i="46"/>
  <c r="G420" i="46" s="1"/>
  <c r="H420" i="46" s="1"/>
  <c r="I420" i="46" s="1"/>
  <c r="J420" i="46" s="1"/>
  <c r="K420" i="46" s="1"/>
  <c r="L420" i="46" s="1"/>
  <c r="M420" i="46" s="1"/>
  <c r="N420" i="46" s="1"/>
  <c r="Y351" i="46"/>
  <c r="X351" i="46"/>
  <c r="W351" i="46"/>
  <c r="V351" i="46"/>
  <c r="U351" i="46"/>
  <c r="T351" i="46"/>
  <c r="S351" i="46"/>
  <c r="R351" i="46"/>
  <c r="Q351" i="46"/>
  <c r="M351" i="46"/>
  <c r="L351" i="46"/>
  <c r="K351" i="46"/>
  <c r="J351" i="46"/>
  <c r="I351" i="46"/>
  <c r="H351" i="46"/>
  <c r="G351" i="46"/>
  <c r="F351" i="46"/>
  <c r="E351" i="46"/>
  <c r="AC310" i="46"/>
  <c r="AB310" i="46"/>
  <c r="AA310" i="46"/>
  <c r="P499" i="79" l="1"/>
  <c r="F60" i="79"/>
  <c r="G34" i="85"/>
  <c r="G35" i="85" s="1"/>
  <c r="G36" i="85" s="1"/>
  <c r="G37" i="85" s="1"/>
  <c r="G38" i="85" s="1"/>
  <c r="G39" i="85" s="1"/>
  <c r="G40" i="85" s="1"/>
  <c r="G41" i="85" s="1"/>
  <c r="G42" i="85" s="1"/>
  <c r="G43" i="85" s="1"/>
  <c r="G44" i="85" s="1"/>
  <c r="G46" i="85" s="1"/>
  <c r="G47" i="85" s="1"/>
  <c r="G48" i="85" s="1"/>
  <c r="G49" i="85" s="1"/>
  <c r="G50" i="85" s="1"/>
  <c r="G60" i="79" l="1"/>
  <c r="G45" i="85"/>
  <c r="H60" i="79" l="1"/>
  <c r="I60" i="79" l="1"/>
  <c r="J60" i="79" l="1"/>
  <c r="K60" i="79" l="1"/>
  <c r="L60" i="79" l="1"/>
  <c r="M60" i="79" l="1"/>
  <c r="AO124" i="46" l="1"/>
  <c r="AO121" i="46"/>
  <c r="AO118" i="46"/>
  <c r="AO114" i="46"/>
  <c r="AO111" i="46"/>
  <c r="AO108" i="46"/>
  <c r="AO105" i="46"/>
  <c r="AO102" i="46"/>
  <c r="AO98" i="46"/>
  <c r="AO95" i="46"/>
  <c r="AO91" i="46"/>
  <c r="AO87" i="46"/>
  <c r="AO84" i="46"/>
  <c r="AO81" i="46"/>
  <c r="AO78" i="46"/>
  <c r="AO75" i="46"/>
  <c r="AO71" i="46"/>
  <c r="AO68" i="46"/>
  <c r="AO65" i="46"/>
  <c r="AO62" i="46"/>
  <c r="AO59" i="46"/>
  <c r="AO56" i="46"/>
  <c r="AO53" i="46"/>
  <c r="AO50" i="46"/>
  <c r="AO46" i="46"/>
  <c r="AO43" i="46"/>
  <c r="AO40" i="46"/>
  <c r="AO37" i="46"/>
  <c r="AO34" i="46"/>
  <c r="AO31" i="46"/>
  <c r="AO28" i="46"/>
  <c r="AO25" i="46"/>
  <c r="AO22" i="46"/>
  <c r="AN125" i="46"/>
  <c r="AN122" i="46"/>
  <c r="AN119" i="46"/>
  <c r="AN115" i="46"/>
  <c r="AN112" i="46"/>
  <c r="AN109" i="46"/>
  <c r="AN106" i="46"/>
  <c r="AN103" i="46"/>
  <c r="AN99" i="46"/>
  <c r="AN96" i="46"/>
  <c r="AN92" i="46"/>
  <c r="AN88" i="46"/>
  <c r="AN85" i="46"/>
  <c r="AN82" i="46"/>
  <c r="AN79" i="46"/>
  <c r="AN76" i="46"/>
  <c r="AN72" i="46"/>
  <c r="AN69" i="46"/>
  <c r="AN66" i="46"/>
  <c r="AN63" i="46"/>
  <c r="AN60" i="46"/>
  <c r="AN57" i="46"/>
  <c r="AN54" i="46"/>
  <c r="AN51" i="46"/>
  <c r="AN47" i="46"/>
  <c r="AN44" i="46"/>
  <c r="AN41" i="46"/>
  <c r="AN38" i="46"/>
  <c r="AN35" i="46"/>
  <c r="AN32" i="46"/>
  <c r="AN29" i="46"/>
  <c r="AN26" i="46"/>
  <c r="AN23" i="46"/>
  <c r="AN21" i="46"/>
  <c r="AN20" i="46"/>
  <c r="AM125" i="46"/>
  <c r="AL125" i="46"/>
  <c r="AK125" i="46"/>
  <c r="AJ125" i="46"/>
  <c r="AI125" i="46"/>
  <c r="AH125" i="46"/>
  <c r="AG125" i="46"/>
  <c r="AM122" i="46"/>
  <c r="AL122" i="46"/>
  <c r="AK122" i="46"/>
  <c r="AJ122" i="46"/>
  <c r="AI122" i="46"/>
  <c r="AH122" i="46"/>
  <c r="AG122" i="46"/>
  <c r="AM119" i="46"/>
  <c r="AL119" i="46"/>
  <c r="AK119" i="46"/>
  <c r="AJ119" i="46"/>
  <c r="AI119" i="46"/>
  <c r="AH119" i="46"/>
  <c r="AG119" i="46"/>
  <c r="AM115" i="46"/>
  <c r="AL115" i="46"/>
  <c r="AK115" i="46"/>
  <c r="AJ115" i="46"/>
  <c r="AI115" i="46"/>
  <c r="AH115" i="46"/>
  <c r="AG115" i="46"/>
  <c r="AM112" i="46"/>
  <c r="AL112" i="46"/>
  <c r="AK112" i="46"/>
  <c r="AJ112" i="46"/>
  <c r="AI112" i="46"/>
  <c r="AH112" i="46"/>
  <c r="AG112" i="46"/>
  <c r="AM109" i="46"/>
  <c r="AL109" i="46"/>
  <c r="AK109" i="46"/>
  <c r="AJ109" i="46"/>
  <c r="AI109" i="46"/>
  <c r="AH109" i="46"/>
  <c r="AG109" i="46"/>
  <c r="AM106" i="46"/>
  <c r="AL106" i="46"/>
  <c r="AK106" i="46"/>
  <c r="AJ106" i="46"/>
  <c r="AI106" i="46"/>
  <c r="AH106" i="46"/>
  <c r="AG106" i="46"/>
  <c r="AM103" i="46"/>
  <c r="AL103" i="46"/>
  <c r="AK103" i="46"/>
  <c r="AJ103" i="46"/>
  <c r="AI103" i="46"/>
  <c r="AH103" i="46"/>
  <c r="AG103" i="46"/>
  <c r="AM99" i="46"/>
  <c r="AL99" i="46"/>
  <c r="AK99" i="46"/>
  <c r="AJ99" i="46"/>
  <c r="AI99" i="46"/>
  <c r="AH99" i="46"/>
  <c r="AG99" i="46"/>
  <c r="AM96" i="46"/>
  <c r="AL96" i="46"/>
  <c r="AK96" i="46"/>
  <c r="AJ96" i="46"/>
  <c r="AI96" i="46"/>
  <c r="AH96" i="46"/>
  <c r="AG96" i="46"/>
  <c r="AM92" i="46"/>
  <c r="AL92" i="46"/>
  <c r="AK92" i="46"/>
  <c r="AJ92" i="46"/>
  <c r="AI92" i="46"/>
  <c r="AH92" i="46"/>
  <c r="AG92" i="46"/>
  <c r="AM88" i="46"/>
  <c r="AL88" i="46"/>
  <c r="AK88" i="46"/>
  <c r="AJ88" i="46"/>
  <c r="AI88" i="46"/>
  <c r="AH88" i="46"/>
  <c r="AG88" i="46"/>
  <c r="AM85" i="46"/>
  <c r="AL85" i="46"/>
  <c r="AK85" i="46"/>
  <c r="AJ85" i="46"/>
  <c r="AI85" i="46"/>
  <c r="AH85" i="46"/>
  <c r="AG85" i="46"/>
  <c r="AM82" i="46"/>
  <c r="AL82" i="46"/>
  <c r="AK82" i="46"/>
  <c r="AJ82" i="46"/>
  <c r="AI82" i="46"/>
  <c r="AH82" i="46"/>
  <c r="AG82" i="46"/>
  <c r="AM79" i="46"/>
  <c r="AL79" i="46"/>
  <c r="AK79" i="46"/>
  <c r="AJ79" i="46"/>
  <c r="AI79" i="46"/>
  <c r="AH79" i="46"/>
  <c r="AG79" i="46"/>
  <c r="AM76" i="46"/>
  <c r="AL76" i="46"/>
  <c r="AK76" i="46"/>
  <c r="AJ76" i="46"/>
  <c r="AI76" i="46"/>
  <c r="AH76" i="46"/>
  <c r="AG76" i="46"/>
  <c r="AM72" i="46"/>
  <c r="AL72" i="46"/>
  <c r="AK72" i="46"/>
  <c r="AJ72" i="46"/>
  <c r="AI72" i="46"/>
  <c r="AH72" i="46"/>
  <c r="AG72" i="46"/>
  <c r="AM69" i="46"/>
  <c r="AL69" i="46"/>
  <c r="AK69" i="46"/>
  <c r="AJ69" i="46"/>
  <c r="AI69" i="46"/>
  <c r="AH69" i="46"/>
  <c r="AG69" i="46"/>
  <c r="AM66" i="46"/>
  <c r="AL66" i="46"/>
  <c r="AK66" i="46"/>
  <c r="AJ66" i="46"/>
  <c r="AI66" i="46"/>
  <c r="AH66" i="46"/>
  <c r="AG66" i="46"/>
  <c r="AM63" i="46"/>
  <c r="AL63" i="46"/>
  <c r="AK63" i="46"/>
  <c r="AJ63" i="46"/>
  <c r="AI63" i="46"/>
  <c r="AH63" i="46"/>
  <c r="AG63" i="46"/>
  <c r="AM60" i="46"/>
  <c r="AL60" i="46"/>
  <c r="AK60" i="46"/>
  <c r="AJ60" i="46"/>
  <c r="AI60" i="46"/>
  <c r="AH60" i="46"/>
  <c r="AG60" i="46"/>
  <c r="AM57" i="46"/>
  <c r="AL57" i="46"/>
  <c r="AK57" i="46"/>
  <c r="AJ57" i="46"/>
  <c r="AI57" i="46"/>
  <c r="AH57" i="46"/>
  <c r="AG57" i="46"/>
  <c r="AM54" i="46"/>
  <c r="AL54" i="46"/>
  <c r="AK54" i="46"/>
  <c r="AJ54" i="46"/>
  <c r="AI54" i="46"/>
  <c r="AH54" i="46"/>
  <c r="AG54" i="46"/>
  <c r="AM51" i="46"/>
  <c r="AL51" i="46"/>
  <c r="AK51" i="46"/>
  <c r="AJ51" i="46"/>
  <c r="AI51" i="46"/>
  <c r="AH51" i="46"/>
  <c r="AG51" i="46"/>
  <c r="AM47" i="46"/>
  <c r="AL47" i="46"/>
  <c r="AK47" i="46"/>
  <c r="AJ47" i="46"/>
  <c r="AI47" i="46"/>
  <c r="AH47" i="46"/>
  <c r="AG47" i="46"/>
  <c r="AM44" i="46"/>
  <c r="AL44" i="46"/>
  <c r="AK44" i="46"/>
  <c r="AJ44" i="46"/>
  <c r="AI44" i="46"/>
  <c r="AH44" i="46"/>
  <c r="AG44" i="46"/>
  <c r="AM41" i="46"/>
  <c r="AL41" i="46"/>
  <c r="AK41" i="46"/>
  <c r="AJ41" i="46"/>
  <c r="AI41" i="46"/>
  <c r="AH41" i="46"/>
  <c r="AG41" i="46"/>
  <c r="AM38" i="46"/>
  <c r="AL38" i="46"/>
  <c r="AK38" i="46"/>
  <c r="AJ38" i="46"/>
  <c r="AI38" i="46"/>
  <c r="AH38" i="46"/>
  <c r="AG38" i="46"/>
  <c r="AM35" i="46"/>
  <c r="AL35" i="46"/>
  <c r="AK35" i="46"/>
  <c r="AJ35" i="46"/>
  <c r="AI35" i="46"/>
  <c r="AH35" i="46"/>
  <c r="AG35" i="46"/>
  <c r="AM32" i="46"/>
  <c r="AL32" i="46"/>
  <c r="AK32" i="46"/>
  <c r="AJ32" i="46"/>
  <c r="AI32" i="46"/>
  <c r="AH32" i="46"/>
  <c r="AG32" i="46"/>
  <c r="AM29" i="46"/>
  <c r="AL29" i="46"/>
  <c r="AK29" i="46"/>
  <c r="AJ29" i="46"/>
  <c r="AI29" i="46"/>
  <c r="AH29" i="46"/>
  <c r="AG29" i="46"/>
  <c r="AM26" i="46"/>
  <c r="AL26" i="46"/>
  <c r="AK26" i="46"/>
  <c r="AJ26" i="46"/>
  <c r="AI26" i="46"/>
  <c r="AH26" i="46"/>
  <c r="AG26" i="46"/>
  <c r="AM23" i="46"/>
  <c r="AL23" i="46"/>
  <c r="AK23" i="46"/>
  <c r="AJ23" i="46"/>
  <c r="AI23" i="46"/>
  <c r="AH23" i="46"/>
  <c r="AG23" i="46"/>
  <c r="AM21" i="46"/>
  <c r="AL21" i="46"/>
  <c r="AK21" i="46"/>
  <c r="AJ21" i="46"/>
  <c r="AI21" i="46"/>
  <c r="AH21" i="46"/>
  <c r="AG21" i="46"/>
  <c r="AM20" i="46"/>
  <c r="AL20" i="46"/>
  <c r="AK20" i="46"/>
  <c r="AJ20" i="46"/>
  <c r="AI20" i="46"/>
  <c r="AH20" i="46"/>
  <c r="AG20" i="46"/>
  <c r="AN144" i="46" l="1"/>
  <c r="AL127" i="46"/>
  <c r="AI127" i="46"/>
  <c r="AH127" i="46"/>
  <c r="AM127" i="46"/>
  <c r="AN141" i="46"/>
  <c r="AN127" i="46"/>
  <c r="AN138" i="46"/>
  <c r="AN142" i="46"/>
  <c r="AN135" i="46"/>
  <c r="AN139" i="46"/>
  <c r="AN143" i="46"/>
  <c r="AN136" i="46"/>
  <c r="AN140" i="46"/>
  <c r="AG142" i="46"/>
  <c r="AH143" i="46"/>
  <c r="AL143" i="46"/>
  <c r="AK142" i="46"/>
  <c r="AI144" i="46"/>
  <c r="AM144" i="46"/>
  <c r="AJ127" i="46"/>
  <c r="AG127" i="46"/>
  <c r="AK127" i="46"/>
  <c r="AI135" i="46"/>
  <c r="AM135" i="46"/>
  <c r="AJ136" i="46"/>
  <c r="AG137" i="46"/>
  <c r="AK137" i="46"/>
  <c r="AH138" i="46"/>
  <c r="AL138" i="46"/>
  <c r="AI139" i="46"/>
  <c r="AM139" i="46"/>
  <c r="AJ140" i="46"/>
  <c r="AG141" i="46"/>
  <c r="AK141" i="46"/>
  <c r="AH142" i="46"/>
  <c r="AL142" i="46"/>
  <c r="AI143" i="46"/>
  <c r="AM143" i="46"/>
  <c r="AJ144" i="46"/>
  <c r="AJ135" i="46"/>
  <c r="AG136" i="46"/>
  <c r="AK136" i="46"/>
  <c r="AH137" i="46"/>
  <c r="AL137" i="46"/>
  <c r="AI138" i="46"/>
  <c r="AJ139" i="46"/>
  <c r="AG140" i="46"/>
  <c r="AH141" i="46"/>
  <c r="AL141" i="46"/>
  <c r="AM142" i="46"/>
  <c r="AJ143" i="46"/>
  <c r="AG144" i="46"/>
  <c r="AK144" i="46"/>
  <c r="AG135" i="46"/>
  <c r="AK135" i="46"/>
  <c r="AH136" i="46"/>
  <c r="AL136" i="46"/>
  <c r="AI137" i="46"/>
  <c r="AM137" i="46"/>
  <c r="AJ138" i="46"/>
  <c r="AG139" i="46"/>
  <c r="AK139" i="46"/>
  <c r="AH140" i="46"/>
  <c r="AL140" i="46"/>
  <c r="AI141" i="46"/>
  <c r="AM141" i="46"/>
  <c r="AJ142" i="46"/>
  <c r="AG143" i="46"/>
  <c r="AK143" i="46"/>
  <c r="AH144" i="46"/>
  <c r="AL144" i="46"/>
  <c r="AH135" i="46"/>
  <c r="AL135" i="46"/>
  <c r="AI136" i="46"/>
  <c r="AM136" i="46"/>
  <c r="AJ137" i="46"/>
  <c r="AG138" i="46"/>
  <c r="AK138" i="46"/>
  <c r="AH139" i="46"/>
  <c r="AI140" i="46"/>
  <c r="AM140" i="46"/>
  <c r="AI183" i="46" l="1"/>
  <c r="AH183" i="46"/>
  <c r="AG183" i="46"/>
  <c r="AF183" i="46"/>
  <c r="AE183" i="46"/>
  <c r="AD183" i="46"/>
  <c r="AC183" i="46"/>
  <c r="AB183" i="46"/>
  <c r="AA183" i="46"/>
  <c r="O183" i="46"/>
  <c r="AI180" i="46"/>
  <c r="AH180" i="46"/>
  <c r="AG180" i="46"/>
  <c r="AF180" i="46"/>
  <c r="AE180" i="46"/>
  <c r="AD180" i="46"/>
  <c r="AC180" i="46"/>
  <c r="AB180" i="46"/>
  <c r="AA180" i="46"/>
  <c r="O180" i="46"/>
  <c r="AJ164" i="46"/>
  <c r="AI164" i="46"/>
  <c r="AH164" i="46"/>
  <c r="AG164" i="46"/>
  <c r="AF164" i="46"/>
  <c r="AE164" i="46"/>
  <c r="AD164" i="46"/>
  <c r="AC164" i="46"/>
  <c r="AB164" i="46"/>
  <c r="AA164" i="46"/>
  <c r="AJ161" i="46"/>
  <c r="AI161" i="46"/>
  <c r="AH161" i="46"/>
  <c r="AG161" i="46"/>
  <c r="AF161" i="46"/>
  <c r="AE161" i="46"/>
  <c r="AD161" i="46"/>
  <c r="AC161" i="46"/>
  <c r="AB161" i="46"/>
  <c r="AA161" i="46"/>
  <c r="AJ158" i="46"/>
  <c r="AI158" i="46"/>
  <c r="AH158" i="46"/>
  <c r="AG158" i="46"/>
  <c r="AF158" i="46"/>
  <c r="AE158" i="46"/>
  <c r="AD158" i="46"/>
  <c r="AC158" i="46"/>
  <c r="AB158" i="46"/>
  <c r="AA158" i="46"/>
  <c r="AJ155" i="46"/>
  <c r="AI155" i="46"/>
  <c r="AH155" i="46"/>
  <c r="AG155" i="46"/>
  <c r="AF155" i="46"/>
  <c r="AE155" i="46"/>
  <c r="AD155" i="46"/>
  <c r="AC155" i="46"/>
  <c r="AB155" i="46"/>
  <c r="AA155" i="46"/>
  <c r="AF106" i="46" l="1"/>
  <c r="AE106" i="46"/>
  <c r="AD106" i="46"/>
  <c r="AC106" i="46"/>
  <c r="AB106" i="46"/>
  <c r="AA106" i="46"/>
  <c r="O106" i="46"/>
  <c r="AF103" i="46"/>
  <c r="AE103" i="46"/>
  <c r="AD103" i="46"/>
  <c r="AC103" i="46"/>
  <c r="AB103" i="46"/>
  <c r="AA103" i="46"/>
  <c r="O103" i="46"/>
  <c r="AF99" i="46"/>
  <c r="AE99" i="46"/>
  <c r="AD99" i="46"/>
  <c r="AC99" i="46"/>
  <c r="AB99" i="46"/>
  <c r="AA99" i="46"/>
  <c r="O99" i="46"/>
  <c r="AF96" i="46"/>
  <c r="AE96" i="46"/>
  <c r="AD96" i="46"/>
  <c r="AC96" i="46"/>
  <c r="AB96" i="46"/>
  <c r="AA96" i="46"/>
  <c r="AF92" i="46"/>
  <c r="AE92" i="46"/>
  <c r="AD92" i="46"/>
  <c r="AC92" i="46"/>
  <c r="AB92" i="46"/>
  <c r="AA92" i="46"/>
  <c r="AF88" i="46"/>
  <c r="AE88" i="46"/>
  <c r="AD88" i="46"/>
  <c r="AC88" i="46"/>
  <c r="AB88" i="46"/>
  <c r="AA88" i="46"/>
  <c r="AF85" i="46"/>
  <c r="AE85" i="46"/>
  <c r="AD85" i="46"/>
  <c r="AC85" i="46"/>
  <c r="AB85" i="46"/>
  <c r="AA85" i="46"/>
  <c r="O85" i="46"/>
  <c r="AF82" i="46"/>
  <c r="AE82" i="46"/>
  <c r="AD82" i="46"/>
  <c r="AC82" i="46"/>
  <c r="AB82" i="46"/>
  <c r="AA82" i="46"/>
  <c r="O82" i="46"/>
  <c r="AF79" i="46"/>
  <c r="AE79" i="46"/>
  <c r="AD79" i="46"/>
  <c r="AC79" i="46"/>
  <c r="AB79" i="46"/>
  <c r="AA79" i="46"/>
  <c r="O79" i="46"/>
  <c r="AF76" i="46"/>
  <c r="AE76" i="46"/>
  <c r="AD76" i="46"/>
  <c r="AC76" i="46"/>
  <c r="AB76" i="46"/>
  <c r="AA76" i="46"/>
  <c r="O76" i="46"/>
  <c r="AF72" i="46"/>
  <c r="AE72" i="46"/>
  <c r="AD72" i="46"/>
  <c r="AC72" i="46"/>
  <c r="AB72" i="46"/>
  <c r="AA72" i="46"/>
  <c r="AF69" i="46"/>
  <c r="AE69" i="46"/>
  <c r="AD69" i="46"/>
  <c r="AC69" i="46"/>
  <c r="AB69" i="46"/>
  <c r="AA69" i="46"/>
  <c r="AF66" i="46"/>
  <c r="AE66" i="46"/>
  <c r="AD66" i="46"/>
  <c r="AC66" i="46"/>
  <c r="AB66" i="46"/>
  <c r="AA66" i="46"/>
  <c r="AF63" i="46"/>
  <c r="AE63" i="46"/>
  <c r="AD63" i="46"/>
  <c r="AC63" i="46"/>
  <c r="AB63" i="46"/>
  <c r="AA63" i="46"/>
  <c r="O63" i="46"/>
  <c r="AF60" i="46"/>
  <c r="AE60" i="46"/>
  <c r="AD60" i="46"/>
  <c r="AC60" i="46"/>
  <c r="AB60" i="46"/>
  <c r="AA60" i="46"/>
  <c r="O60" i="46"/>
  <c r="AF57" i="46"/>
  <c r="AE57" i="46"/>
  <c r="AD57" i="46"/>
  <c r="AC57" i="46"/>
  <c r="AB57" i="46"/>
  <c r="AA57" i="46"/>
  <c r="O57" i="46"/>
  <c r="AF54" i="46"/>
  <c r="AE54" i="46"/>
  <c r="AD54" i="46"/>
  <c r="AC54" i="46"/>
  <c r="AB54" i="46"/>
  <c r="AA54" i="46"/>
  <c r="O54" i="46"/>
  <c r="AF51" i="46"/>
  <c r="AE51" i="46"/>
  <c r="AD51" i="46"/>
  <c r="AC51" i="46"/>
  <c r="AB51" i="46"/>
  <c r="AA51" i="46"/>
  <c r="O51" i="46"/>
  <c r="AF47" i="46"/>
  <c r="AE47" i="46"/>
  <c r="AD47" i="46"/>
  <c r="AC47" i="46"/>
  <c r="AB47" i="46"/>
  <c r="AA47" i="46"/>
  <c r="AF44" i="46"/>
  <c r="AE44" i="46"/>
  <c r="AD44" i="46"/>
  <c r="AC44" i="46"/>
  <c r="AB44" i="46"/>
  <c r="AA44" i="46"/>
  <c r="AF41" i="46"/>
  <c r="AE41" i="46"/>
  <c r="AD41" i="46"/>
  <c r="AC41" i="46"/>
  <c r="AB41" i="46"/>
  <c r="AA41" i="46"/>
  <c r="AF38" i="46"/>
  <c r="AE38" i="46"/>
  <c r="AD38" i="46"/>
  <c r="AC38" i="46"/>
  <c r="AB38" i="46"/>
  <c r="AA38" i="46"/>
  <c r="AF35" i="46"/>
  <c r="AE35" i="46"/>
  <c r="AD35" i="46"/>
  <c r="AC35" i="46"/>
  <c r="AB35" i="46"/>
  <c r="AA35" i="46"/>
  <c r="AF32" i="46"/>
  <c r="AE32" i="46"/>
  <c r="AD32" i="46"/>
  <c r="AC32" i="46"/>
  <c r="AB32" i="46"/>
  <c r="AA32" i="46"/>
  <c r="AF29" i="46"/>
  <c r="AE29" i="46"/>
  <c r="AD29" i="46"/>
  <c r="AC29" i="46"/>
  <c r="AB29" i="46"/>
  <c r="AA29" i="46"/>
  <c r="AF26" i="46"/>
  <c r="AE26" i="46"/>
  <c r="AD26" i="46"/>
  <c r="AC26" i="46"/>
  <c r="AB26" i="46"/>
  <c r="AA26" i="46"/>
  <c r="AF23" i="46"/>
  <c r="AE23" i="46"/>
  <c r="AD23" i="46"/>
  <c r="AC23" i="46"/>
  <c r="AB23" i="46"/>
  <c r="AA23" i="46"/>
  <c r="N78" i="45"/>
  <c r="M78" i="45"/>
  <c r="N79" i="45" s="1"/>
  <c r="L78" i="45"/>
  <c r="M79" i="45" s="1"/>
  <c r="K78" i="45"/>
  <c r="L79" i="45" s="1"/>
  <c r="K131" i="45" s="1"/>
  <c r="J78" i="45"/>
  <c r="I78" i="45"/>
  <c r="J79" i="45" s="1"/>
  <c r="K129" i="45" s="1"/>
  <c r="H78" i="45"/>
  <c r="I79" i="45" s="1"/>
  <c r="K128" i="45" s="1"/>
  <c r="G78" i="45"/>
  <c r="H79" i="45" s="1"/>
  <c r="K127" i="45" s="1"/>
  <c r="F78" i="45"/>
  <c r="E78" i="45"/>
  <c r="F79" i="45" s="1"/>
  <c r="K125" i="45" s="1"/>
  <c r="D78" i="45"/>
  <c r="E79" i="45" s="1"/>
  <c r="K124" i="45" s="1"/>
  <c r="N71" i="45"/>
  <c r="M71" i="45"/>
  <c r="L71" i="45"/>
  <c r="M72" i="45" s="1"/>
  <c r="K71" i="45"/>
  <c r="J71" i="45"/>
  <c r="K72" i="45" s="1"/>
  <c r="J130" i="45" s="1"/>
  <c r="I71" i="45"/>
  <c r="H71" i="45"/>
  <c r="I72" i="45" s="1"/>
  <c r="J128" i="45" s="1"/>
  <c r="G71" i="45"/>
  <c r="F71" i="45"/>
  <c r="G72" i="45" s="1"/>
  <c r="J126" i="45" s="1"/>
  <c r="E71" i="45"/>
  <c r="D71" i="45"/>
  <c r="E72" i="45" s="1"/>
  <c r="J124" i="45" s="1"/>
  <c r="N64" i="45"/>
  <c r="M64" i="45"/>
  <c r="N65" i="45" s="1"/>
  <c r="L64" i="45"/>
  <c r="M65" i="45" s="1"/>
  <c r="K64" i="45"/>
  <c r="J64" i="45"/>
  <c r="K65" i="45" s="1"/>
  <c r="I130" i="45" s="1"/>
  <c r="I64" i="45"/>
  <c r="J65" i="45" s="1"/>
  <c r="I129" i="45" s="1"/>
  <c r="H64" i="45"/>
  <c r="I65" i="45" s="1"/>
  <c r="I128" i="45" s="1"/>
  <c r="G64" i="45"/>
  <c r="F64" i="45"/>
  <c r="G65" i="45" s="1"/>
  <c r="I126" i="45" s="1"/>
  <c r="E64" i="45"/>
  <c r="F65" i="45" s="1"/>
  <c r="I125" i="45" s="1"/>
  <c r="D64" i="45"/>
  <c r="E65" i="45" s="1"/>
  <c r="I124" i="45" s="1"/>
  <c r="J58" i="45"/>
  <c r="F58" i="45"/>
  <c r="M57" i="45"/>
  <c r="L57" i="45"/>
  <c r="M58" i="45" s="1"/>
  <c r="K57" i="45"/>
  <c r="L58" i="45" s="1"/>
  <c r="J57" i="45"/>
  <c r="K58" i="45" s="1"/>
  <c r="I57" i="45"/>
  <c r="H57" i="45"/>
  <c r="I58" i="45" s="1"/>
  <c r="G57" i="45"/>
  <c r="H58" i="45" s="1"/>
  <c r="F57" i="45"/>
  <c r="G58" i="45" s="1"/>
  <c r="E57" i="45"/>
  <c r="D57" i="45"/>
  <c r="E58" i="45" s="1"/>
  <c r="N53" i="45"/>
  <c r="N57" i="45" s="1"/>
  <c r="N58" i="45" s="1"/>
  <c r="N50" i="45"/>
  <c r="M50" i="45"/>
  <c r="N51" i="45" s="1"/>
  <c r="L50" i="45"/>
  <c r="M51" i="45" s="1"/>
  <c r="K50" i="45"/>
  <c r="J50" i="45"/>
  <c r="K51" i="45" s="1"/>
  <c r="I50" i="45"/>
  <c r="J51" i="45" s="1"/>
  <c r="H50" i="45"/>
  <c r="I51" i="45" s="1"/>
  <c r="G50" i="45"/>
  <c r="F50" i="45"/>
  <c r="G51" i="45" s="1"/>
  <c r="E50" i="45"/>
  <c r="F51" i="45" s="1"/>
  <c r="D50" i="45"/>
  <c r="E51" i="45" s="1"/>
  <c r="N46" i="45"/>
  <c r="J44" i="45"/>
  <c r="F44" i="45"/>
  <c r="M43" i="45"/>
  <c r="L43" i="45"/>
  <c r="M44" i="45" s="1"/>
  <c r="K43" i="45"/>
  <c r="L44" i="45" s="1"/>
  <c r="J43" i="45"/>
  <c r="K44" i="45" s="1"/>
  <c r="I43" i="45"/>
  <c r="H43" i="45"/>
  <c r="I44" i="45" s="1"/>
  <c r="G43" i="45"/>
  <c r="H44" i="45" s="1"/>
  <c r="F43" i="45"/>
  <c r="G44" i="45" s="1"/>
  <c r="E43" i="45"/>
  <c r="D43" i="45"/>
  <c r="E44" i="45" s="1"/>
  <c r="N39" i="45"/>
  <c r="N43" i="45" s="1"/>
  <c r="N44" i="45" s="1"/>
  <c r="N36" i="45"/>
  <c r="M36" i="45"/>
  <c r="N37" i="45" s="1"/>
  <c r="L36" i="45"/>
  <c r="M37" i="45" s="1"/>
  <c r="K36" i="45"/>
  <c r="J36" i="45"/>
  <c r="K37" i="45" s="1"/>
  <c r="I36" i="45"/>
  <c r="J37" i="45" s="1"/>
  <c r="H36" i="45"/>
  <c r="I37" i="45" s="1"/>
  <c r="G36" i="45"/>
  <c r="F36" i="45"/>
  <c r="G37" i="45" s="1"/>
  <c r="E36" i="45"/>
  <c r="F37" i="45" s="1"/>
  <c r="D36" i="45"/>
  <c r="E37" i="45" s="1"/>
  <c r="N32" i="45"/>
  <c r="N30" i="45"/>
  <c r="J30" i="45"/>
  <c r="F30" i="45"/>
  <c r="N29" i="45"/>
  <c r="M29" i="45"/>
  <c r="L29" i="45"/>
  <c r="M30" i="45" s="1"/>
  <c r="K29" i="45"/>
  <c r="L30" i="45" s="1"/>
  <c r="J29" i="45"/>
  <c r="K30" i="45" s="1"/>
  <c r="I29" i="45"/>
  <c r="H29" i="45"/>
  <c r="I30" i="45" s="1"/>
  <c r="G29" i="45"/>
  <c r="H30" i="45" s="1"/>
  <c r="F29" i="45"/>
  <c r="G30" i="45" s="1"/>
  <c r="E29" i="45"/>
  <c r="D29" i="45"/>
  <c r="E30" i="45" s="1"/>
  <c r="K23" i="45"/>
  <c r="G23" i="45"/>
  <c r="N22" i="45"/>
  <c r="M22" i="45"/>
  <c r="N23" i="45" s="1"/>
  <c r="L22" i="45"/>
  <c r="M23" i="45" s="1"/>
  <c r="K22" i="45"/>
  <c r="L23" i="45" s="1"/>
  <c r="J22" i="45"/>
  <c r="I22" i="45"/>
  <c r="J23" i="45" s="1"/>
  <c r="H22" i="45"/>
  <c r="I23" i="45" s="1"/>
  <c r="G22" i="45"/>
  <c r="H23" i="45" s="1"/>
  <c r="F22" i="45"/>
  <c r="E22" i="45"/>
  <c r="F23" i="45" s="1"/>
  <c r="D22" i="45"/>
  <c r="E23" i="45" s="1"/>
  <c r="N17" i="45"/>
  <c r="M17" i="45"/>
  <c r="L17" i="45"/>
  <c r="L72" i="45" s="1"/>
  <c r="J131" i="45" s="1"/>
  <c r="K17" i="45"/>
  <c r="J17" i="45"/>
  <c r="I17" i="45"/>
  <c r="H17" i="45"/>
  <c r="H72" i="45" s="1"/>
  <c r="J127" i="45" s="1"/>
  <c r="G17" i="45"/>
  <c r="F17" i="45"/>
  <c r="E17" i="45"/>
  <c r="D17" i="45"/>
  <c r="AK130" i="46" l="1"/>
  <c r="AK131" i="46" s="1"/>
  <c r="AL130" i="46"/>
  <c r="AL131" i="46" s="1"/>
  <c r="P54" i="43" s="1"/>
  <c r="AH130" i="46"/>
  <c r="AH131" i="46" s="1"/>
  <c r="K54" i="43" s="1"/>
  <c r="AN130" i="46"/>
  <c r="AN131" i="46" s="1"/>
  <c r="AG130" i="46"/>
  <c r="AG131" i="46" s="1"/>
  <c r="J54" i="43" s="1"/>
  <c r="AI130" i="46"/>
  <c r="AI131" i="46" s="1"/>
  <c r="AJ130" i="46"/>
  <c r="AJ131" i="46" s="1"/>
  <c r="AM130" i="46"/>
  <c r="AM131" i="46" s="1"/>
  <c r="G79" i="45"/>
  <c r="K126" i="45" s="1"/>
  <c r="K79" i="45"/>
  <c r="K130" i="45" s="1"/>
  <c r="AG259" i="46"/>
  <c r="AN259" i="46"/>
  <c r="AM259" i="46"/>
  <c r="AJ259" i="46"/>
  <c r="AK259" i="46"/>
  <c r="AK260" i="46" s="1"/>
  <c r="AH259" i="46"/>
  <c r="AI259" i="46"/>
  <c r="AL259" i="46"/>
  <c r="AL389" i="46"/>
  <c r="AL390" i="46" s="1"/>
  <c r="AM389" i="46"/>
  <c r="AM390" i="46" s="1"/>
  <c r="AN389" i="46"/>
  <c r="AN390" i="46" s="1"/>
  <c r="AK389" i="46"/>
  <c r="AK390" i="46" s="1"/>
  <c r="AJ389" i="46"/>
  <c r="AJ390" i="46" s="1"/>
  <c r="AG389" i="46"/>
  <c r="AG390" i="46" s="1"/>
  <c r="AH389" i="46"/>
  <c r="AH390" i="46" s="1"/>
  <c r="AI389" i="46"/>
  <c r="AI390" i="46" s="1"/>
  <c r="H65" i="45"/>
  <c r="I127" i="45" s="1"/>
  <c r="L65" i="45"/>
  <c r="I131" i="45" s="1"/>
  <c r="F72" i="45"/>
  <c r="J125" i="45" s="1"/>
  <c r="J72" i="45"/>
  <c r="J129" i="45" s="1"/>
  <c r="N72" i="45"/>
  <c r="H37" i="45"/>
  <c r="H51" i="45"/>
  <c r="L51" i="45"/>
  <c r="L37" i="45"/>
  <c r="AL519" i="46" l="1"/>
  <c r="AL520" i="46" s="1"/>
  <c r="AH519" i="46"/>
  <c r="AH520" i="46" s="1"/>
  <c r="AG519" i="46"/>
  <c r="AG520" i="46" s="1"/>
  <c r="AJ519" i="46"/>
  <c r="AJ520" i="46" s="1"/>
  <c r="AI519" i="46"/>
  <c r="AI520" i="46" s="1"/>
  <c r="AK519" i="46"/>
  <c r="AK520" i="46" s="1"/>
  <c r="AM519" i="46"/>
  <c r="AM520" i="46" s="1"/>
  <c r="AN519" i="46"/>
  <c r="O113" i="45"/>
  <c r="O106" i="45"/>
  <c r="O99" i="45"/>
  <c r="O92" i="45"/>
  <c r="O85" i="45"/>
  <c r="O78" i="45"/>
  <c r="O79" i="45" s="1"/>
  <c r="O71" i="45"/>
  <c r="O72" i="45" s="1"/>
  <c r="O64" i="45"/>
  <c r="O65" i="45" s="1"/>
  <c r="O58" i="45"/>
  <c r="O57" i="45"/>
  <c r="O50" i="45"/>
  <c r="O51" i="45" s="1"/>
  <c r="O43" i="45"/>
  <c r="O44" i="45" s="1"/>
  <c r="O36" i="45"/>
  <c r="O37" i="45" s="1"/>
  <c r="O30" i="45"/>
  <c r="O22" i="45"/>
  <c r="O23" i="45" s="1"/>
  <c r="O29" i="45"/>
  <c r="K133" i="45"/>
  <c r="J133" i="45"/>
  <c r="I133" i="45"/>
  <c r="H133" i="45"/>
  <c r="G133" i="45"/>
  <c r="F133" i="45"/>
  <c r="E133" i="45"/>
  <c r="D133" i="45"/>
  <c r="C133" i="45"/>
  <c r="AM1149" i="79"/>
  <c r="D1153" i="79"/>
  <c r="O1153" i="79"/>
  <c r="AM1148" i="79"/>
  <c r="H168" i="47" l="1"/>
  <c r="H167" i="47"/>
  <c r="H166" i="47"/>
  <c r="H165" i="47"/>
  <c r="AL857" i="79"/>
  <c r="AK857" i="79"/>
  <c r="AJ857" i="79"/>
  <c r="AI857" i="79"/>
  <c r="AH857" i="79"/>
  <c r="AG857" i="79"/>
  <c r="AF857" i="79"/>
  <c r="AE857" i="79"/>
  <c r="AD857" i="79"/>
  <c r="AC857" i="79"/>
  <c r="AB857" i="79"/>
  <c r="AA857" i="79"/>
  <c r="Z857" i="79"/>
  <c r="Y857" i="79"/>
  <c r="AM856" i="79"/>
  <c r="Q676" i="79"/>
  <c r="O676" i="79"/>
  <c r="G676" i="79" l="1"/>
  <c r="R676" i="79" s="1"/>
  <c r="G666" i="79"/>
  <c r="AM488" i="79"/>
  <c r="Y489" i="79"/>
  <c r="Z489" i="79"/>
  <c r="AA489" i="79"/>
  <c r="AB489" i="79"/>
  <c r="AC489" i="79"/>
  <c r="AD489" i="79"/>
  <c r="AE489" i="79"/>
  <c r="AF489" i="79"/>
  <c r="AG489" i="79"/>
  <c r="AH489" i="79"/>
  <c r="AI489" i="79"/>
  <c r="AJ489" i="79"/>
  <c r="AK489" i="79"/>
  <c r="AL489" i="79"/>
  <c r="AM491" i="79"/>
  <c r="Y492" i="79"/>
  <c r="Z492" i="79"/>
  <c r="AA492" i="79"/>
  <c r="AB492" i="79"/>
  <c r="AC492" i="79"/>
  <c r="AD492" i="79"/>
  <c r="AE492" i="79"/>
  <c r="AF492" i="79"/>
  <c r="AG492" i="79"/>
  <c r="AH492" i="79"/>
  <c r="AI492" i="79"/>
  <c r="AJ492" i="79"/>
  <c r="AK492" i="79"/>
  <c r="AL492" i="79"/>
  <c r="G663" i="79"/>
  <c r="AL702" i="79"/>
  <c r="AK702" i="79"/>
  <c r="AJ702" i="79"/>
  <c r="AI702" i="79"/>
  <c r="AH702" i="79"/>
  <c r="AG702" i="79"/>
  <c r="AF702" i="79"/>
  <c r="AE702" i="79"/>
  <c r="AD702" i="79"/>
  <c r="AC702" i="79"/>
  <c r="AB702" i="79"/>
  <c r="AA702" i="79"/>
  <c r="Z702" i="79"/>
  <c r="Y702" i="79"/>
  <c r="N702" i="79"/>
  <c r="AM701" i="79"/>
  <c r="AL699" i="79"/>
  <c r="AK699" i="79"/>
  <c r="AJ699" i="79"/>
  <c r="AI699" i="79"/>
  <c r="AH699" i="79"/>
  <c r="AG699" i="79"/>
  <c r="AF699" i="79"/>
  <c r="AE699" i="79"/>
  <c r="AD699" i="79"/>
  <c r="AC699" i="79"/>
  <c r="AB699" i="79"/>
  <c r="AA699" i="79"/>
  <c r="Z699" i="79"/>
  <c r="Y699" i="79"/>
  <c r="N699" i="79"/>
  <c r="AM698" i="79"/>
  <c r="AL695" i="79"/>
  <c r="AK695" i="79"/>
  <c r="AJ695" i="79"/>
  <c r="AI695" i="79"/>
  <c r="AH695" i="79"/>
  <c r="AG695" i="79"/>
  <c r="AF695" i="79"/>
  <c r="AE695" i="79"/>
  <c r="AD695" i="79"/>
  <c r="AC695" i="79"/>
  <c r="AB695" i="79"/>
  <c r="AA695" i="79"/>
  <c r="Z695" i="79"/>
  <c r="Y695" i="79"/>
  <c r="N695" i="79"/>
  <c r="AM694" i="79"/>
  <c r="AL692" i="79"/>
  <c r="AK692" i="79"/>
  <c r="AJ692" i="79"/>
  <c r="AI692" i="79"/>
  <c r="AH692" i="79"/>
  <c r="AG692" i="79"/>
  <c r="AF692" i="79"/>
  <c r="AE692" i="79"/>
  <c r="AD692" i="79"/>
  <c r="AC692" i="79"/>
  <c r="AB692" i="79"/>
  <c r="AA692" i="79"/>
  <c r="Z692" i="79"/>
  <c r="Y692" i="79"/>
  <c r="N692" i="79"/>
  <c r="AM691" i="79"/>
  <c r="AL689" i="79"/>
  <c r="AK689" i="79"/>
  <c r="AJ689" i="79"/>
  <c r="AI689" i="79"/>
  <c r="AH689" i="79"/>
  <c r="AG689" i="79"/>
  <c r="AF689" i="79"/>
  <c r="AE689" i="79"/>
  <c r="AD689" i="79"/>
  <c r="AC689" i="79"/>
  <c r="AB689" i="79"/>
  <c r="AA689" i="79"/>
  <c r="Z689" i="79"/>
  <c r="Y689" i="79"/>
  <c r="N689" i="79"/>
  <c r="AM688" i="79"/>
  <c r="AL686" i="79"/>
  <c r="AK686" i="79"/>
  <c r="AJ686" i="79"/>
  <c r="AI686" i="79"/>
  <c r="AH686" i="79"/>
  <c r="AG686" i="79"/>
  <c r="AF686" i="79"/>
  <c r="AE686" i="79"/>
  <c r="AD686" i="79"/>
  <c r="AC686" i="79"/>
  <c r="AB686" i="79"/>
  <c r="AA686" i="79"/>
  <c r="Z686" i="79"/>
  <c r="Y686" i="79"/>
  <c r="N686" i="79"/>
  <c r="AM685" i="79"/>
  <c r="AL683" i="79"/>
  <c r="AK683" i="79"/>
  <c r="AJ683" i="79"/>
  <c r="AI683" i="79"/>
  <c r="AH683" i="79"/>
  <c r="AG683" i="79"/>
  <c r="AF683" i="79"/>
  <c r="AE683" i="79"/>
  <c r="AD683" i="79"/>
  <c r="AC683" i="79"/>
  <c r="AB683" i="79"/>
  <c r="AA683" i="79"/>
  <c r="Z683" i="79"/>
  <c r="Y683" i="79"/>
  <c r="N683" i="79"/>
  <c r="AM682" i="79"/>
  <c r="AL680" i="79"/>
  <c r="AK680" i="79"/>
  <c r="AJ680" i="79"/>
  <c r="AI680" i="79"/>
  <c r="AH680" i="79"/>
  <c r="AG680" i="79"/>
  <c r="AF680" i="79"/>
  <c r="AE680" i="79"/>
  <c r="AD680" i="79"/>
  <c r="AC680" i="79"/>
  <c r="AB680" i="79"/>
  <c r="AA680" i="79"/>
  <c r="Z680" i="79"/>
  <c r="Y680" i="79"/>
  <c r="N680" i="79"/>
  <c r="AM679" i="79"/>
  <c r="AL677" i="79"/>
  <c r="AK677" i="79"/>
  <c r="AJ677" i="79"/>
  <c r="AI677" i="79"/>
  <c r="AH677" i="79"/>
  <c r="AG677" i="79"/>
  <c r="AF677" i="79"/>
  <c r="AE677" i="79"/>
  <c r="AD677" i="79"/>
  <c r="AC677" i="79"/>
  <c r="AB677" i="79"/>
  <c r="AA677" i="79"/>
  <c r="Z677" i="79"/>
  <c r="Y677" i="79"/>
  <c r="N677" i="79"/>
  <c r="AM676" i="79"/>
  <c r="P676" i="79"/>
  <c r="AL674" i="79"/>
  <c r="AK674" i="79"/>
  <c r="AJ674" i="79"/>
  <c r="AI674" i="79"/>
  <c r="AH674" i="79"/>
  <c r="AG674" i="79"/>
  <c r="AF674" i="79"/>
  <c r="AE674" i="79"/>
  <c r="AD674" i="79"/>
  <c r="AC674" i="79"/>
  <c r="AB674" i="79"/>
  <c r="AA674" i="79"/>
  <c r="Z674" i="79"/>
  <c r="Y674" i="79"/>
  <c r="N674" i="79"/>
  <c r="AM673" i="79"/>
  <c r="AL670" i="79"/>
  <c r="AK670" i="79"/>
  <c r="AJ670" i="79"/>
  <c r="AI670" i="79"/>
  <c r="AH670" i="79"/>
  <c r="AG670" i="79"/>
  <c r="AF670" i="79"/>
  <c r="AE670" i="79"/>
  <c r="AD670" i="79"/>
  <c r="AC670" i="79"/>
  <c r="AB670" i="79"/>
  <c r="AA670" i="79"/>
  <c r="Z670" i="79"/>
  <c r="Y670" i="79"/>
  <c r="AM669" i="79"/>
  <c r="AL667" i="79"/>
  <c r="AK667" i="79"/>
  <c r="AJ667" i="79"/>
  <c r="AI667" i="79"/>
  <c r="AH667" i="79"/>
  <c r="AG667" i="79"/>
  <c r="AF667" i="79"/>
  <c r="AE667" i="79"/>
  <c r="AD667" i="79"/>
  <c r="AC667" i="79"/>
  <c r="AB667" i="79"/>
  <c r="Y667" i="79"/>
  <c r="AM666" i="79"/>
  <c r="AL664" i="79"/>
  <c r="AK664" i="79"/>
  <c r="AJ664" i="79"/>
  <c r="AI664" i="79"/>
  <c r="AH664" i="79"/>
  <c r="AG664" i="79"/>
  <c r="AF664" i="79"/>
  <c r="AE664" i="79"/>
  <c r="AD664" i="79"/>
  <c r="AC664" i="79"/>
  <c r="AB664" i="79"/>
  <c r="AA664" i="79"/>
  <c r="Z664" i="79"/>
  <c r="Y664" i="79"/>
  <c r="AM663" i="79"/>
  <c r="AL661" i="79"/>
  <c r="AK661" i="79"/>
  <c r="AJ661" i="79"/>
  <c r="AI661" i="79"/>
  <c r="AH661" i="79"/>
  <c r="AG661" i="79"/>
  <c r="AF661" i="79"/>
  <c r="AE661" i="79"/>
  <c r="AD661" i="79"/>
  <c r="AC661" i="79"/>
  <c r="AB661" i="79"/>
  <c r="AA661" i="79"/>
  <c r="Z661" i="79"/>
  <c r="Y661" i="79"/>
  <c r="AM660" i="79"/>
  <c r="N534" i="79"/>
  <c r="AM533" i="79"/>
  <c r="AM530" i="79"/>
  <c r="AM526" i="79"/>
  <c r="AM523" i="79"/>
  <c r="AL521" i="79"/>
  <c r="AK521" i="79"/>
  <c r="AJ521" i="79"/>
  <c r="AI521" i="79"/>
  <c r="AH521" i="79"/>
  <c r="AG521" i="79"/>
  <c r="AF521" i="79"/>
  <c r="AE521" i="79"/>
  <c r="AD521" i="79"/>
  <c r="AC521" i="79"/>
  <c r="AB521" i="79"/>
  <c r="AA521" i="79"/>
  <c r="Z521" i="79"/>
  <c r="Y521" i="79"/>
  <c r="AM520" i="79"/>
  <c r="AL517" i="79"/>
  <c r="AK517" i="79"/>
  <c r="AJ517" i="79"/>
  <c r="AI517" i="79"/>
  <c r="AH517" i="79"/>
  <c r="AG517" i="79"/>
  <c r="AF517" i="79"/>
  <c r="AE517" i="79"/>
  <c r="AD517" i="79"/>
  <c r="AC517" i="79"/>
  <c r="AB517" i="79"/>
  <c r="AM516" i="79"/>
  <c r="AL514" i="79"/>
  <c r="AK514" i="79"/>
  <c r="AJ514" i="79"/>
  <c r="AI514" i="79"/>
  <c r="AH514" i="79"/>
  <c r="AG514" i="79"/>
  <c r="AF514" i="79"/>
  <c r="AE514" i="79"/>
  <c r="AD514" i="79"/>
  <c r="AC514" i="79"/>
  <c r="AB514" i="79"/>
  <c r="AA514" i="79"/>
  <c r="Z514" i="79"/>
  <c r="Y514" i="79"/>
  <c r="AM513" i="79"/>
  <c r="AL511" i="79"/>
  <c r="AK511" i="79"/>
  <c r="AJ511" i="79"/>
  <c r="AI511" i="79"/>
  <c r="AH511" i="79"/>
  <c r="AG511" i="79"/>
  <c r="AF511" i="79"/>
  <c r="AE511" i="79"/>
  <c r="AD511" i="79"/>
  <c r="AC511" i="79"/>
  <c r="AB511" i="79"/>
  <c r="AA511" i="79"/>
  <c r="Z511" i="79"/>
  <c r="Y511" i="79"/>
  <c r="N511" i="79"/>
  <c r="AM510" i="79"/>
  <c r="AL508" i="79"/>
  <c r="AK508" i="79"/>
  <c r="AJ508" i="79"/>
  <c r="AI508" i="79"/>
  <c r="AH508" i="79"/>
  <c r="AG508" i="79"/>
  <c r="AF508" i="79"/>
  <c r="AE508" i="79"/>
  <c r="AD508" i="79"/>
  <c r="AC508" i="79"/>
  <c r="AB508" i="79"/>
  <c r="AA508" i="79"/>
  <c r="Z508" i="79"/>
  <c r="Y508" i="79"/>
  <c r="N508" i="79"/>
  <c r="AM507" i="79"/>
  <c r="AL505" i="79"/>
  <c r="AK505" i="79"/>
  <c r="AJ505" i="79"/>
  <c r="AI505" i="79"/>
  <c r="AH505" i="79"/>
  <c r="AG505" i="79"/>
  <c r="AF505" i="79"/>
  <c r="AE505" i="79"/>
  <c r="AD505" i="79"/>
  <c r="AC505" i="79"/>
  <c r="AB505" i="79"/>
  <c r="N505" i="79"/>
  <c r="AM504" i="79"/>
  <c r="AL502" i="79"/>
  <c r="AK502" i="79"/>
  <c r="AJ502" i="79"/>
  <c r="AI502" i="79"/>
  <c r="AH502" i="79"/>
  <c r="AG502" i="79"/>
  <c r="AF502" i="79"/>
  <c r="AE502" i="79"/>
  <c r="AD502" i="79"/>
  <c r="AC502" i="79"/>
  <c r="AB502" i="79"/>
  <c r="N502" i="79"/>
  <c r="AM501" i="79"/>
  <c r="AM498" i="79"/>
  <c r="AL496" i="79"/>
  <c r="AK496" i="79"/>
  <c r="AJ496" i="79"/>
  <c r="AI496" i="79"/>
  <c r="AH496" i="79"/>
  <c r="AG496" i="79"/>
  <c r="AF496" i="79"/>
  <c r="AE496" i="79"/>
  <c r="AD496" i="79"/>
  <c r="AC496" i="79"/>
  <c r="AB496" i="79"/>
  <c r="AA496" i="79"/>
  <c r="Z496" i="79"/>
  <c r="Y496" i="79"/>
  <c r="N496" i="79"/>
  <c r="AM495" i="79"/>
  <c r="AL486" i="79"/>
  <c r="AK486" i="79"/>
  <c r="AJ486" i="79"/>
  <c r="AI486" i="79"/>
  <c r="AH486" i="79"/>
  <c r="AG486" i="79"/>
  <c r="AF486" i="79"/>
  <c r="AE486" i="79"/>
  <c r="AD486" i="79"/>
  <c r="AC486" i="79"/>
  <c r="AB486" i="79"/>
  <c r="AA486" i="79"/>
  <c r="Z486" i="79"/>
  <c r="AM485" i="79"/>
  <c r="AL483" i="79"/>
  <c r="AK483" i="79"/>
  <c r="AM482" i="79"/>
  <c r="AL480" i="79"/>
  <c r="AK480" i="79"/>
  <c r="AM479" i="79"/>
  <c r="AL477" i="79"/>
  <c r="AK477" i="79"/>
  <c r="AM476" i="79"/>
  <c r="AL315" i="79"/>
  <c r="AK315" i="79"/>
  <c r="AJ315" i="79"/>
  <c r="AI315" i="79"/>
  <c r="AH315" i="79"/>
  <c r="AG315" i="79"/>
  <c r="AF315" i="79"/>
  <c r="AE315" i="79"/>
  <c r="AD315" i="79"/>
  <c r="AC315" i="79"/>
  <c r="AB315" i="79"/>
  <c r="AA315" i="79"/>
  <c r="Z315" i="79"/>
  <c r="Y315" i="79"/>
  <c r="N315" i="79"/>
  <c r="AM314" i="79"/>
  <c r="AL312" i="79"/>
  <c r="AK312" i="79"/>
  <c r="AJ312" i="79"/>
  <c r="AI312" i="79"/>
  <c r="AH312" i="79"/>
  <c r="AG312" i="79"/>
  <c r="AF312" i="79"/>
  <c r="AE312" i="79"/>
  <c r="AD312" i="79"/>
  <c r="AC312" i="79"/>
  <c r="AB312" i="79"/>
  <c r="AA312" i="79"/>
  <c r="Z312" i="79"/>
  <c r="Y312" i="79"/>
  <c r="N312" i="79"/>
  <c r="AM311" i="79"/>
  <c r="AM308" i="79"/>
  <c r="N306" i="79"/>
  <c r="AM305" i="79"/>
  <c r="AL302" i="79"/>
  <c r="AK302" i="79"/>
  <c r="AJ302" i="79"/>
  <c r="AI302" i="79"/>
  <c r="AH302" i="79"/>
  <c r="AG302" i="79"/>
  <c r="AF302" i="79"/>
  <c r="AE302" i="79"/>
  <c r="AD302" i="79"/>
  <c r="AC302" i="79"/>
  <c r="AB302" i="79"/>
  <c r="AA302" i="79"/>
  <c r="Z302" i="79"/>
  <c r="Y302" i="79"/>
  <c r="AM301" i="79"/>
  <c r="AL299" i="79"/>
  <c r="AK299" i="79"/>
  <c r="AJ299" i="79"/>
  <c r="AI299" i="79"/>
  <c r="AH299" i="79"/>
  <c r="AG299" i="79"/>
  <c r="AF299" i="79"/>
  <c r="AE299" i="79"/>
  <c r="AD299" i="79"/>
  <c r="AC299" i="79"/>
  <c r="AB299" i="79"/>
  <c r="AA299" i="79"/>
  <c r="Z299" i="79"/>
  <c r="Y299" i="79"/>
  <c r="AM298" i="79"/>
  <c r="AL296" i="79"/>
  <c r="AK296" i="79"/>
  <c r="AJ296" i="79"/>
  <c r="AM295" i="79"/>
  <c r="AL293" i="79"/>
  <c r="AK293" i="79"/>
  <c r="AJ293" i="79"/>
  <c r="AM292" i="79"/>
  <c r="AL288" i="79"/>
  <c r="AK288" i="79"/>
  <c r="AJ288" i="79"/>
  <c r="AI288" i="79"/>
  <c r="AH288" i="79"/>
  <c r="AG288" i="79"/>
  <c r="AF288" i="79"/>
  <c r="AE288" i="79"/>
  <c r="AD288" i="79"/>
  <c r="AC288" i="79"/>
  <c r="AB288" i="79"/>
  <c r="AA288" i="79"/>
  <c r="Z288" i="79"/>
  <c r="Y288" i="79"/>
  <c r="N288" i="79"/>
  <c r="AM287" i="79"/>
  <c r="AL285" i="79"/>
  <c r="AK285" i="79"/>
  <c r="AJ285" i="79"/>
  <c r="AI285" i="79"/>
  <c r="AH285" i="79"/>
  <c r="AG285" i="79"/>
  <c r="AF285" i="79"/>
  <c r="AE285" i="79"/>
  <c r="AD285" i="79"/>
  <c r="AC285" i="79"/>
  <c r="AB285" i="79"/>
  <c r="AA285" i="79"/>
  <c r="Z285" i="79"/>
  <c r="N285" i="79"/>
  <c r="AM284" i="79"/>
  <c r="AL282" i="79"/>
  <c r="AK282" i="79"/>
  <c r="AJ282" i="79"/>
  <c r="AI282" i="79"/>
  <c r="AH282" i="79"/>
  <c r="AG282" i="79"/>
  <c r="AF282" i="79"/>
  <c r="AE282" i="79"/>
  <c r="AD282" i="79"/>
  <c r="AC282" i="79"/>
  <c r="AB282" i="79"/>
  <c r="AA282" i="79"/>
  <c r="Z282" i="79"/>
  <c r="Y282" i="79"/>
  <c r="N282" i="79"/>
  <c r="AM281" i="79"/>
  <c r="AL279" i="79"/>
  <c r="AK279" i="79"/>
  <c r="AJ279" i="79"/>
  <c r="AI279" i="79"/>
  <c r="AH279" i="79"/>
  <c r="AG279" i="79"/>
  <c r="AF279" i="79"/>
  <c r="AE279" i="79"/>
  <c r="AD279" i="79"/>
  <c r="AC279" i="79"/>
  <c r="AB279" i="79"/>
  <c r="AA279" i="79"/>
  <c r="Z279" i="79"/>
  <c r="Y279" i="79"/>
  <c r="N279" i="79"/>
  <c r="AM278" i="79"/>
  <c r="AL275" i="79"/>
  <c r="AK275" i="79"/>
  <c r="AJ275" i="79"/>
  <c r="AI275" i="79"/>
  <c r="AH275" i="79"/>
  <c r="AG275" i="79"/>
  <c r="AF275" i="79"/>
  <c r="AE275" i="79"/>
  <c r="AD275" i="79"/>
  <c r="AC275" i="79"/>
  <c r="AB275" i="79"/>
  <c r="AA275" i="79"/>
  <c r="Z275" i="79"/>
  <c r="Y275" i="79"/>
  <c r="N275" i="79"/>
  <c r="AM274" i="79"/>
  <c r="AL272" i="79"/>
  <c r="AK272" i="79"/>
  <c r="AJ272" i="79"/>
  <c r="AI272" i="79"/>
  <c r="AH272" i="79"/>
  <c r="AG272" i="79"/>
  <c r="AF272" i="79"/>
  <c r="AE272" i="79"/>
  <c r="AD272" i="79"/>
  <c r="AC272" i="79"/>
  <c r="AB272" i="79"/>
  <c r="AA272" i="79"/>
  <c r="Z272" i="79"/>
  <c r="Y272" i="79"/>
  <c r="N272" i="79"/>
  <c r="AM271" i="79"/>
  <c r="AL268" i="79"/>
  <c r="AK268" i="79"/>
  <c r="AJ268" i="79"/>
  <c r="AI268" i="79"/>
  <c r="AH268" i="79"/>
  <c r="AG268" i="79"/>
  <c r="AF268" i="79"/>
  <c r="AE268" i="79"/>
  <c r="AD268" i="79"/>
  <c r="AC268" i="79"/>
  <c r="AB268" i="79"/>
  <c r="AA268" i="79"/>
  <c r="Z268" i="79"/>
  <c r="Y268" i="79"/>
  <c r="N268" i="79"/>
  <c r="AM267" i="79"/>
  <c r="AL264" i="79"/>
  <c r="AK264" i="79"/>
  <c r="AJ264" i="79"/>
  <c r="AI264" i="79"/>
  <c r="AH264" i="79"/>
  <c r="AG264" i="79"/>
  <c r="AF264" i="79"/>
  <c r="AE264" i="79"/>
  <c r="AD264" i="79"/>
  <c r="AC264" i="79"/>
  <c r="AB264" i="79"/>
  <c r="AA264" i="79"/>
  <c r="Z264" i="79"/>
  <c r="Y264" i="79"/>
  <c r="N264" i="79"/>
  <c r="AM263" i="79"/>
  <c r="AL261" i="79"/>
  <c r="AK261" i="79"/>
  <c r="AJ261" i="79"/>
  <c r="AI261" i="79"/>
  <c r="AH261" i="79"/>
  <c r="AG261" i="79"/>
  <c r="AF261" i="79"/>
  <c r="AE261" i="79"/>
  <c r="AD261" i="79"/>
  <c r="AC261" i="79"/>
  <c r="AB261" i="79"/>
  <c r="AA261" i="79"/>
  <c r="Z261" i="79"/>
  <c r="Y261" i="79"/>
  <c r="N261" i="79"/>
  <c r="AM260" i="79"/>
  <c r="AL258" i="79"/>
  <c r="AK258" i="79"/>
  <c r="AJ258" i="79"/>
  <c r="AI258" i="79"/>
  <c r="AH258" i="79"/>
  <c r="AG258" i="79"/>
  <c r="AF258" i="79"/>
  <c r="AE258" i="79"/>
  <c r="AD258" i="79"/>
  <c r="AC258" i="79"/>
  <c r="AB258" i="79"/>
  <c r="AA258" i="79"/>
  <c r="Z258" i="79"/>
  <c r="Y258" i="79"/>
  <c r="N258" i="79"/>
  <c r="AM257" i="79"/>
  <c r="AL254" i="79"/>
  <c r="AK254" i="79"/>
  <c r="AJ254" i="79"/>
  <c r="AI254" i="79"/>
  <c r="AH254" i="79"/>
  <c r="AG254" i="79"/>
  <c r="AF254" i="79"/>
  <c r="AE254" i="79"/>
  <c r="AD254" i="79"/>
  <c r="AC254" i="79"/>
  <c r="AB254" i="79"/>
  <c r="AA254" i="79"/>
  <c r="Z254" i="79"/>
  <c r="Y254" i="79"/>
  <c r="N254" i="79"/>
  <c r="AM253" i="79"/>
  <c r="AL251" i="79"/>
  <c r="AK251" i="79"/>
  <c r="AJ251" i="79"/>
  <c r="AI251" i="79"/>
  <c r="AH251" i="79"/>
  <c r="AG251" i="79"/>
  <c r="AF251" i="79"/>
  <c r="AE251" i="79"/>
  <c r="AD251" i="79"/>
  <c r="AC251" i="79"/>
  <c r="AB251" i="79"/>
  <c r="AA251" i="79"/>
  <c r="Z251" i="79"/>
  <c r="Y251" i="79"/>
  <c r="N251" i="79"/>
  <c r="AM250" i="79"/>
  <c r="AL248" i="79"/>
  <c r="AK248" i="79"/>
  <c r="AJ248" i="79"/>
  <c r="AI248" i="79"/>
  <c r="AH248" i="79"/>
  <c r="AG248" i="79"/>
  <c r="AF248" i="79"/>
  <c r="AE248" i="79"/>
  <c r="AD248" i="79"/>
  <c r="AC248" i="79"/>
  <c r="AB248" i="79"/>
  <c r="AA248" i="79"/>
  <c r="Z248" i="79"/>
  <c r="Y248" i="79"/>
  <c r="N248" i="79"/>
  <c r="AM247" i="79"/>
  <c r="AL245" i="79"/>
  <c r="AK245" i="79"/>
  <c r="AJ245" i="79"/>
  <c r="AI245" i="79"/>
  <c r="AH245" i="79"/>
  <c r="AG245" i="79"/>
  <c r="AF245" i="79"/>
  <c r="AE245" i="79"/>
  <c r="AD245" i="79"/>
  <c r="AC245" i="79"/>
  <c r="AB245" i="79"/>
  <c r="AA245" i="79"/>
  <c r="Z245" i="79"/>
  <c r="Y245" i="79"/>
  <c r="N245" i="79"/>
  <c r="AM244" i="79"/>
  <c r="AL242" i="79"/>
  <c r="AK242" i="79"/>
  <c r="AJ242" i="79"/>
  <c r="AI242" i="79"/>
  <c r="AH242" i="79"/>
  <c r="AG242" i="79"/>
  <c r="AF242" i="79"/>
  <c r="AE242" i="79"/>
  <c r="AD242" i="79"/>
  <c r="AC242" i="79"/>
  <c r="AB242" i="79"/>
  <c r="AA242" i="79"/>
  <c r="Z242" i="79"/>
  <c r="Y242" i="79"/>
  <c r="N242" i="79"/>
  <c r="AM241" i="79"/>
  <c r="AL238" i="79"/>
  <c r="AK238" i="79"/>
  <c r="AJ238" i="79"/>
  <c r="AI238" i="79"/>
  <c r="AH238" i="79"/>
  <c r="AG238" i="79"/>
  <c r="AF238" i="79"/>
  <c r="AE238" i="79"/>
  <c r="AD238" i="79"/>
  <c r="AC238" i="79"/>
  <c r="AB238" i="79"/>
  <c r="AA238" i="79"/>
  <c r="Z238" i="79"/>
  <c r="Y238" i="79"/>
  <c r="AM237" i="79"/>
  <c r="AL235" i="79"/>
  <c r="AK235" i="79"/>
  <c r="AJ235" i="79"/>
  <c r="AI235" i="79"/>
  <c r="AH235" i="79"/>
  <c r="AG235" i="79"/>
  <c r="AF235" i="79"/>
  <c r="AE235" i="79"/>
  <c r="AD235" i="79"/>
  <c r="AC235" i="79"/>
  <c r="AB235" i="79"/>
  <c r="AA235" i="79"/>
  <c r="Z235" i="79"/>
  <c r="Y235" i="79"/>
  <c r="AM234" i="79"/>
  <c r="AL232" i="79"/>
  <c r="AK232" i="79"/>
  <c r="AJ232" i="79"/>
  <c r="AI232" i="79"/>
  <c r="AH232" i="79"/>
  <c r="AG232" i="79"/>
  <c r="AF232" i="79"/>
  <c r="AE232" i="79"/>
  <c r="AD232" i="79"/>
  <c r="AC232" i="79"/>
  <c r="AB232" i="79"/>
  <c r="AA232" i="79"/>
  <c r="Z232" i="79"/>
  <c r="Y232" i="79"/>
  <c r="AM231" i="79"/>
  <c r="AL229" i="79"/>
  <c r="AK229" i="79"/>
  <c r="AJ229" i="79"/>
  <c r="AI229" i="79"/>
  <c r="AH229" i="79"/>
  <c r="AG229" i="79"/>
  <c r="AF229" i="79"/>
  <c r="AE229" i="79"/>
  <c r="AD229" i="79"/>
  <c r="AC229" i="79"/>
  <c r="AB229" i="79"/>
  <c r="AA229" i="79"/>
  <c r="Z229" i="79"/>
  <c r="Y229" i="79"/>
  <c r="AM228" i="79"/>
  <c r="AL226" i="79"/>
  <c r="AK226" i="79"/>
  <c r="AJ226" i="79"/>
  <c r="AI226" i="79"/>
  <c r="AH226" i="79"/>
  <c r="AG226" i="79"/>
  <c r="AF226" i="79"/>
  <c r="AE226" i="79"/>
  <c r="AD226" i="79"/>
  <c r="AC226" i="79"/>
  <c r="AB226" i="79"/>
  <c r="AA226" i="79"/>
  <c r="Z226" i="79"/>
  <c r="Y226" i="79"/>
  <c r="AM225" i="79"/>
  <c r="AL143" i="79"/>
  <c r="AK143" i="79"/>
  <c r="AJ143" i="79"/>
  <c r="AI143" i="79"/>
  <c r="AH143" i="79"/>
  <c r="AG143" i="79"/>
  <c r="AF143" i="79"/>
  <c r="AE143" i="79"/>
  <c r="AD143" i="79"/>
  <c r="AC143" i="79"/>
  <c r="AB143" i="79"/>
  <c r="AA143" i="79"/>
  <c r="Z143" i="79"/>
  <c r="Y143" i="79"/>
  <c r="N143" i="79"/>
  <c r="AM142" i="79"/>
  <c r="AL140" i="79"/>
  <c r="AK140" i="79"/>
  <c r="AJ140" i="79"/>
  <c r="AI140" i="79"/>
  <c r="AH140" i="79"/>
  <c r="AG140" i="79"/>
  <c r="AF140" i="79"/>
  <c r="AE140" i="79"/>
  <c r="AD140" i="79"/>
  <c r="AC140" i="79"/>
  <c r="AB140" i="79"/>
  <c r="AA140" i="79"/>
  <c r="Z140" i="79"/>
  <c r="Y140" i="79"/>
  <c r="N140" i="79"/>
  <c r="AM139" i="79"/>
  <c r="AL137" i="79"/>
  <c r="AK137" i="79"/>
  <c r="AJ137" i="79"/>
  <c r="AI137" i="79"/>
  <c r="AH137" i="79"/>
  <c r="AG137" i="79"/>
  <c r="AF137" i="79"/>
  <c r="AE137" i="79"/>
  <c r="AD137" i="79"/>
  <c r="AC137" i="79"/>
  <c r="AM136" i="79"/>
  <c r="AL134" i="79"/>
  <c r="AK134" i="79"/>
  <c r="AJ134" i="79"/>
  <c r="AI134" i="79"/>
  <c r="AH134" i="79"/>
  <c r="AG134" i="79"/>
  <c r="AF134" i="79"/>
  <c r="AE134" i="79"/>
  <c r="AD134" i="79"/>
  <c r="AC134" i="79"/>
  <c r="AB134" i="79"/>
  <c r="AA134" i="79"/>
  <c r="Z134" i="79"/>
  <c r="Y134" i="79"/>
  <c r="N134" i="79"/>
  <c r="AM133" i="79"/>
  <c r="AL131" i="79"/>
  <c r="AK131" i="79"/>
  <c r="AJ131" i="79"/>
  <c r="AI131" i="79"/>
  <c r="AH131" i="79"/>
  <c r="AG131" i="79"/>
  <c r="AF131" i="79"/>
  <c r="AE131" i="79"/>
  <c r="AD131" i="79"/>
  <c r="AC131" i="79"/>
  <c r="AB131" i="79"/>
  <c r="AA131" i="79"/>
  <c r="Z131" i="79"/>
  <c r="Y131" i="79"/>
  <c r="N131" i="79"/>
  <c r="AM130" i="79"/>
  <c r="AL128" i="79"/>
  <c r="AK128" i="79"/>
  <c r="AJ128" i="79"/>
  <c r="AI128" i="79"/>
  <c r="AH128" i="79"/>
  <c r="AG128" i="79"/>
  <c r="AF128" i="79"/>
  <c r="AE128" i="79"/>
  <c r="AD128" i="79"/>
  <c r="AC128" i="79"/>
  <c r="AB128" i="79"/>
  <c r="AA128" i="79"/>
  <c r="Z128" i="79"/>
  <c r="Y128" i="79"/>
  <c r="N128" i="79"/>
  <c r="AM127" i="79"/>
  <c r="Y125" i="79"/>
  <c r="N125" i="79"/>
  <c r="AB124" i="79"/>
  <c r="AB125" i="79" s="1"/>
  <c r="AA124" i="79"/>
  <c r="AA125" i="79" s="1"/>
  <c r="Z124" i="79"/>
  <c r="AL122" i="79"/>
  <c r="AK122" i="79"/>
  <c r="AJ122" i="79"/>
  <c r="AI122" i="79"/>
  <c r="AH122" i="79"/>
  <c r="AG122" i="79"/>
  <c r="AF122" i="79"/>
  <c r="AE122" i="79"/>
  <c r="AD122" i="79"/>
  <c r="AC122" i="79"/>
  <c r="AB122" i="79"/>
  <c r="AA122" i="79"/>
  <c r="Z122" i="79"/>
  <c r="Y122" i="79"/>
  <c r="N122" i="79"/>
  <c r="AM121" i="79"/>
  <c r="AL118" i="79"/>
  <c r="AK118" i="79"/>
  <c r="AJ118" i="79"/>
  <c r="AI118" i="79"/>
  <c r="AH118" i="79"/>
  <c r="AG118" i="79"/>
  <c r="AF118" i="79"/>
  <c r="AE118" i="79"/>
  <c r="AD118" i="79"/>
  <c r="AC118" i="79"/>
  <c r="AB118" i="79"/>
  <c r="AA118" i="79"/>
  <c r="Z118" i="79"/>
  <c r="Y118" i="79"/>
  <c r="AM117" i="79"/>
  <c r="AL115" i="79"/>
  <c r="AK115" i="79"/>
  <c r="AJ115" i="79"/>
  <c r="AI115" i="79"/>
  <c r="AH115" i="79"/>
  <c r="AG115" i="79"/>
  <c r="AF115" i="79"/>
  <c r="AE115" i="79"/>
  <c r="AD115" i="79"/>
  <c r="AC115" i="79"/>
  <c r="AB115" i="79"/>
  <c r="AA115" i="79"/>
  <c r="Z115" i="79"/>
  <c r="Y115" i="79"/>
  <c r="AM114" i="79"/>
  <c r="AL112" i="79"/>
  <c r="AK112" i="79"/>
  <c r="AJ112" i="79"/>
  <c r="AI112" i="79"/>
  <c r="AH112" i="79"/>
  <c r="AG112" i="79"/>
  <c r="AF112" i="79"/>
  <c r="AE112" i="79"/>
  <c r="AD112" i="79"/>
  <c r="AC112" i="79"/>
  <c r="AB112" i="79"/>
  <c r="AA112" i="79"/>
  <c r="Z112" i="79"/>
  <c r="AM111" i="79"/>
  <c r="AL109" i="79"/>
  <c r="AK109" i="79"/>
  <c r="AJ109" i="79"/>
  <c r="AI109" i="79"/>
  <c r="AH109" i="79"/>
  <c r="AG109" i="79"/>
  <c r="AF109" i="79"/>
  <c r="AE109" i="79"/>
  <c r="AD109" i="79"/>
  <c r="AC109" i="79"/>
  <c r="AB109" i="79"/>
  <c r="AA109" i="79"/>
  <c r="Z109" i="79"/>
  <c r="AM108" i="79"/>
  <c r="AL104" i="79"/>
  <c r="AK104" i="79"/>
  <c r="AJ104" i="79"/>
  <c r="AI104" i="79"/>
  <c r="AH104" i="79"/>
  <c r="AG104" i="79"/>
  <c r="AF104" i="79"/>
  <c r="AE104" i="79"/>
  <c r="AD104" i="79"/>
  <c r="AC104" i="79"/>
  <c r="AB104" i="79"/>
  <c r="AA104" i="79"/>
  <c r="Z104" i="79"/>
  <c r="Y104" i="79"/>
  <c r="N104" i="79"/>
  <c r="AM103" i="79"/>
  <c r="AL101" i="79"/>
  <c r="AK101" i="79"/>
  <c r="AJ101" i="79"/>
  <c r="AI101" i="79"/>
  <c r="AH101" i="79"/>
  <c r="AG101" i="79"/>
  <c r="AF101" i="79"/>
  <c r="AE101" i="79"/>
  <c r="AD101" i="79"/>
  <c r="AC101" i="79"/>
  <c r="AB101" i="79"/>
  <c r="AA101" i="79"/>
  <c r="Z101" i="79"/>
  <c r="Y101" i="79"/>
  <c r="N101" i="79"/>
  <c r="AM100" i="79"/>
  <c r="AL98" i="79"/>
  <c r="AK98" i="79"/>
  <c r="AJ98" i="79"/>
  <c r="AI98" i="79"/>
  <c r="AH98" i="79"/>
  <c r="AG98" i="79"/>
  <c r="AF98" i="79"/>
  <c r="AE98" i="79"/>
  <c r="AD98" i="79"/>
  <c r="AC98" i="79"/>
  <c r="AB98" i="79"/>
  <c r="AA98" i="79"/>
  <c r="Z98" i="79"/>
  <c r="Y98" i="79"/>
  <c r="N98" i="79"/>
  <c r="AM97" i="79"/>
  <c r="AL95" i="79"/>
  <c r="AK95" i="79"/>
  <c r="AJ95" i="79"/>
  <c r="AI95" i="79"/>
  <c r="AH95" i="79"/>
  <c r="AG95" i="79"/>
  <c r="AF95" i="79"/>
  <c r="AE95" i="79"/>
  <c r="AD95" i="79"/>
  <c r="AC95" i="79"/>
  <c r="AB95" i="79"/>
  <c r="AA95" i="79"/>
  <c r="Z95" i="79"/>
  <c r="Y95" i="79"/>
  <c r="N95" i="79"/>
  <c r="AM94" i="79"/>
  <c r="AL91" i="79"/>
  <c r="AK91" i="79"/>
  <c r="AJ91" i="79"/>
  <c r="AI91" i="79"/>
  <c r="AH91" i="79"/>
  <c r="AG91" i="79"/>
  <c r="AF91" i="79"/>
  <c r="AE91" i="79"/>
  <c r="AD91" i="79"/>
  <c r="AC91" i="79"/>
  <c r="AB91" i="79"/>
  <c r="AA91" i="79"/>
  <c r="Z91" i="79"/>
  <c r="Y91" i="79"/>
  <c r="N91" i="79"/>
  <c r="AM90" i="79"/>
  <c r="AL88" i="79"/>
  <c r="AK88" i="79"/>
  <c r="AJ88" i="79"/>
  <c r="AI88" i="79"/>
  <c r="AH88" i="79"/>
  <c r="AG88" i="79"/>
  <c r="AF88" i="79"/>
  <c r="AE88" i="79"/>
  <c r="AD88" i="79"/>
  <c r="AC88" i="79"/>
  <c r="AB88" i="79"/>
  <c r="AA88" i="79"/>
  <c r="Z88" i="79"/>
  <c r="Y88" i="79"/>
  <c r="N88" i="79"/>
  <c r="AM87" i="79"/>
  <c r="AL84" i="79"/>
  <c r="AK84" i="79"/>
  <c r="AJ84" i="79"/>
  <c r="AI84" i="79"/>
  <c r="AH84" i="79"/>
  <c r="AG84" i="79"/>
  <c r="AF84" i="79"/>
  <c r="AE84" i="79"/>
  <c r="AD84" i="79"/>
  <c r="AC84" i="79"/>
  <c r="AB84" i="79"/>
  <c r="AA84" i="79"/>
  <c r="Z84" i="79"/>
  <c r="Y84" i="79"/>
  <c r="N84" i="79"/>
  <c r="AM83" i="79"/>
  <c r="AL80" i="79"/>
  <c r="AK80" i="79"/>
  <c r="AJ80" i="79"/>
  <c r="AI80" i="79"/>
  <c r="AH80" i="79"/>
  <c r="AG80" i="79"/>
  <c r="AF80" i="79"/>
  <c r="AE80" i="79"/>
  <c r="AD80" i="79"/>
  <c r="AC80" i="79"/>
  <c r="AB80" i="79"/>
  <c r="AA80" i="79"/>
  <c r="Z80" i="79"/>
  <c r="Y80" i="79"/>
  <c r="N80" i="79"/>
  <c r="AM79" i="79"/>
  <c r="AL77" i="79"/>
  <c r="AK77" i="79"/>
  <c r="AJ77" i="79"/>
  <c r="AI77" i="79"/>
  <c r="AH77" i="79"/>
  <c r="AG77" i="79"/>
  <c r="AF77" i="79"/>
  <c r="AE77" i="79"/>
  <c r="AD77" i="79"/>
  <c r="AC77" i="79"/>
  <c r="AB77" i="79"/>
  <c r="AA77" i="79"/>
  <c r="Z77" i="79"/>
  <c r="Y77" i="79"/>
  <c r="N77" i="79"/>
  <c r="AM76" i="79"/>
  <c r="AL74" i="79"/>
  <c r="AK74" i="79"/>
  <c r="AJ74" i="79"/>
  <c r="AI74" i="79"/>
  <c r="AH74" i="79"/>
  <c r="AG74" i="79"/>
  <c r="AF74" i="79"/>
  <c r="AE74" i="79"/>
  <c r="AD74" i="79"/>
  <c r="AC74" i="79"/>
  <c r="AB74" i="79"/>
  <c r="AM73" i="79"/>
  <c r="AL70" i="79"/>
  <c r="AK70" i="79"/>
  <c r="AJ70" i="79"/>
  <c r="AI70" i="79"/>
  <c r="AH70" i="79"/>
  <c r="AG70" i="79"/>
  <c r="AF70" i="79"/>
  <c r="AE70" i="79"/>
  <c r="AD70" i="79"/>
  <c r="AC70" i="79"/>
  <c r="AB70" i="79"/>
  <c r="AA70" i="79"/>
  <c r="Z70" i="79"/>
  <c r="Y70" i="79"/>
  <c r="N70" i="79"/>
  <c r="AM69" i="79"/>
  <c r="AL67" i="79"/>
  <c r="AK67" i="79"/>
  <c r="AJ67" i="79"/>
  <c r="AI67" i="79"/>
  <c r="AH67" i="79"/>
  <c r="AG67" i="79"/>
  <c r="AF67" i="79"/>
  <c r="AE67" i="79"/>
  <c r="AD67" i="79"/>
  <c r="AC67" i="79"/>
  <c r="AB67" i="79"/>
  <c r="AA67" i="79"/>
  <c r="Z67" i="79"/>
  <c r="Y67" i="79"/>
  <c r="N67" i="79"/>
  <c r="AM66" i="79"/>
  <c r="AL64" i="79"/>
  <c r="AK64" i="79"/>
  <c r="AJ64" i="79"/>
  <c r="AI64" i="79"/>
  <c r="AH64" i="79"/>
  <c r="AG64" i="79"/>
  <c r="AF64" i="79"/>
  <c r="AE64" i="79"/>
  <c r="AD64" i="79"/>
  <c r="AC64" i="79"/>
  <c r="AB64" i="79"/>
  <c r="AM63" i="79"/>
  <c r="AL58" i="79"/>
  <c r="AK58" i="79"/>
  <c r="AJ58" i="79"/>
  <c r="AI58" i="79"/>
  <c r="AH58" i="79"/>
  <c r="AG58" i="79"/>
  <c r="AF58" i="79"/>
  <c r="AE58" i="79"/>
  <c r="AD58" i="79"/>
  <c r="AC58" i="79"/>
  <c r="AM57" i="79"/>
  <c r="AL55" i="79"/>
  <c r="AK55" i="79"/>
  <c r="AJ55" i="79"/>
  <c r="AI55" i="79"/>
  <c r="AH55" i="79"/>
  <c r="AG55" i="79"/>
  <c r="AF55" i="79"/>
  <c r="AE55" i="79"/>
  <c r="AD55" i="79"/>
  <c r="AC55" i="79"/>
  <c r="AB55" i="79"/>
  <c r="AM54" i="79"/>
  <c r="AL51" i="79"/>
  <c r="AK51" i="79"/>
  <c r="AJ51" i="79"/>
  <c r="AI51" i="79"/>
  <c r="AH51" i="79"/>
  <c r="AG51" i="79"/>
  <c r="AF51" i="79"/>
  <c r="AE51" i="79"/>
  <c r="AD51" i="79"/>
  <c r="AC51" i="79"/>
  <c r="AB51" i="79"/>
  <c r="AM50" i="79"/>
  <c r="AL48" i="79"/>
  <c r="AK48" i="79"/>
  <c r="AJ48" i="79"/>
  <c r="AI48" i="79"/>
  <c r="AH48" i="79"/>
  <c r="AG48" i="79"/>
  <c r="AF48" i="79"/>
  <c r="AE48" i="79"/>
  <c r="AD48" i="79"/>
  <c r="AC48" i="79"/>
  <c r="AB48" i="79"/>
  <c r="Y48" i="79"/>
  <c r="AM47" i="79"/>
  <c r="AL45" i="79"/>
  <c r="AK45" i="79"/>
  <c r="AJ45" i="79"/>
  <c r="AI45" i="79"/>
  <c r="AH45" i="79"/>
  <c r="AG45" i="79"/>
  <c r="AF45" i="79"/>
  <c r="AE45" i="79"/>
  <c r="AD45" i="79"/>
  <c r="AC45" i="79"/>
  <c r="AB45" i="79"/>
  <c r="Y45" i="79"/>
  <c r="AM44" i="79"/>
  <c r="AL42" i="79"/>
  <c r="AK42" i="79"/>
  <c r="AJ42" i="79"/>
  <c r="AI42" i="79"/>
  <c r="AH42" i="79"/>
  <c r="AG42" i="79"/>
  <c r="AF42" i="79"/>
  <c r="AE42" i="79"/>
  <c r="AD42" i="79"/>
  <c r="AC42" i="79"/>
  <c r="AB42" i="79"/>
  <c r="Y42" i="79"/>
  <c r="AM41" i="79"/>
  <c r="AL39" i="79"/>
  <c r="AK39" i="79"/>
  <c r="AJ39" i="79"/>
  <c r="AI39" i="79"/>
  <c r="AH39" i="79"/>
  <c r="AG39" i="79"/>
  <c r="AF39" i="79"/>
  <c r="AE39" i="79"/>
  <c r="AD39" i="79"/>
  <c r="AC39" i="79"/>
  <c r="AB39" i="79"/>
  <c r="Y39" i="79"/>
  <c r="AM38" i="79"/>
  <c r="AK514" i="46"/>
  <c r="AG514" i="46"/>
  <c r="AC514" i="46"/>
  <c r="AN514" i="46"/>
  <c r="AM514" i="46"/>
  <c r="AL514" i="46"/>
  <c r="AJ514" i="46"/>
  <c r="AI514" i="46"/>
  <c r="AH514" i="46"/>
  <c r="AF514" i="46"/>
  <c r="AE514" i="46"/>
  <c r="AD514" i="46"/>
  <c r="AB514" i="46"/>
  <c r="AM511" i="46"/>
  <c r="AI511" i="46"/>
  <c r="AE511" i="46"/>
  <c r="AN511" i="46"/>
  <c r="AL511" i="46"/>
  <c r="AK511" i="46"/>
  <c r="AJ511" i="46"/>
  <c r="AH511" i="46"/>
  <c r="AG511" i="46"/>
  <c r="AF511" i="46"/>
  <c r="AD511" i="46"/>
  <c r="AC511" i="46"/>
  <c r="AB511" i="46"/>
  <c r="AK508" i="46"/>
  <c r="AG508" i="46"/>
  <c r="AC508" i="46"/>
  <c r="AN508" i="46"/>
  <c r="AM508" i="46"/>
  <c r="AL508" i="46"/>
  <c r="AJ508" i="46"/>
  <c r="AI508" i="46"/>
  <c r="AH508" i="46"/>
  <c r="AF508" i="46"/>
  <c r="AE508" i="46"/>
  <c r="AD508" i="46"/>
  <c r="AB508" i="46"/>
  <c r="AM504" i="46"/>
  <c r="AI504" i="46"/>
  <c r="AE504" i="46"/>
  <c r="AN504" i="46"/>
  <c r="AL504" i="46"/>
  <c r="AK504" i="46"/>
  <c r="AJ504" i="46"/>
  <c r="AH504" i="46"/>
  <c r="AG504" i="46"/>
  <c r="AF504" i="46"/>
  <c r="AD504" i="46"/>
  <c r="AC504" i="46"/>
  <c r="AB504" i="46"/>
  <c r="AK501" i="46"/>
  <c r="AG501" i="46"/>
  <c r="AC501" i="46"/>
  <c r="AN501" i="46"/>
  <c r="AM501" i="46"/>
  <c r="AL501" i="46"/>
  <c r="AJ501" i="46"/>
  <c r="AI501" i="46"/>
  <c r="AH501" i="46"/>
  <c r="AF501" i="46"/>
  <c r="AE501" i="46"/>
  <c r="AD501" i="46"/>
  <c r="AB501" i="46"/>
  <c r="AM498" i="46"/>
  <c r="AI498" i="46"/>
  <c r="AE498" i="46"/>
  <c r="AN498" i="46"/>
  <c r="AL498" i="46"/>
  <c r="AK498" i="46"/>
  <c r="AJ498" i="46"/>
  <c r="AH498" i="46"/>
  <c r="AG498" i="46"/>
  <c r="AF498" i="46"/>
  <c r="AD498" i="46"/>
  <c r="AC498" i="46"/>
  <c r="AB498" i="46"/>
  <c r="AK495" i="46"/>
  <c r="AG495" i="46"/>
  <c r="AC495" i="46"/>
  <c r="AN495" i="46"/>
  <c r="AM495" i="46"/>
  <c r="AL495" i="46"/>
  <c r="AJ495" i="46"/>
  <c r="AI495" i="46"/>
  <c r="AH495" i="46"/>
  <c r="AF495" i="46"/>
  <c r="AE495" i="46"/>
  <c r="AD495" i="46"/>
  <c r="AB495" i="46"/>
  <c r="AM492" i="46"/>
  <c r="AI492" i="46"/>
  <c r="AE492" i="46"/>
  <c r="AN492" i="46"/>
  <c r="AL492" i="46"/>
  <c r="AK492" i="46"/>
  <c r="AJ492" i="46"/>
  <c r="AH492" i="46"/>
  <c r="AG492" i="46"/>
  <c r="AF492" i="46"/>
  <c r="AD492" i="46"/>
  <c r="AC492" i="46"/>
  <c r="AB492" i="46"/>
  <c r="AK488" i="46"/>
  <c r="AG488" i="46"/>
  <c r="AC488" i="46"/>
  <c r="AN488" i="46"/>
  <c r="AM488" i="46"/>
  <c r="AL488" i="46"/>
  <c r="AJ488" i="46"/>
  <c r="AI488" i="46"/>
  <c r="AH488" i="46"/>
  <c r="AF488" i="46"/>
  <c r="AE488" i="46"/>
  <c r="AD488" i="46"/>
  <c r="AB488" i="46"/>
  <c r="AM485" i="46"/>
  <c r="AI485" i="46"/>
  <c r="AE485" i="46"/>
  <c r="AN485" i="46"/>
  <c r="AL485" i="46"/>
  <c r="AK485" i="46"/>
  <c r="AJ485" i="46"/>
  <c r="AH485" i="46"/>
  <c r="AG485" i="46"/>
  <c r="AF485" i="46"/>
  <c r="AD485" i="46"/>
  <c r="AC485" i="46"/>
  <c r="AB485" i="46"/>
  <c r="AK481" i="46"/>
  <c r="AG481" i="46"/>
  <c r="AC481" i="46"/>
  <c r="AN481" i="46"/>
  <c r="AM481" i="46"/>
  <c r="AL481" i="46"/>
  <c r="AJ481" i="46"/>
  <c r="AI481" i="46"/>
  <c r="AH481" i="46"/>
  <c r="AF481" i="46"/>
  <c r="AE481" i="46"/>
  <c r="AD481" i="46"/>
  <c r="AB481" i="46"/>
  <c r="AM477" i="46"/>
  <c r="AI477" i="46"/>
  <c r="AE477" i="46"/>
  <c r="AN477" i="46"/>
  <c r="AL477" i="46"/>
  <c r="AK477" i="46"/>
  <c r="AJ477" i="46"/>
  <c r="AH477" i="46"/>
  <c r="AG477" i="46"/>
  <c r="AF477" i="46"/>
  <c r="AD477" i="46"/>
  <c r="AC477" i="46"/>
  <c r="AB477" i="46"/>
  <c r="AK474" i="46"/>
  <c r="AG474" i="46"/>
  <c r="AC474" i="46"/>
  <c r="AN474" i="46"/>
  <c r="AM474" i="46"/>
  <c r="AL474" i="46"/>
  <c r="AJ474" i="46"/>
  <c r="AI474" i="46"/>
  <c r="AH474" i="46"/>
  <c r="AF474" i="46"/>
  <c r="AE474" i="46"/>
  <c r="AD474" i="46"/>
  <c r="AB474" i="46"/>
  <c r="AM471" i="46"/>
  <c r="AI471" i="46"/>
  <c r="AE471" i="46"/>
  <c r="AN471" i="46"/>
  <c r="AL471" i="46"/>
  <c r="AK471" i="46"/>
  <c r="AJ471" i="46"/>
  <c r="AH471" i="46"/>
  <c r="AG471" i="46"/>
  <c r="AF471" i="46"/>
  <c r="AD471" i="46"/>
  <c r="AC471" i="46"/>
  <c r="AB471" i="46"/>
  <c r="AK468" i="46"/>
  <c r="AG468" i="46"/>
  <c r="AC468" i="46"/>
  <c r="AN468" i="46"/>
  <c r="AM468" i="46"/>
  <c r="AL468" i="46"/>
  <c r="AJ468" i="46"/>
  <c r="AI468" i="46"/>
  <c r="AH468" i="46"/>
  <c r="AF468" i="46"/>
  <c r="AE468" i="46"/>
  <c r="AD468" i="46"/>
  <c r="AB468" i="46"/>
  <c r="AM465" i="46"/>
  <c r="AI465" i="46"/>
  <c r="AE465" i="46"/>
  <c r="AN465" i="46"/>
  <c r="AL465" i="46"/>
  <c r="AK465" i="46"/>
  <c r="AJ465" i="46"/>
  <c r="AH465" i="46"/>
  <c r="AG465" i="46"/>
  <c r="AF465" i="46"/>
  <c r="AD465" i="46"/>
  <c r="AC465" i="46"/>
  <c r="AB465" i="46"/>
  <c r="AK461" i="46"/>
  <c r="AG461" i="46"/>
  <c r="AC461" i="46"/>
  <c r="AN461" i="46"/>
  <c r="AM461" i="46"/>
  <c r="AL461" i="46"/>
  <c r="AJ461" i="46"/>
  <c r="AI461" i="46"/>
  <c r="AH461" i="46"/>
  <c r="AF461" i="46"/>
  <c r="AE461" i="46"/>
  <c r="AD461" i="46"/>
  <c r="AB461" i="46"/>
  <c r="AM458" i="46"/>
  <c r="AI458" i="46"/>
  <c r="AE458" i="46"/>
  <c r="AN458" i="46"/>
  <c r="AL458" i="46"/>
  <c r="AK458" i="46"/>
  <c r="AJ458" i="46"/>
  <c r="AH458" i="46"/>
  <c r="AG458" i="46"/>
  <c r="AF458" i="46"/>
  <c r="AD458" i="46"/>
  <c r="AC458" i="46"/>
  <c r="AB458" i="46"/>
  <c r="AK455" i="46"/>
  <c r="AG455" i="46"/>
  <c r="AC455" i="46"/>
  <c r="AN455" i="46"/>
  <c r="AM455" i="46"/>
  <c r="AL455" i="46"/>
  <c r="AJ455" i="46"/>
  <c r="AI455" i="46"/>
  <c r="AH455" i="46"/>
  <c r="AF455" i="46"/>
  <c r="AE455" i="46"/>
  <c r="AD455" i="46"/>
  <c r="AB455" i="46"/>
  <c r="AM452" i="46"/>
  <c r="AI452" i="46"/>
  <c r="AE452" i="46"/>
  <c r="AN452" i="46"/>
  <c r="AL452" i="46"/>
  <c r="AK452" i="46"/>
  <c r="AJ452" i="46"/>
  <c r="AH452" i="46"/>
  <c r="AG452" i="46"/>
  <c r="AF452" i="46"/>
  <c r="AD452" i="46"/>
  <c r="AC452" i="46"/>
  <c r="AB452" i="46"/>
  <c r="AK449" i="46"/>
  <c r="AG449" i="46"/>
  <c r="AC449" i="46"/>
  <c r="AN449" i="46"/>
  <c r="AM449" i="46"/>
  <c r="AL449" i="46"/>
  <c r="AJ449" i="46"/>
  <c r="AI449" i="46"/>
  <c r="AH449" i="46"/>
  <c r="AF449" i="46"/>
  <c r="AE449" i="46"/>
  <c r="AD449" i="46"/>
  <c r="AB449" i="46"/>
  <c r="AM446" i="46"/>
  <c r="AI446" i="46"/>
  <c r="AE446" i="46"/>
  <c r="AN446" i="46"/>
  <c r="AL446" i="46"/>
  <c r="AK446" i="46"/>
  <c r="AJ446" i="46"/>
  <c r="AH446" i="46"/>
  <c r="AG446" i="46"/>
  <c r="AF446" i="46"/>
  <c r="AD446" i="46"/>
  <c r="AC446" i="46"/>
  <c r="AB446" i="46"/>
  <c r="AK443" i="46"/>
  <c r="AG443" i="46"/>
  <c r="AN443" i="46"/>
  <c r="AM443" i="46"/>
  <c r="AL443" i="46"/>
  <c r="AJ443" i="46"/>
  <c r="AI443" i="46"/>
  <c r="AH443" i="46"/>
  <c r="AF443" i="46"/>
  <c r="AE443" i="46"/>
  <c r="AD443" i="46"/>
  <c r="AM440" i="46"/>
  <c r="AI440" i="46"/>
  <c r="AE440" i="46"/>
  <c r="AN440" i="46"/>
  <c r="AL440" i="46"/>
  <c r="AK440" i="46"/>
  <c r="AJ440" i="46"/>
  <c r="AH440" i="46"/>
  <c r="AG440" i="46"/>
  <c r="AF440" i="46"/>
  <c r="AD440" i="46"/>
  <c r="AG436" i="46"/>
  <c r="AE436" i="46"/>
  <c r="AC436" i="46"/>
  <c r="AN436" i="46"/>
  <c r="AM436" i="46"/>
  <c r="AL436" i="46"/>
  <c r="AK436" i="46"/>
  <c r="AJ436" i="46"/>
  <c r="AI436" i="46"/>
  <c r="AH436" i="46"/>
  <c r="AF436" i="46"/>
  <c r="AD436" i="46"/>
  <c r="AB436" i="46"/>
  <c r="AM433" i="46"/>
  <c r="AK433" i="46"/>
  <c r="AI433" i="46"/>
  <c r="AG433" i="46"/>
  <c r="AE433" i="46"/>
  <c r="AC433" i="46"/>
  <c r="AN433" i="46"/>
  <c r="AL433" i="46"/>
  <c r="AJ433" i="46"/>
  <c r="AH433" i="46"/>
  <c r="AF433" i="46"/>
  <c r="AD433" i="46"/>
  <c r="AB433" i="46"/>
  <c r="AM430" i="46"/>
  <c r="AK430" i="46"/>
  <c r="AI430" i="46"/>
  <c r="AG430" i="46"/>
  <c r="AE430" i="46"/>
  <c r="AC430" i="46"/>
  <c r="AN430" i="46"/>
  <c r="AL430" i="46"/>
  <c r="AJ430" i="46"/>
  <c r="AH430" i="46"/>
  <c r="AF430" i="46"/>
  <c r="AD430" i="46"/>
  <c r="AB430" i="46"/>
  <c r="AM427" i="46"/>
  <c r="AK427" i="46"/>
  <c r="AI427" i="46"/>
  <c r="AG427" i="46"/>
  <c r="AE427" i="46"/>
  <c r="AC427" i="46"/>
  <c r="AN427" i="46"/>
  <c r="AL427" i="46"/>
  <c r="AJ427" i="46"/>
  <c r="AH427" i="46"/>
  <c r="AF427" i="46"/>
  <c r="AD427" i="46"/>
  <c r="AB427" i="46"/>
  <c r="AM424" i="46"/>
  <c r="AK424" i="46"/>
  <c r="AI424" i="46"/>
  <c r="AG424" i="46"/>
  <c r="AE424" i="46"/>
  <c r="AC424" i="46"/>
  <c r="AN424" i="46"/>
  <c r="AL424" i="46"/>
  <c r="AJ424" i="46"/>
  <c r="AH424" i="46"/>
  <c r="AF424" i="46"/>
  <c r="AD424" i="46"/>
  <c r="AB424" i="46"/>
  <c r="AM421" i="46"/>
  <c r="AK421" i="46"/>
  <c r="AI421" i="46"/>
  <c r="AG421" i="46"/>
  <c r="AE421" i="46"/>
  <c r="AC421" i="46"/>
  <c r="AN421" i="46"/>
  <c r="AL421" i="46"/>
  <c r="AJ421" i="46"/>
  <c r="AH421" i="46"/>
  <c r="AF421" i="46"/>
  <c r="AD421" i="46"/>
  <c r="AB421" i="46"/>
  <c r="AM418" i="46"/>
  <c r="AK418" i="46"/>
  <c r="AI418" i="46"/>
  <c r="AG418" i="46"/>
  <c r="AE418" i="46"/>
  <c r="AC418" i="46"/>
  <c r="AN418" i="46"/>
  <c r="AL418" i="46"/>
  <c r="AJ418" i="46"/>
  <c r="AH418" i="46"/>
  <c r="AF418" i="46"/>
  <c r="AD418" i="46"/>
  <c r="AB418" i="46"/>
  <c r="AM415" i="46"/>
  <c r="AK415" i="46"/>
  <c r="AI415" i="46"/>
  <c r="AG415" i="46"/>
  <c r="AE415" i="46"/>
  <c r="AC415" i="46"/>
  <c r="AN415" i="46"/>
  <c r="AL415" i="46"/>
  <c r="AJ415" i="46"/>
  <c r="AH415" i="46"/>
  <c r="AF415" i="46"/>
  <c r="AD415" i="46"/>
  <c r="AB415" i="46"/>
  <c r="AM412" i="46"/>
  <c r="AK412" i="46"/>
  <c r="AI412" i="46"/>
  <c r="AG412" i="46"/>
  <c r="AE412" i="46"/>
  <c r="AC412" i="46"/>
  <c r="AN412" i="46"/>
  <c r="AL412" i="46"/>
  <c r="AJ412" i="46"/>
  <c r="AH412" i="46"/>
  <c r="AF412" i="46"/>
  <c r="AD412" i="46"/>
  <c r="AB412" i="46"/>
  <c r="AB535" i="46" l="1"/>
  <c r="AM124" i="79"/>
  <c r="Z125" i="79"/>
  <c r="N187" i="79" l="1"/>
  <c r="O937" i="79" l="1"/>
  <c r="O1121" i="79" l="1"/>
  <c r="O750" i="79"/>
  <c r="O566" i="79"/>
  <c r="O382" i="79"/>
  <c r="O198" i="79"/>
  <c r="P516" i="46"/>
  <c r="P127" i="46"/>
  <c r="D198" i="79"/>
  <c r="N626" i="79" l="1"/>
  <c r="N442" i="79"/>
  <c r="Q52" i="43" l="1"/>
  <c r="AL1148" i="79" s="1"/>
  <c r="O384" i="46" l="1"/>
  <c r="O381" i="46"/>
  <c r="O378" i="46"/>
  <c r="O374" i="46"/>
  <c r="O371" i="46"/>
  <c r="O368" i="46"/>
  <c r="O365" i="46"/>
  <c r="O362" i="46"/>
  <c r="O358" i="46"/>
  <c r="O344" i="46"/>
  <c r="O341" i="46"/>
  <c r="O338" i="46"/>
  <c r="O335" i="46"/>
  <c r="O322" i="46"/>
  <c r="O319" i="46"/>
  <c r="O316" i="46"/>
  <c r="O313" i="46"/>
  <c r="O310" i="46"/>
  <c r="O254" i="46"/>
  <c r="O251" i="46"/>
  <c r="O248" i="46"/>
  <c r="O244" i="46"/>
  <c r="O241" i="46"/>
  <c r="O238" i="46"/>
  <c r="O235" i="46"/>
  <c r="O232" i="46"/>
  <c r="O228" i="46"/>
  <c r="O214" i="46"/>
  <c r="O211" i="46"/>
  <c r="O208" i="46"/>
  <c r="O205" i="46"/>
  <c r="O192" i="46"/>
  <c r="O189" i="46"/>
  <c r="O186" i="46"/>
  <c r="O125" i="46"/>
  <c r="O122" i="46"/>
  <c r="O119" i="46"/>
  <c r="O115" i="46"/>
  <c r="O112" i="46"/>
  <c r="N1119" i="79"/>
  <c r="N1116" i="79"/>
  <c r="N1113" i="79"/>
  <c r="N1110" i="79"/>
  <c r="N1107" i="79"/>
  <c r="N1104" i="79"/>
  <c r="N1101" i="79"/>
  <c r="N1095" i="79"/>
  <c r="N1092" i="79"/>
  <c r="N1089" i="79"/>
  <c r="N1086" i="79"/>
  <c r="N1083" i="79"/>
  <c r="N1080" i="79"/>
  <c r="N1076" i="79"/>
  <c r="N1073" i="79"/>
  <c r="N1070" i="79"/>
  <c r="N1066" i="79"/>
  <c r="N1063" i="79"/>
  <c r="N1060" i="79"/>
  <c r="N1057" i="79"/>
  <c r="N1054" i="79"/>
  <c r="N1051" i="79"/>
  <c r="N1048" i="79"/>
  <c r="N1045" i="79"/>
  <c r="N1027" i="79"/>
  <c r="N1024" i="79"/>
  <c r="N1021" i="79"/>
  <c r="N1018" i="79"/>
  <c r="N1014" i="79"/>
  <c r="N1011" i="79"/>
  <c r="N1007" i="79"/>
  <c r="N1003" i="79"/>
  <c r="N1000" i="79"/>
  <c r="N997" i="79"/>
  <c r="N993" i="79"/>
  <c r="N990" i="79"/>
  <c r="N987" i="79"/>
  <c r="N984" i="79"/>
  <c r="N981" i="79"/>
  <c r="N935" i="79"/>
  <c r="N932" i="79"/>
  <c r="N929" i="79"/>
  <c r="N926" i="79"/>
  <c r="N923" i="79"/>
  <c r="N920" i="79"/>
  <c r="N917" i="79"/>
  <c r="N911" i="79"/>
  <c r="N908" i="79"/>
  <c r="N905" i="79"/>
  <c r="N902" i="79"/>
  <c r="N899" i="79"/>
  <c r="N896" i="79"/>
  <c r="N892" i="79"/>
  <c r="N889" i="79"/>
  <c r="N886" i="79"/>
  <c r="N882" i="79"/>
  <c r="N879" i="79"/>
  <c r="N876" i="79"/>
  <c r="N873" i="79"/>
  <c r="N870" i="79"/>
  <c r="N867" i="79"/>
  <c r="N864" i="79"/>
  <c r="N861" i="79"/>
  <c r="N840" i="79"/>
  <c r="N837" i="79"/>
  <c r="N834" i="79"/>
  <c r="N831" i="79"/>
  <c r="N827" i="79"/>
  <c r="N824" i="79"/>
  <c r="N820" i="79"/>
  <c r="N816" i="79"/>
  <c r="N813" i="79"/>
  <c r="N810" i="79"/>
  <c r="N806" i="79"/>
  <c r="N803" i="79"/>
  <c r="N800" i="79"/>
  <c r="N797" i="79"/>
  <c r="N794" i="79"/>
  <c r="N748" i="79"/>
  <c r="N745" i="79"/>
  <c r="N742" i="79"/>
  <c r="N739" i="79"/>
  <c r="N736" i="79"/>
  <c r="N733" i="79"/>
  <c r="N730" i="79"/>
  <c r="N724" i="79"/>
  <c r="N721" i="79"/>
  <c r="N718" i="79"/>
  <c r="N715" i="79"/>
  <c r="N712" i="79"/>
  <c r="N709" i="79"/>
  <c r="N705" i="79"/>
  <c r="N656" i="79"/>
  <c r="N653" i="79"/>
  <c r="N650" i="79"/>
  <c r="N647" i="79"/>
  <c r="N643" i="79"/>
  <c r="N640" i="79"/>
  <c r="N636" i="79"/>
  <c r="N632" i="79"/>
  <c r="N629" i="79"/>
  <c r="N622" i="79"/>
  <c r="N619" i="79"/>
  <c r="N616" i="79"/>
  <c r="N613" i="79"/>
  <c r="N610" i="79"/>
  <c r="N564" i="79"/>
  <c r="N561" i="79"/>
  <c r="N558" i="79"/>
  <c r="N555" i="79"/>
  <c r="N552" i="79"/>
  <c r="N549" i="79"/>
  <c r="N546" i="79"/>
  <c r="N540" i="79"/>
  <c r="N537" i="79"/>
  <c r="N472" i="79"/>
  <c r="N469" i="79"/>
  <c r="N466" i="79"/>
  <c r="N463" i="79"/>
  <c r="N459" i="79"/>
  <c r="N456" i="79"/>
  <c r="N452" i="79"/>
  <c r="N448" i="79"/>
  <c r="N445" i="79"/>
  <c r="N438" i="79"/>
  <c r="N435" i="79"/>
  <c r="N432" i="79"/>
  <c r="N429" i="79"/>
  <c r="N426" i="79"/>
  <c r="N380" i="79"/>
  <c r="N377" i="79"/>
  <c r="N374" i="79"/>
  <c r="N371" i="79"/>
  <c r="N368" i="79"/>
  <c r="N365" i="79"/>
  <c r="N362" i="79"/>
  <c r="N356" i="79"/>
  <c r="N353" i="79"/>
  <c r="N350" i="79"/>
  <c r="N347" i="79"/>
  <c r="N344" i="79"/>
  <c r="N341" i="79"/>
  <c r="N337" i="79"/>
  <c r="N334" i="79"/>
  <c r="N331" i="79"/>
  <c r="N327" i="79"/>
  <c r="N324" i="79"/>
  <c r="N321" i="79"/>
  <c r="N318" i="79"/>
  <c r="N196" i="79"/>
  <c r="N193" i="79"/>
  <c r="N190" i="79"/>
  <c r="N184" i="79"/>
  <c r="N181" i="79"/>
  <c r="N178" i="79"/>
  <c r="N172" i="79"/>
  <c r="N169" i="79"/>
  <c r="N166" i="79"/>
  <c r="N163" i="79"/>
  <c r="N160" i="79"/>
  <c r="N157" i="79"/>
  <c r="N153" i="79"/>
  <c r="N150" i="79"/>
  <c r="AM1115" i="79" l="1"/>
  <c r="AM1118" i="79"/>
  <c r="AE1054" i="79"/>
  <c r="Z1054" i="79"/>
  <c r="Y1041" i="79"/>
  <c r="Y1038" i="79"/>
  <c r="AD1011" i="79"/>
  <c r="Z1011" i="79"/>
  <c r="Y1011" i="79"/>
  <c r="AM1017" i="79"/>
  <c r="Y1018" i="79"/>
  <c r="AL1014" i="79"/>
  <c r="AM1013"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C1011" i="79"/>
  <c r="AB1011" i="79"/>
  <c r="AA1011" i="79"/>
  <c r="AM1010" i="79"/>
  <c r="Y1007" i="79"/>
  <c r="Y1000" i="79"/>
  <c r="Y997" i="79"/>
  <c r="Y993" i="79"/>
  <c r="Y984" i="79"/>
  <c r="Y981" i="79"/>
  <c r="Y977" i="79"/>
  <c r="Y886" i="79"/>
  <c r="AL882" i="79"/>
  <c r="Y861" i="79"/>
  <c r="Y840" i="79"/>
  <c r="Y827" i="79"/>
  <c r="AL827" i="79"/>
  <c r="AK827" i="79"/>
  <c r="AJ827" i="79"/>
  <c r="AI827" i="79"/>
  <c r="AH827" i="79"/>
  <c r="AG827" i="79"/>
  <c r="AF827" i="79"/>
  <c r="AE827" i="79"/>
  <c r="AD827" i="79"/>
  <c r="AC827" i="79"/>
  <c r="AB827" i="79"/>
  <c r="AA827" i="79"/>
  <c r="Z827" i="79"/>
  <c r="AM826" i="79"/>
  <c r="AL824" i="79"/>
  <c r="AK824" i="79"/>
  <c r="AJ824" i="79"/>
  <c r="AI824" i="79"/>
  <c r="AH824" i="79"/>
  <c r="AG824" i="79"/>
  <c r="AF824" i="79"/>
  <c r="AE824" i="79"/>
  <c r="AD824" i="79"/>
  <c r="AC824" i="79"/>
  <c r="AB824" i="79"/>
  <c r="AA824" i="79"/>
  <c r="Z824" i="79"/>
  <c r="Y824" i="79"/>
  <c r="AM823" i="79"/>
  <c r="Y820" i="79"/>
  <c r="Y705" i="79"/>
  <c r="Y656" i="79"/>
  <c r="Y653" i="79"/>
  <c r="Y643" i="79"/>
  <c r="Y640" i="79"/>
  <c r="Y636" i="79"/>
  <c r="AL643" i="79"/>
  <c r="AK643" i="79"/>
  <c r="AJ643" i="79"/>
  <c r="AI643" i="79"/>
  <c r="AH643" i="79"/>
  <c r="AG643" i="79"/>
  <c r="AF643" i="79"/>
  <c r="AE643" i="79"/>
  <c r="AD643" i="79"/>
  <c r="AC643" i="79"/>
  <c r="AB643" i="79"/>
  <c r="AA643" i="79"/>
  <c r="Z643" i="79"/>
  <c r="AM642" i="79"/>
  <c r="AL640" i="79"/>
  <c r="AK640" i="79"/>
  <c r="AJ640" i="79"/>
  <c r="AI640" i="79"/>
  <c r="AH640" i="79"/>
  <c r="AG640" i="79"/>
  <c r="AF640" i="79"/>
  <c r="AE640" i="79"/>
  <c r="AD640" i="79"/>
  <c r="AC640" i="79"/>
  <c r="AB640" i="79"/>
  <c r="AA640" i="79"/>
  <c r="Z640" i="79"/>
  <c r="AM639" i="79"/>
  <c r="Y622" i="79"/>
  <c r="Y613" i="79"/>
  <c r="Y456" i="79"/>
  <c r="Y459" i="79"/>
  <c r="AL459" i="79"/>
  <c r="AK459" i="79"/>
  <c r="AJ459" i="79"/>
  <c r="AI459" i="79"/>
  <c r="AH459" i="79"/>
  <c r="AG459" i="79"/>
  <c r="AF459" i="79"/>
  <c r="AE459" i="79"/>
  <c r="AD459" i="79"/>
  <c r="AC459" i="79"/>
  <c r="AB459" i="79"/>
  <c r="AA459" i="79"/>
  <c r="Z459" i="79"/>
  <c r="AM458" i="79"/>
  <c r="AL456" i="79"/>
  <c r="AK456" i="79"/>
  <c r="AJ456" i="79"/>
  <c r="AI456" i="79"/>
  <c r="AH456" i="79"/>
  <c r="AG456" i="79"/>
  <c r="AF456" i="79"/>
  <c r="AE456" i="79"/>
  <c r="AD456" i="79"/>
  <c r="AC456" i="79"/>
  <c r="AB456" i="79"/>
  <c r="AA456" i="79"/>
  <c r="Z456" i="79"/>
  <c r="AM455" i="79"/>
  <c r="Y452" i="79"/>
  <c r="Y374" i="79"/>
  <c r="Y380" i="79"/>
  <c r="Y157" i="79"/>
  <c r="AM1109" i="79"/>
  <c r="AM1112" i="79"/>
  <c r="AM1106" i="79"/>
  <c r="AM1103" i="79"/>
  <c r="AM1100" i="79"/>
  <c r="AM1097" i="79"/>
  <c r="AM1094" i="79"/>
  <c r="AM1091" i="79"/>
  <c r="AM1088" i="79"/>
  <c r="AM1085" i="79"/>
  <c r="AM1082" i="79"/>
  <c r="AM1079" i="79"/>
  <c r="AM1075" i="79"/>
  <c r="AM1072" i="79"/>
  <c r="AM1069" i="79"/>
  <c r="AM1065" i="79"/>
  <c r="AM1062" i="79"/>
  <c r="AM1059" i="79"/>
  <c r="AM1056" i="79"/>
  <c r="AM1053" i="79"/>
  <c r="AM1050" i="79"/>
  <c r="AM1047" i="79"/>
  <c r="AM1044" i="79"/>
  <c r="AM1040" i="79"/>
  <c r="AM1037" i="79"/>
  <c r="AM1034" i="79"/>
  <c r="AM1031" i="79"/>
  <c r="AM1026" i="79"/>
  <c r="AM1023" i="79"/>
  <c r="AM1020" i="79"/>
  <c r="AM1006" i="79"/>
  <c r="AM1002" i="79"/>
  <c r="AM999" i="79"/>
  <c r="AM996" i="79"/>
  <c r="AM992" i="79"/>
  <c r="AM989" i="79"/>
  <c r="AM986" i="79"/>
  <c r="AM983" i="79"/>
  <c r="AM980" i="79"/>
  <c r="AM976" i="79"/>
  <c r="AM973" i="79"/>
  <c r="AM970" i="79"/>
  <c r="AM967" i="79"/>
  <c r="AM964" i="79"/>
  <c r="AM934" i="79"/>
  <c r="AM931" i="79"/>
  <c r="AM928" i="79"/>
  <c r="AM925" i="79"/>
  <c r="AM922" i="79"/>
  <c r="AM919" i="79"/>
  <c r="AM916" i="79"/>
  <c r="AM913" i="79"/>
  <c r="AM910" i="79"/>
  <c r="AM907" i="79"/>
  <c r="AM904" i="79"/>
  <c r="AM901" i="79"/>
  <c r="AM898" i="79"/>
  <c r="AM895" i="79"/>
  <c r="AM891" i="79"/>
  <c r="AM888" i="79"/>
  <c r="AM885" i="79"/>
  <c r="AM881" i="79"/>
  <c r="AM878" i="79"/>
  <c r="AM875" i="79"/>
  <c r="AM872" i="79"/>
  <c r="AM869" i="79"/>
  <c r="AM866" i="79"/>
  <c r="AM863" i="79"/>
  <c r="AM860" i="79"/>
  <c r="AM853" i="79"/>
  <c r="AM850" i="79"/>
  <c r="AM847" i="79"/>
  <c r="AM844" i="79"/>
  <c r="AM839" i="79"/>
  <c r="AM836" i="79"/>
  <c r="AM833" i="79"/>
  <c r="AM830" i="79"/>
  <c r="AM819" i="79"/>
  <c r="AM815" i="79"/>
  <c r="AM812" i="79"/>
  <c r="AM809" i="79"/>
  <c r="AM805" i="79"/>
  <c r="AM802" i="79"/>
  <c r="AM799" i="79"/>
  <c r="AM796" i="79"/>
  <c r="AM793" i="79"/>
  <c r="AM789" i="79"/>
  <c r="AM786" i="79"/>
  <c r="AM783" i="79"/>
  <c r="AM780" i="79"/>
  <c r="AM777" i="79"/>
  <c r="AM747" i="79"/>
  <c r="AM744" i="79"/>
  <c r="AM741" i="79"/>
  <c r="AM738" i="79"/>
  <c r="AM735" i="79"/>
  <c r="AM732" i="79"/>
  <c r="AM729" i="79"/>
  <c r="AM726" i="79"/>
  <c r="AM723" i="79"/>
  <c r="AM720" i="79"/>
  <c r="AM717" i="79"/>
  <c r="AM714" i="79"/>
  <c r="AM711" i="79"/>
  <c r="AM708" i="79"/>
  <c r="AM704" i="79"/>
  <c r="AM655" i="79"/>
  <c r="AM652" i="79"/>
  <c r="AM649" i="79"/>
  <c r="AM646" i="79"/>
  <c r="AM635" i="79"/>
  <c r="AM631" i="79"/>
  <c r="AM628" i="79"/>
  <c r="AM625" i="79"/>
  <c r="AM621" i="79"/>
  <c r="AM618" i="79"/>
  <c r="AM615" i="79"/>
  <c r="AM612" i="79"/>
  <c r="AM609" i="79"/>
  <c r="AM605" i="79"/>
  <c r="AM602" i="79"/>
  <c r="AM599" i="79"/>
  <c r="AM596" i="79"/>
  <c r="AM593" i="79"/>
  <c r="AM563" i="79"/>
  <c r="AM560" i="79"/>
  <c r="AM557" i="79"/>
  <c r="AM554" i="79"/>
  <c r="AM551" i="79"/>
  <c r="AM548" i="79"/>
  <c r="AM545" i="79"/>
  <c r="AM542" i="79"/>
  <c r="AM539" i="79"/>
  <c r="AM536" i="79"/>
  <c r="AM471" i="79"/>
  <c r="AM468" i="79"/>
  <c r="AM465" i="79"/>
  <c r="AM462" i="79"/>
  <c r="AM451" i="79"/>
  <c r="AM447" i="79"/>
  <c r="AM444" i="79"/>
  <c r="AM441" i="79"/>
  <c r="AM437" i="79"/>
  <c r="AM434" i="79"/>
  <c r="AM431" i="79"/>
  <c r="AM428" i="79"/>
  <c r="AM425" i="79"/>
  <c r="AM421" i="79"/>
  <c r="AM418" i="79"/>
  <c r="AM415" i="79"/>
  <c r="AM412" i="79"/>
  <c r="AM409" i="79"/>
  <c r="AM379" i="79"/>
  <c r="AM373" i="79"/>
  <c r="AM376" i="79"/>
  <c r="AM370" i="79"/>
  <c r="AM367" i="79"/>
  <c r="AM364" i="79"/>
  <c r="AM361" i="79"/>
  <c r="AM358" i="79"/>
  <c r="AM355" i="79"/>
  <c r="AM352" i="79"/>
  <c r="AM349" i="79"/>
  <c r="AM346" i="79"/>
  <c r="AM343" i="79"/>
  <c r="AM340" i="79"/>
  <c r="AM336" i="79"/>
  <c r="AM333" i="79"/>
  <c r="AM330" i="79"/>
  <c r="AM326" i="79"/>
  <c r="AM323" i="79"/>
  <c r="AM320" i="79"/>
  <c r="AM317" i="79"/>
  <c r="AM195" i="79"/>
  <c r="AM189" i="79"/>
  <c r="AM192" i="79"/>
  <c r="AM186" i="79"/>
  <c r="AM183" i="79"/>
  <c r="AM180" i="79"/>
  <c r="AM177" i="79"/>
  <c r="AM174" i="79"/>
  <c r="AM171" i="79"/>
  <c r="AM168" i="79"/>
  <c r="AM165" i="79"/>
  <c r="AM162" i="79"/>
  <c r="AM159" i="79"/>
  <c r="AM156" i="79"/>
  <c r="AM152" i="79"/>
  <c r="AM149" i="79"/>
  <c r="AM146"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AL840" i="79"/>
  <c r="AK840" i="79"/>
  <c r="AJ840" i="79"/>
  <c r="AI840" i="79"/>
  <c r="AH840" i="79"/>
  <c r="AG840" i="79"/>
  <c r="AF840" i="79"/>
  <c r="AE840" i="79"/>
  <c r="AD840" i="79"/>
  <c r="AC840" i="79"/>
  <c r="AB840" i="79"/>
  <c r="AA840" i="79"/>
  <c r="Z840" i="79"/>
  <c r="AL837" i="79"/>
  <c r="AK837" i="79"/>
  <c r="AJ837" i="79"/>
  <c r="AI837" i="79"/>
  <c r="AH837" i="79"/>
  <c r="AG837" i="79"/>
  <c r="AF837" i="79"/>
  <c r="AE837" i="79"/>
  <c r="AD837" i="79"/>
  <c r="AC837" i="79"/>
  <c r="AB837" i="79"/>
  <c r="AA837" i="79"/>
  <c r="Z837" i="79"/>
  <c r="Y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O109" i="46" l="1"/>
  <c r="AL656" i="79"/>
  <c r="AK656" i="79"/>
  <c r="AJ656" i="79"/>
  <c r="AI656" i="79"/>
  <c r="AH656" i="79"/>
  <c r="AG656" i="79"/>
  <c r="AF656" i="79"/>
  <c r="AE656" i="79"/>
  <c r="AD656" i="79"/>
  <c r="AC656" i="79"/>
  <c r="AB656" i="79"/>
  <c r="AA656" i="79"/>
  <c r="Z656"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Y650" i="79"/>
  <c r="AL647" i="79"/>
  <c r="AK647" i="79"/>
  <c r="AJ647" i="79"/>
  <c r="AI647" i="79"/>
  <c r="AH647" i="79"/>
  <c r="AG647" i="79"/>
  <c r="AF647" i="79"/>
  <c r="AE647" i="79"/>
  <c r="AD647" i="79"/>
  <c r="AC647" i="79"/>
  <c r="AB647" i="79"/>
  <c r="AA647" i="79"/>
  <c r="Z647" i="79"/>
  <c r="Y647" i="79"/>
  <c r="AL472" i="79"/>
  <c r="AK472" i="79"/>
  <c r="AJ472" i="79"/>
  <c r="AI472" i="79"/>
  <c r="AH472" i="79"/>
  <c r="AG472" i="79"/>
  <c r="AF472" i="79"/>
  <c r="AE472" i="79"/>
  <c r="AD472" i="79"/>
  <c r="AC472" i="79"/>
  <c r="AB472" i="79"/>
  <c r="AA472" i="79"/>
  <c r="Z472" i="79"/>
  <c r="Y472" i="79"/>
  <c r="AL469" i="79"/>
  <c r="AK469" i="79"/>
  <c r="AJ469" i="79"/>
  <c r="AI469" i="79"/>
  <c r="AH469" i="79"/>
  <c r="AG469" i="79"/>
  <c r="AF469" i="79"/>
  <c r="AE469" i="79"/>
  <c r="AD469" i="79"/>
  <c r="AC469" i="79"/>
  <c r="AB469" i="79"/>
  <c r="AA469" i="79"/>
  <c r="Z469" i="79"/>
  <c r="Y469" i="79"/>
  <c r="AL466" i="79"/>
  <c r="AK466" i="79"/>
  <c r="AJ466" i="79"/>
  <c r="AI466" i="79"/>
  <c r="AH466" i="79"/>
  <c r="AG466" i="79"/>
  <c r="AF466" i="79"/>
  <c r="AE466" i="79"/>
  <c r="AD466" i="79"/>
  <c r="AC466" i="79"/>
  <c r="AB466" i="79"/>
  <c r="AA466" i="79"/>
  <c r="Z466" i="79"/>
  <c r="Y466" i="79"/>
  <c r="AL463" i="79"/>
  <c r="AK463" i="79"/>
  <c r="AJ463" i="79"/>
  <c r="AI463" i="79"/>
  <c r="AH463" i="79"/>
  <c r="AG463" i="79"/>
  <c r="AF463" i="79"/>
  <c r="AE463" i="79"/>
  <c r="AD463" i="79"/>
  <c r="AC463" i="79"/>
  <c r="AB463" i="79"/>
  <c r="AA463" i="79"/>
  <c r="Z463" i="79"/>
  <c r="Y463" i="79"/>
  <c r="AJ141" i="46" l="1"/>
  <c r="AM138" i="46"/>
  <c r="AL139" i="46"/>
  <c r="AN137" i="46"/>
  <c r="AN520" i="46" s="1"/>
  <c r="AI142" i="46"/>
  <c r="AK140" i="46"/>
  <c r="AO513" i="46"/>
  <c r="AO510" i="46"/>
  <c r="AO507" i="46"/>
  <c r="AO503" i="46"/>
  <c r="AO500" i="46"/>
  <c r="AO497" i="46"/>
  <c r="AO494" i="46"/>
  <c r="AO491" i="46"/>
  <c r="AO487" i="46"/>
  <c r="AO484" i="46"/>
  <c r="AO480" i="46"/>
  <c r="AO476" i="46"/>
  <c r="AO473" i="46"/>
  <c r="AO470" i="46"/>
  <c r="AO467" i="46"/>
  <c r="AO464" i="46"/>
  <c r="AO460" i="46"/>
  <c r="AO457" i="46"/>
  <c r="AO454" i="46"/>
  <c r="AO451" i="46"/>
  <c r="AO448" i="46"/>
  <c r="AO445" i="46"/>
  <c r="AO442" i="46"/>
  <c r="AO439" i="46"/>
  <c r="AO435" i="46"/>
  <c r="AO432" i="46"/>
  <c r="AO429" i="46"/>
  <c r="AO426" i="46"/>
  <c r="AO423" i="46"/>
  <c r="AO420" i="46"/>
  <c r="AO417" i="46"/>
  <c r="AO414" i="46"/>
  <c r="AO411" i="46"/>
  <c r="AO383" i="46"/>
  <c r="AA508" i="46"/>
  <c r="AA511" i="46"/>
  <c r="AA514" i="46"/>
  <c r="AA504" i="46"/>
  <c r="AA501" i="46"/>
  <c r="AN384" i="46"/>
  <c r="AO380" i="46"/>
  <c r="AO377" i="46"/>
  <c r="AO373" i="46"/>
  <c r="AO370" i="46"/>
  <c r="AO367" i="46"/>
  <c r="AO364" i="46"/>
  <c r="AO361" i="46"/>
  <c r="AO357" i="46"/>
  <c r="AO354" i="46"/>
  <c r="AO350" i="46"/>
  <c r="AO346" i="46"/>
  <c r="AO343" i="46"/>
  <c r="AO340" i="46"/>
  <c r="AO337" i="46"/>
  <c r="AO334" i="46"/>
  <c r="AO330" i="46"/>
  <c r="AO327" i="46"/>
  <c r="AO324" i="46"/>
  <c r="AO321" i="46"/>
  <c r="AO318" i="46"/>
  <c r="AO315" i="46"/>
  <c r="AO312" i="46"/>
  <c r="AO309" i="46"/>
  <c r="AO305" i="46"/>
  <c r="AO302" i="46"/>
  <c r="AO299" i="46"/>
  <c r="AO296" i="46"/>
  <c r="AO293" i="46"/>
  <c r="AO290" i="46"/>
  <c r="AO287" i="46"/>
  <c r="AO284" i="46"/>
  <c r="AO281" i="46"/>
  <c r="AO253" i="46"/>
  <c r="AB371" i="46"/>
  <c r="AC371" i="46"/>
  <c r="AD371" i="46"/>
  <c r="AE371" i="46"/>
  <c r="AF371" i="46"/>
  <c r="AG371" i="46"/>
  <c r="AH371" i="46"/>
  <c r="AI371" i="46"/>
  <c r="AJ371" i="46"/>
  <c r="AK371" i="46"/>
  <c r="AL371" i="46"/>
  <c r="AM371" i="46"/>
  <c r="AN371" i="46"/>
  <c r="AB374" i="46"/>
  <c r="AC374" i="46"/>
  <c r="AD374" i="46"/>
  <c r="AE374" i="46"/>
  <c r="AF374" i="46"/>
  <c r="AG374" i="46"/>
  <c r="AH374" i="46"/>
  <c r="AI374" i="46"/>
  <c r="AJ374" i="46"/>
  <c r="AK374" i="46"/>
  <c r="AL374" i="46"/>
  <c r="AM374" i="46"/>
  <c r="AN374" i="46"/>
  <c r="AB378" i="46"/>
  <c r="AC378" i="46"/>
  <c r="AD378" i="46"/>
  <c r="AE378" i="46"/>
  <c r="AF378" i="46"/>
  <c r="AG378" i="46"/>
  <c r="AH378" i="46"/>
  <c r="AI378" i="46"/>
  <c r="AJ378" i="46"/>
  <c r="AK378" i="46"/>
  <c r="AL378" i="46"/>
  <c r="AM378" i="46"/>
  <c r="AN378" i="46"/>
  <c r="AB381" i="46"/>
  <c r="AC381" i="46"/>
  <c r="AD381" i="46"/>
  <c r="AE381" i="46"/>
  <c r="AF381" i="46"/>
  <c r="AG381" i="46"/>
  <c r="AH381" i="46"/>
  <c r="AI381" i="46"/>
  <c r="AJ381" i="46"/>
  <c r="AK381" i="46"/>
  <c r="AL381" i="46"/>
  <c r="AM381" i="46"/>
  <c r="AN381" i="46"/>
  <c r="AB384" i="46"/>
  <c r="AC384" i="46"/>
  <c r="AD384" i="46"/>
  <c r="AE384" i="46"/>
  <c r="AF384" i="46"/>
  <c r="AG384" i="46"/>
  <c r="AH384" i="46"/>
  <c r="AI384" i="46"/>
  <c r="AJ384" i="46"/>
  <c r="AK384" i="46"/>
  <c r="AL384" i="46"/>
  <c r="AM384" i="46"/>
  <c r="AA384" i="46"/>
  <c r="AA381" i="46"/>
  <c r="AA378" i="46"/>
  <c r="AA374" i="46"/>
  <c r="AA371" i="46"/>
  <c r="AA365" i="46"/>
  <c r="AA368" i="46"/>
  <c r="AO250" i="46"/>
  <c r="AO247" i="46"/>
  <c r="AO243" i="46"/>
  <c r="AB241" i="46"/>
  <c r="AC241" i="46"/>
  <c r="AD241" i="46"/>
  <c r="AE241" i="46"/>
  <c r="AF241" i="46"/>
  <c r="AG241" i="46"/>
  <c r="AH241" i="46"/>
  <c r="AI241" i="46"/>
  <c r="AJ241" i="46"/>
  <c r="AK241" i="46"/>
  <c r="AL241" i="46"/>
  <c r="AM241" i="46"/>
  <c r="AN241" i="46"/>
  <c r="AB244" i="46"/>
  <c r="AC244" i="46"/>
  <c r="AD244" i="46"/>
  <c r="AE244" i="46"/>
  <c r="AF244" i="46"/>
  <c r="AG244" i="46"/>
  <c r="AH244" i="46"/>
  <c r="AI244" i="46"/>
  <c r="AJ244" i="46"/>
  <c r="AK244" i="46"/>
  <c r="AL244" i="46"/>
  <c r="AM244" i="46"/>
  <c r="AN244" i="46"/>
  <c r="AB248" i="46"/>
  <c r="AC248" i="46"/>
  <c r="AD248" i="46"/>
  <c r="AE248" i="46"/>
  <c r="AF248" i="46"/>
  <c r="AG248" i="46"/>
  <c r="AH248" i="46"/>
  <c r="AI248" i="46"/>
  <c r="AJ248" i="46"/>
  <c r="AK248" i="46"/>
  <c r="AL248" i="46"/>
  <c r="AM248" i="46"/>
  <c r="AN248" i="46"/>
  <c r="AB251" i="46"/>
  <c r="AC251" i="46"/>
  <c r="AD251" i="46"/>
  <c r="AE251" i="46"/>
  <c r="AF251" i="46"/>
  <c r="AG251" i="46"/>
  <c r="AH251" i="46"/>
  <c r="AI251" i="46"/>
  <c r="AJ251" i="46"/>
  <c r="AK251" i="46"/>
  <c r="AL251" i="46"/>
  <c r="AM251" i="46"/>
  <c r="AN251" i="46"/>
  <c r="AB254" i="46"/>
  <c r="AC254" i="46"/>
  <c r="AD254" i="46"/>
  <c r="AE254" i="46"/>
  <c r="AF254" i="46"/>
  <c r="AG254" i="46"/>
  <c r="AH254" i="46"/>
  <c r="AI254" i="46"/>
  <c r="AJ254" i="46"/>
  <c r="AK254" i="46"/>
  <c r="AL254" i="46"/>
  <c r="AM254" i="46"/>
  <c r="AN254" i="46"/>
  <c r="AA254" i="46"/>
  <c r="AA251" i="46"/>
  <c r="AA248" i="46"/>
  <c r="AA244" i="46"/>
  <c r="AA241" i="46"/>
  <c r="AA238" i="46"/>
  <c r="AO172" i="46"/>
  <c r="AO169" i="46"/>
  <c r="AO240" i="46" l="1"/>
  <c r="AO237" i="46"/>
  <c r="AO234" i="46"/>
  <c r="AO231" i="46"/>
  <c r="AO227" i="46"/>
  <c r="AO224" i="46"/>
  <c r="AO220" i="46"/>
  <c r="AO216" i="46"/>
  <c r="AO213" i="46"/>
  <c r="AO210" i="46"/>
  <c r="AO207" i="46"/>
  <c r="AO204" i="46"/>
  <c r="AO200" i="46"/>
  <c r="AO197" i="46"/>
  <c r="AO194" i="46"/>
  <c r="AO191" i="46"/>
  <c r="AO188" i="46"/>
  <c r="AO185" i="46"/>
  <c r="AO182" i="46"/>
  <c r="AO179" i="46"/>
  <c r="AO175" i="46"/>
  <c r="AO166" i="46"/>
  <c r="AO163" i="46"/>
  <c r="AO160" i="46"/>
  <c r="AO157" i="46"/>
  <c r="AO154" i="46"/>
  <c r="AO151" i="46"/>
  <c r="AB125" i="46"/>
  <c r="AC125" i="46"/>
  <c r="AD125" i="46"/>
  <c r="AE125" i="46"/>
  <c r="AF125" i="46"/>
  <c r="AA125" i="46"/>
  <c r="AB122" i="46"/>
  <c r="AC122" i="46"/>
  <c r="AD122" i="46"/>
  <c r="AE122" i="46"/>
  <c r="AF122" i="46"/>
  <c r="AA122" i="46"/>
  <c r="AA119" i="46"/>
  <c r="AB119" i="46"/>
  <c r="AC119" i="46"/>
  <c r="AD119" i="46"/>
  <c r="AE119" i="46"/>
  <c r="AF119" i="46"/>
  <c r="AA115" i="46"/>
  <c r="AB115" i="46" l="1"/>
  <c r="AC115" i="46"/>
  <c r="AD115" i="46"/>
  <c r="AE115" i="46"/>
  <c r="AF115" i="46"/>
  <c r="AA112" i="46"/>
  <c r="AB112" i="46"/>
  <c r="AC112" i="46"/>
  <c r="AD112" i="46"/>
  <c r="AE112" i="46"/>
  <c r="AF112" i="46"/>
  <c r="AA109" i="46"/>
  <c r="AA143" i="46" l="1"/>
  <c r="AA144" i="46"/>
  <c r="AA488" i="46"/>
  <c r="AA485" i="46"/>
  <c r="AA458" i="46"/>
  <c r="AA455" i="46"/>
  <c r="AA433" i="46"/>
  <c r="AN358" i="46"/>
  <c r="AM358" i="46"/>
  <c r="AL358" i="46"/>
  <c r="AK358" i="46"/>
  <c r="AJ358" i="46"/>
  <c r="AI358" i="46"/>
  <c r="AH358" i="46"/>
  <c r="AG358" i="46"/>
  <c r="AF358" i="46"/>
  <c r="AE358" i="46"/>
  <c r="AD358" i="46"/>
  <c r="AC358" i="46"/>
  <c r="AB358" i="46"/>
  <c r="AA358" i="46"/>
  <c r="AN355" i="46"/>
  <c r="AM355" i="46"/>
  <c r="AL355" i="46"/>
  <c r="AK355" i="46"/>
  <c r="AJ355" i="46"/>
  <c r="AI355" i="46"/>
  <c r="AH355" i="46"/>
  <c r="AG355" i="46"/>
  <c r="AF355" i="46"/>
  <c r="AE355" i="46"/>
  <c r="AD355" i="46"/>
  <c r="AC355" i="46"/>
  <c r="AB355" i="46"/>
  <c r="AA355" i="46"/>
  <c r="AN328" i="46"/>
  <c r="AM328" i="46"/>
  <c r="AL328" i="46"/>
  <c r="AK328" i="46"/>
  <c r="AJ328" i="46"/>
  <c r="AI328" i="46"/>
  <c r="AH328" i="46"/>
  <c r="AG328" i="46"/>
  <c r="AF328" i="46"/>
  <c r="AE328" i="46"/>
  <c r="AD328" i="46"/>
  <c r="AC328" i="46"/>
  <c r="AB328" i="46"/>
  <c r="AA328" i="46"/>
  <c r="AN325" i="46"/>
  <c r="AM325" i="46"/>
  <c r="AL325" i="46"/>
  <c r="AK325" i="46"/>
  <c r="AJ325" i="46"/>
  <c r="AI325" i="46"/>
  <c r="AH325" i="46"/>
  <c r="AG325" i="46"/>
  <c r="AF325" i="46"/>
  <c r="AE325" i="46"/>
  <c r="AD325" i="46"/>
  <c r="AC325" i="46"/>
  <c r="AB325" i="46"/>
  <c r="AA325" i="46"/>
  <c r="AN303" i="46"/>
  <c r="AM303" i="46"/>
  <c r="AL303" i="46"/>
  <c r="AK303" i="46"/>
  <c r="AJ303" i="46"/>
  <c r="AI303" i="46"/>
  <c r="AH303" i="46"/>
  <c r="AG303" i="46"/>
  <c r="AF303" i="46"/>
  <c r="AE303" i="46"/>
  <c r="AD303" i="46"/>
  <c r="AC303" i="46"/>
  <c r="AB303" i="46"/>
  <c r="AA303" i="46"/>
  <c r="C31" i="44"/>
  <c r="C30" i="44"/>
  <c r="AN228" i="46"/>
  <c r="AM228" i="46"/>
  <c r="AL228" i="46"/>
  <c r="AK228" i="46"/>
  <c r="AJ228" i="46"/>
  <c r="AI228" i="46"/>
  <c r="AH228" i="46"/>
  <c r="AG228" i="46"/>
  <c r="AF228" i="46"/>
  <c r="AE228" i="46"/>
  <c r="AD228" i="46"/>
  <c r="AC228" i="46"/>
  <c r="AB228" i="46"/>
  <c r="AA228" i="46"/>
  <c r="AN225" i="46"/>
  <c r="AM225" i="46"/>
  <c r="AL225" i="46"/>
  <c r="AK225" i="46"/>
  <c r="AJ225" i="46"/>
  <c r="AI225" i="46"/>
  <c r="AH225" i="46"/>
  <c r="AG225" i="46"/>
  <c r="AF225" i="46"/>
  <c r="AE225" i="46"/>
  <c r="AD225" i="46"/>
  <c r="AC225" i="46"/>
  <c r="AB225" i="46"/>
  <c r="AA225" i="46"/>
  <c r="AN198" i="46"/>
  <c r="AM198" i="46"/>
  <c r="AL198" i="46"/>
  <c r="AK198" i="46"/>
  <c r="AJ198" i="46"/>
  <c r="AI198" i="46"/>
  <c r="AH198" i="46"/>
  <c r="AG198" i="46"/>
  <c r="AF198" i="46"/>
  <c r="AE198" i="46"/>
  <c r="AD198" i="46"/>
  <c r="AC198" i="46"/>
  <c r="AB198" i="46"/>
  <c r="AA198" i="46"/>
  <c r="AN195" i="46"/>
  <c r="AM195" i="46"/>
  <c r="AL195" i="46"/>
  <c r="AK195" i="46"/>
  <c r="AJ195" i="46"/>
  <c r="AI195" i="46"/>
  <c r="AH195" i="46"/>
  <c r="AG195" i="46"/>
  <c r="AF195" i="46"/>
  <c r="AE195" i="46"/>
  <c r="AD195" i="46"/>
  <c r="AC195" i="46"/>
  <c r="AB195" i="46"/>
  <c r="AA195" i="46"/>
  <c r="AN173" i="46"/>
  <c r="AM173" i="46"/>
  <c r="AL173" i="46"/>
  <c r="AK173" i="46"/>
  <c r="AJ173" i="46"/>
  <c r="AI173" i="46"/>
  <c r="AH173" i="46"/>
  <c r="AG173" i="46"/>
  <c r="AF173" i="46"/>
  <c r="AE173" i="46"/>
  <c r="AD173" i="46"/>
  <c r="AC173" i="46"/>
  <c r="AB173" i="46"/>
  <c r="AA173" i="46"/>
  <c r="N147" i="79" l="1"/>
  <c r="AL1119" i="79" l="1"/>
  <c r="AK1119" i="79"/>
  <c r="AJ1119" i="79"/>
  <c r="AI1119" i="79"/>
  <c r="AH1119" i="79"/>
  <c r="AG1119" i="79"/>
  <c r="AF1119" i="79"/>
  <c r="AE1119" i="79"/>
  <c r="AD1119" i="79"/>
  <c r="AC1119" i="79"/>
  <c r="AB1119" i="79"/>
  <c r="AA1119" i="79"/>
  <c r="Z1119" i="79"/>
  <c r="Y1119" i="79"/>
  <c r="AL1116" i="79"/>
  <c r="AK1116" i="79"/>
  <c r="AJ1116" i="79"/>
  <c r="AI1116" i="79"/>
  <c r="AH1116" i="79"/>
  <c r="AG1116" i="79"/>
  <c r="AF1116" i="79"/>
  <c r="AE1116" i="79"/>
  <c r="AD1116" i="79"/>
  <c r="AC1116" i="79"/>
  <c r="AB1116" i="79"/>
  <c r="AA1116" i="79"/>
  <c r="Z1116" i="79"/>
  <c r="Y1116" i="79"/>
  <c r="AL1113" i="79"/>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6" i="79"/>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D1054" i="79"/>
  <c r="AC1054" i="79"/>
  <c r="AB1054" i="79"/>
  <c r="AA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45" i="79"/>
  <c r="AK1045" i="79"/>
  <c r="AJ1045" i="79"/>
  <c r="AI1045" i="79"/>
  <c r="AH1045" i="79"/>
  <c r="AG1045" i="79"/>
  <c r="AF1045" i="79"/>
  <c r="AE1045" i="79"/>
  <c r="AD1045" i="79"/>
  <c r="AC1045" i="79"/>
  <c r="AB1045" i="79"/>
  <c r="AA1045" i="79"/>
  <c r="Z1045" i="79"/>
  <c r="Y1045" i="79"/>
  <c r="AL1041" i="79"/>
  <c r="AK1041" i="79"/>
  <c r="AJ1041" i="79"/>
  <c r="AI1041" i="79"/>
  <c r="AH1041" i="79"/>
  <c r="AG1041" i="79"/>
  <c r="AF1041" i="79"/>
  <c r="AE1041" i="79"/>
  <c r="AD1041" i="79"/>
  <c r="AC1041" i="79"/>
  <c r="AB1041" i="79"/>
  <c r="AA1041" i="79"/>
  <c r="Z1041" i="79"/>
  <c r="AL1038" i="79"/>
  <c r="AK1038" i="79"/>
  <c r="AJ1038" i="79"/>
  <c r="AI1038" i="79"/>
  <c r="AH1038" i="79"/>
  <c r="AG1038" i="79"/>
  <c r="AF1038" i="79"/>
  <c r="AE1038" i="79"/>
  <c r="AD1038" i="79"/>
  <c r="AC1038" i="79"/>
  <c r="AB1038" i="79"/>
  <c r="AA1038" i="79"/>
  <c r="Z1038" i="79"/>
  <c r="AL1035" i="79"/>
  <c r="AK1035" i="79"/>
  <c r="AJ1035" i="79"/>
  <c r="AI1035" i="79"/>
  <c r="AH1035" i="79"/>
  <c r="AG1035" i="79"/>
  <c r="AF1035" i="79"/>
  <c r="AE1035" i="79"/>
  <c r="AD1035" i="79"/>
  <c r="AC1035" i="79"/>
  <c r="AB1035" i="79"/>
  <c r="AA1035" i="79"/>
  <c r="Z1035" i="79"/>
  <c r="Y1035" i="79"/>
  <c r="AL1032" i="79"/>
  <c r="AK1032" i="79"/>
  <c r="AJ1032" i="79"/>
  <c r="AI1032" i="79"/>
  <c r="AH1032" i="79"/>
  <c r="AG1032" i="79"/>
  <c r="AF1032" i="79"/>
  <c r="AE1032" i="79"/>
  <c r="AD1032" i="79"/>
  <c r="AC1032" i="79"/>
  <c r="AB1032" i="79"/>
  <c r="AA1032" i="79"/>
  <c r="Z1032" i="79"/>
  <c r="Y1032" i="79"/>
  <c r="AL1007" i="79"/>
  <c r="AK1007" i="79"/>
  <c r="AJ1007" i="79"/>
  <c r="AI1007" i="79"/>
  <c r="AH1007" i="79"/>
  <c r="AG1007" i="79"/>
  <c r="AF1007" i="79"/>
  <c r="AE1007" i="79"/>
  <c r="AD1007" i="79"/>
  <c r="AC1007" i="79"/>
  <c r="AB1007" i="79"/>
  <c r="AA1007" i="79"/>
  <c r="Z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D1000" i="79"/>
  <c r="AC1000" i="79"/>
  <c r="AB1000" i="79"/>
  <c r="AA1000" i="79"/>
  <c r="Z1000" i="79"/>
  <c r="AL997" i="79"/>
  <c r="AK997" i="79"/>
  <c r="AJ997" i="79"/>
  <c r="AI997" i="79"/>
  <c r="AH997" i="79"/>
  <c r="AG997" i="79"/>
  <c r="AF997" i="79"/>
  <c r="AE997" i="79"/>
  <c r="AD997" i="79"/>
  <c r="AC997" i="79"/>
  <c r="AB997" i="79"/>
  <c r="AA997" i="79"/>
  <c r="Z997"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Y990" i="79"/>
  <c r="AL987" i="79"/>
  <c r="AK987" i="79"/>
  <c r="AJ987" i="79"/>
  <c r="AI987" i="79"/>
  <c r="AH987" i="79"/>
  <c r="AG987" i="79"/>
  <c r="AF987" i="79"/>
  <c r="AE987" i="79"/>
  <c r="AD987" i="79"/>
  <c r="AC987" i="79"/>
  <c r="AB987" i="79"/>
  <c r="AA987" i="79"/>
  <c r="Z987" i="79"/>
  <c r="Y987" i="79"/>
  <c r="AL984" i="79"/>
  <c r="AK984" i="79"/>
  <c r="AJ984" i="79"/>
  <c r="AI984" i="79"/>
  <c r="AH984" i="79"/>
  <c r="AG984" i="79"/>
  <c r="AF984" i="79"/>
  <c r="AE984" i="79"/>
  <c r="AD984" i="79"/>
  <c r="AC984" i="79"/>
  <c r="AB984" i="79"/>
  <c r="AA984" i="79"/>
  <c r="Z984" i="79"/>
  <c r="AL981" i="79"/>
  <c r="AK981" i="79"/>
  <c r="AJ981" i="79"/>
  <c r="AI981" i="79"/>
  <c r="AH981" i="79"/>
  <c r="AG981" i="79"/>
  <c r="AF981" i="79"/>
  <c r="AE981" i="79"/>
  <c r="AD981" i="79"/>
  <c r="AC981" i="79"/>
  <c r="AB981" i="79"/>
  <c r="AA981" i="79"/>
  <c r="Z981" i="79"/>
  <c r="AL977" i="79"/>
  <c r="AK977" i="79"/>
  <c r="AJ977" i="79"/>
  <c r="AI977" i="79"/>
  <c r="AH977" i="79"/>
  <c r="AG977" i="79"/>
  <c r="AF977" i="79"/>
  <c r="AE977" i="79"/>
  <c r="AD977" i="79"/>
  <c r="AC977" i="79"/>
  <c r="AB977" i="79"/>
  <c r="AA977" i="79"/>
  <c r="Z977" i="79"/>
  <c r="AL974" i="79"/>
  <c r="AK974" i="79"/>
  <c r="AJ974" i="79"/>
  <c r="AI974" i="79"/>
  <c r="AH974" i="79"/>
  <c r="AG974" i="79"/>
  <c r="AF974" i="79"/>
  <c r="AE974" i="79"/>
  <c r="AD974" i="79"/>
  <c r="AC974" i="79"/>
  <c r="AB974" i="79"/>
  <c r="AA974" i="79"/>
  <c r="Z974" i="79"/>
  <c r="Y974" i="79"/>
  <c r="AL971" i="79"/>
  <c r="AK971" i="79"/>
  <c r="AJ971" i="79"/>
  <c r="AI971" i="79"/>
  <c r="AH971" i="79"/>
  <c r="AG971" i="79"/>
  <c r="AF971" i="79"/>
  <c r="AE971" i="79"/>
  <c r="AD971" i="79"/>
  <c r="AC971" i="79"/>
  <c r="AB971" i="79"/>
  <c r="AA971" i="79"/>
  <c r="Z971" i="79"/>
  <c r="Y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35" i="79"/>
  <c r="AK935" i="79"/>
  <c r="AJ935" i="79"/>
  <c r="AI935" i="79"/>
  <c r="AH935" i="79"/>
  <c r="AG935" i="79"/>
  <c r="AF935" i="79"/>
  <c r="AE935" i="79"/>
  <c r="AD935" i="79"/>
  <c r="AC935" i="79"/>
  <c r="AB935" i="79"/>
  <c r="AA935" i="79"/>
  <c r="Z935" i="79"/>
  <c r="Y935" i="79"/>
  <c r="AL932" i="79"/>
  <c r="AK932" i="79"/>
  <c r="AJ932" i="79"/>
  <c r="AI932" i="79"/>
  <c r="AH932" i="79"/>
  <c r="AG932" i="79"/>
  <c r="AF932" i="79"/>
  <c r="AE932" i="79"/>
  <c r="AD932" i="79"/>
  <c r="AC932" i="79"/>
  <c r="AB932" i="79"/>
  <c r="AA932" i="79"/>
  <c r="Z932" i="79"/>
  <c r="Y932"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20" i="79"/>
  <c r="AK820" i="79"/>
  <c r="AJ820" i="79"/>
  <c r="AI820" i="79"/>
  <c r="AH820" i="79"/>
  <c r="AG820" i="79"/>
  <c r="AF820" i="79"/>
  <c r="AE820" i="79"/>
  <c r="AD820" i="79"/>
  <c r="AC820" i="79"/>
  <c r="AB820" i="79"/>
  <c r="AA820" i="79"/>
  <c r="Z820" i="79"/>
  <c r="AL816" i="79"/>
  <c r="AK816" i="79"/>
  <c r="AJ816" i="79"/>
  <c r="AI816" i="79"/>
  <c r="AH816" i="79"/>
  <c r="AG816" i="79"/>
  <c r="AF816" i="79"/>
  <c r="AE816" i="79"/>
  <c r="AD816" i="79"/>
  <c r="AC816" i="79"/>
  <c r="AB816" i="79"/>
  <c r="AA816" i="79"/>
  <c r="Z816" i="79"/>
  <c r="Y816"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5" i="79"/>
  <c r="AK705" i="79"/>
  <c r="AJ705" i="79"/>
  <c r="AI705" i="79"/>
  <c r="AH705" i="79"/>
  <c r="AG705" i="79"/>
  <c r="AF705" i="79"/>
  <c r="AE705" i="79"/>
  <c r="AD705" i="79"/>
  <c r="AC705" i="79"/>
  <c r="AB705" i="79"/>
  <c r="AA705" i="79"/>
  <c r="Z705" i="79"/>
  <c r="AL636" i="79"/>
  <c r="AK636" i="79"/>
  <c r="AJ636" i="79"/>
  <c r="AI636" i="79"/>
  <c r="AH636" i="79"/>
  <c r="AG636" i="79"/>
  <c r="AF636" i="79"/>
  <c r="AE636" i="79"/>
  <c r="AD636" i="79"/>
  <c r="AC636" i="79"/>
  <c r="AB636" i="79"/>
  <c r="AA636" i="79"/>
  <c r="Z636"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2" i="79"/>
  <c r="AK622" i="79"/>
  <c r="AJ622" i="79"/>
  <c r="AI622" i="79"/>
  <c r="AH622" i="79"/>
  <c r="AG622" i="79"/>
  <c r="AF622" i="79"/>
  <c r="AE622" i="79"/>
  <c r="AD622" i="79"/>
  <c r="AC622" i="79"/>
  <c r="AB622" i="79"/>
  <c r="AA622" i="79"/>
  <c r="Z622" i="79"/>
  <c r="AL619" i="79"/>
  <c r="AK619" i="79"/>
  <c r="AJ619" i="79"/>
  <c r="AI619" i="79"/>
  <c r="AH619" i="79"/>
  <c r="AG619" i="79"/>
  <c r="AF619" i="79"/>
  <c r="AE619" i="79"/>
  <c r="AD619" i="79"/>
  <c r="AC619" i="79"/>
  <c r="AB619" i="79"/>
  <c r="AA619" i="79"/>
  <c r="Z619" i="79"/>
  <c r="Y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AL610" i="79"/>
  <c r="AK610" i="79"/>
  <c r="AJ610" i="79"/>
  <c r="AI610" i="79"/>
  <c r="AH610" i="79"/>
  <c r="AG610" i="79"/>
  <c r="AF610" i="79"/>
  <c r="AE610" i="79"/>
  <c r="AD610" i="79"/>
  <c r="AC610" i="79"/>
  <c r="AB610" i="79"/>
  <c r="AA610" i="79"/>
  <c r="Z610" i="79"/>
  <c r="Y610"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452" i="79"/>
  <c r="AK452" i="79"/>
  <c r="AJ452" i="79"/>
  <c r="AI452" i="79"/>
  <c r="AH452" i="79"/>
  <c r="AG452" i="79"/>
  <c r="AF452" i="79"/>
  <c r="AE452" i="79"/>
  <c r="AD452" i="79"/>
  <c r="AC452" i="79"/>
  <c r="AB452" i="79"/>
  <c r="AA452" i="79"/>
  <c r="Z452" i="79"/>
  <c r="AL448" i="79"/>
  <c r="AK448" i="79"/>
  <c r="AJ448" i="79"/>
  <c r="AI448" i="79"/>
  <c r="AH448" i="79"/>
  <c r="AG448" i="79"/>
  <c r="AF448" i="79"/>
  <c r="AE448" i="79"/>
  <c r="AD448" i="79"/>
  <c r="AC448" i="79"/>
  <c r="AB448" i="79"/>
  <c r="AA448" i="79"/>
  <c r="Z448" i="79"/>
  <c r="Y448" i="79"/>
  <c r="AL445" i="79"/>
  <c r="AK445" i="79"/>
  <c r="AJ445" i="79"/>
  <c r="AI445" i="79"/>
  <c r="AH445" i="79"/>
  <c r="AG445" i="79"/>
  <c r="AF445" i="79"/>
  <c r="AE445" i="79"/>
  <c r="AD445" i="79"/>
  <c r="AC445" i="79"/>
  <c r="AB445" i="79"/>
  <c r="AA445" i="79"/>
  <c r="Z445" i="79"/>
  <c r="Y445" i="79"/>
  <c r="AL442" i="79"/>
  <c r="AK442" i="79"/>
  <c r="AJ442" i="79"/>
  <c r="AI442" i="79"/>
  <c r="AH442" i="79"/>
  <c r="AG442" i="79"/>
  <c r="AF442" i="79"/>
  <c r="AE442" i="79"/>
  <c r="AD442" i="79"/>
  <c r="AC442" i="79"/>
  <c r="AB442" i="79"/>
  <c r="AA442" i="79"/>
  <c r="Z442" i="79"/>
  <c r="Y442" i="79"/>
  <c r="AL438" i="79"/>
  <c r="AK438" i="79"/>
  <c r="AJ438" i="79"/>
  <c r="AI438" i="79"/>
  <c r="AH438" i="79"/>
  <c r="AG438" i="79"/>
  <c r="AF438" i="79"/>
  <c r="AE438" i="79"/>
  <c r="AD438" i="79"/>
  <c r="AC438" i="79"/>
  <c r="AB438" i="79"/>
  <c r="AA438" i="79"/>
  <c r="Z438" i="79"/>
  <c r="Y438" i="79"/>
  <c r="AL435" i="79"/>
  <c r="AK435" i="79"/>
  <c r="AJ435" i="79"/>
  <c r="AI435" i="79"/>
  <c r="AH435" i="79"/>
  <c r="AG435" i="79"/>
  <c r="AF435" i="79"/>
  <c r="AE435" i="79"/>
  <c r="AD435" i="79"/>
  <c r="AC435" i="79"/>
  <c r="AB435" i="79"/>
  <c r="AA435" i="79"/>
  <c r="Z435" i="79"/>
  <c r="Y435" i="79"/>
  <c r="AL432" i="79"/>
  <c r="AK432" i="79"/>
  <c r="AJ432" i="79"/>
  <c r="AI432" i="79"/>
  <c r="AH432" i="79"/>
  <c r="AG432" i="79"/>
  <c r="AF432" i="79"/>
  <c r="AE432" i="79"/>
  <c r="AD432" i="79"/>
  <c r="AC432" i="79"/>
  <c r="AB432" i="79"/>
  <c r="AA432" i="79"/>
  <c r="Z432" i="79"/>
  <c r="Y432" i="79"/>
  <c r="AL429" i="79"/>
  <c r="AK429" i="79"/>
  <c r="AJ429" i="79"/>
  <c r="AI429" i="79"/>
  <c r="AH429" i="79"/>
  <c r="AG429" i="79"/>
  <c r="AF429" i="79"/>
  <c r="AE429" i="79"/>
  <c r="AD429" i="79"/>
  <c r="AC429" i="79"/>
  <c r="AB429" i="79"/>
  <c r="AA429" i="79"/>
  <c r="Z429" i="79"/>
  <c r="Y429" i="79"/>
  <c r="AL426" i="79"/>
  <c r="AK426" i="79"/>
  <c r="AJ426" i="79"/>
  <c r="AI426" i="79"/>
  <c r="AH426" i="79"/>
  <c r="AG426" i="79"/>
  <c r="AF426" i="79"/>
  <c r="AE426" i="79"/>
  <c r="AD426" i="79"/>
  <c r="AC426" i="79"/>
  <c r="AB426" i="79"/>
  <c r="AA426" i="79"/>
  <c r="Z426" i="79"/>
  <c r="Y426"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Y410" i="79"/>
  <c r="AL380" i="79"/>
  <c r="AK380" i="79"/>
  <c r="AJ380" i="79"/>
  <c r="AI380" i="79"/>
  <c r="AH380" i="79"/>
  <c r="AG380" i="79"/>
  <c r="AF380" i="79"/>
  <c r="AE380" i="79"/>
  <c r="AD380" i="79"/>
  <c r="AC380" i="79"/>
  <c r="AB380" i="79"/>
  <c r="AA380" i="79"/>
  <c r="Z380" i="79"/>
  <c r="AL377" i="79"/>
  <c r="AK377" i="79"/>
  <c r="AJ377" i="79"/>
  <c r="AI377" i="79"/>
  <c r="AH377" i="79"/>
  <c r="AG377" i="79"/>
  <c r="AF377" i="79"/>
  <c r="AE377" i="79"/>
  <c r="AD377" i="79"/>
  <c r="AC377" i="79"/>
  <c r="AB377" i="79"/>
  <c r="AA377" i="79"/>
  <c r="Z377" i="79"/>
  <c r="Y377" i="79"/>
  <c r="AL374" i="79"/>
  <c r="AK374" i="79"/>
  <c r="AJ374" i="79"/>
  <c r="AI374" i="79"/>
  <c r="AH374" i="79"/>
  <c r="AG374" i="79"/>
  <c r="AF374" i="79"/>
  <c r="AE374" i="79"/>
  <c r="AD374" i="79"/>
  <c r="AC374" i="79"/>
  <c r="AB374" i="79"/>
  <c r="AA374" i="79"/>
  <c r="Z374" i="79"/>
  <c r="AL371" i="79"/>
  <c r="AK371" i="79"/>
  <c r="AJ371" i="79"/>
  <c r="AI371" i="79"/>
  <c r="AH371" i="79"/>
  <c r="AG371" i="79"/>
  <c r="AF371" i="79"/>
  <c r="AE371" i="79"/>
  <c r="AD371" i="79"/>
  <c r="AC371" i="79"/>
  <c r="AB371" i="79"/>
  <c r="AA371" i="79"/>
  <c r="Z371" i="79"/>
  <c r="Y371" i="79"/>
  <c r="AL368" i="79"/>
  <c r="AK368" i="79"/>
  <c r="AJ368" i="79"/>
  <c r="AI368" i="79"/>
  <c r="AH368" i="79"/>
  <c r="AG368" i="79"/>
  <c r="AF368" i="79"/>
  <c r="AE368" i="79"/>
  <c r="AD368" i="79"/>
  <c r="AC368" i="79"/>
  <c r="AB368" i="79"/>
  <c r="AA368" i="79"/>
  <c r="Z368" i="79"/>
  <c r="Y368" i="79"/>
  <c r="AL365" i="79"/>
  <c r="AK365" i="79"/>
  <c r="AJ365" i="79"/>
  <c r="AI365" i="79"/>
  <c r="AH365" i="79"/>
  <c r="AG365" i="79"/>
  <c r="AF365" i="79"/>
  <c r="AE365" i="79"/>
  <c r="AD365" i="79"/>
  <c r="AC365" i="79"/>
  <c r="AB365" i="79"/>
  <c r="AA365" i="79"/>
  <c r="Z365" i="79"/>
  <c r="Y365" i="79"/>
  <c r="AL362" i="79"/>
  <c r="AK362" i="79"/>
  <c r="AJ362" i="79"/>
  <c r="AI362" i="79"/>
  <c r="AH362" i="79"/>
  <c r="AG362" i="79"/>
  <c r="AF362" i="79"/>
  <c r="AE362" i="79"/>
  <c r="AD362" i="79"/>
  <c r="AC362" i="79"/>
  <c r="AB362" i="79"/>
  <c r="AA362" i="79"/>
  <c r="Z362" i="79"/>
  <c r="Y362" i="79"/>
  <c r="AL359" i="79"/>
  <c r="AK359" i="79"/>
  <c r="AJ359" i="79"/>
  <c r="AI359" i="79"/>
  <c r="AH359" i="79"/>
  <c r="AG359" i="79"/>
  <c r="AF359" i="79"/>
  <c r="AE359" i="79"/>
  <c r="AD359" i="79"/>
  <c r="AC359" i="79"/>
  <c r="AB359" i="79"/>
  <c r="AA359" i="79"/>
  <c r="Z359" i="79"/>
  <c r="Y359" i="79"/>
  <c r="AL356" i="79"/>
  <c r="AK356" i="79"/>
  <c r="AJ356" i="79"/>
  <c r="AI356" i="79"/>
  <c r="AH356" i="79"/>
  <c r="AG356" i="79"/>
  <c r="AF356" i="79"/>
  <c r="AE356" i="79"/>
  <c r="AD356" i="79"/>
  <c r="AC356" i="79"/>
  <c r="AB356" i="79"/>
  <c r="AA356" i="79"/>
  <c r="Z356" i="79"/>
  <c r="Y356" i="79"/>
  <c r="AL353" i="79"/>
  <c r="AK353" i="79"/>
  <c r="AJ353" i="79"/>
  <c r="AI353" i="79"/>
  <c r="AH353" i="79"/>
  <c r="AG353" i="79"/>
  <c r="AF353" i="79"/>
  <c r="AE353" i="79"/>
  <c r="AD353" i="79"/>
  <c r="AC353" i="79"/>
  <c r="AB353" i="79"/>
  <c r="AA353" i="79"/>
  <c r="Z353" i="79"/>
  <c r="Y353" i="79"/>
  <c r="AL350" i="79"/>
  <c r="AK350" i="79"/>
  <c r="AJ350" i="79"/>
  <c r="AI350" i="79"/>
  <c r="AH350" i="79"/>
  <c r="AG350" i="79"/>
  <c r="AF350" i="79"/>
  <c r="AE350" i="79"/>
  <c r="AD350" i="79"/>
  <c r="AC350" i="79"/>
  <c r="AB350" i="79"/>
  <c r="AA350" i="79"/>
  <c r="Z350" i="79"/>
  <c r="Y350" i="79"/>
  <c r="AL347" i="79"/>
  <c r="AK347" i="79"/>
  <c r="AJ347" i="79"/>
  <c r="AI347" i="79"/>
  <c r="AH347" i="79"/>
  <c r="AG347" i="79"/>
  <c r="AF347" i="79"/>
  <c r="AE347" i="79"/>
  <c r="AD347" i="79"/>
  <c r="AC347" i="79"/>
  <c r="AB347" i="79"/>
  <c r="AA347" i="79"/>
  <c r="Z347" i="79"/>
  <c r="Y347" i="79"/>
  <c r="AL344" i="79"/>
  <c r="AK344" i="79"/>
  <c r="AJ344" i="79"/>
  <c r="AI344" i="79"/>
  <c r="AH344" i="79"/>
  <c r="AG344" i="79"/>
  <c r="AF344" i="79"/>
  <c r="AE344" i="79"/>
  <c r="AD344" i="79"/>
  <c r="AC344" i="79"/>
  <c r="AB344" i="79"/>
  <c r="AA344" i="79"/>
  <c r="Z344" i="79"/>
  <c r="Y344" i="79"/>
  <c r="AL341" i="79"/>
  <c r="AK341" i="79"/>
  <c r="AJ341" i="79"/>
  <c r="AI341" i="79"/>
  <c r="AH341" i="79"/>
  <c r="AG341" i="79"/>
  <c r="AF341" i="79"/>
  <c r="AE341" i="79"/>
  <c r="AD341" i="79"/>
  <c r="AC341" i="79"/>
  <c r="AB341" i="79"/>
  <c r="AA341" i="79"/>
  <c r="Z341" i="79"/>
  <c r="Y341" i="79"/>
  <c r="AL337" i="79"/>
  <c r="AK337" i="79"/>
  <c r="AJ337" i="79"/>
  <c r="AI337" i="79"/>
  <c r="AH337" i="79"/>
  <c r="AG337" i="79"/>
  <c r="AF337" i="79"/>
  <c r="AE337" i="79"/>
  <c r="AD337" i="79"/>
  <c r="AC337" i="79"/>
  <c r="AB337" i="79"/>
  <c r="AA337" i="79"/>
  <c r="Z337" i="79"/>
  <c r="Y337"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7" i="79"/>
  <c r="AK327" i="79"/>
  <c r="AJ327" i="79"/>
  <c r="AI327" i="79"/>
  <c r="AH327" i="79"/>
  <c r="AG327" i="79"/>
  <c r="AF327" i="79"/>
  <c r="AE327" i="79"/>
  <c r="AD327" i="79"/>
  <c r="AC327" i="79"/>
  <c r="AB327" i="79"/>
  <c r="AA327" i="79"/>
  <c r="Z327" i="79"/>
  <c r="Y327"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AA318" i="79"/>
  <c r="Z318" i="79"/>
  <c r="Y318" i="79"/>
  <c r="AL196" i="79"/>
  <c r="AK196" i="79"/>
  <c r="AJ196" i="79"/>
  <c r="AI196" i="79"/>
  <c r="AH196" i="79"/>
  <c r="AG196" i="79"/>
  <c r="AF196" i="79"/>
  <c r="AE196" i="79"/>
  <c r="AD196" i="79"/>
  <c r="AC196" i="79"/>
  <c r="AB196" i="79"/>
  <c r="AA196" i="79"/>
  <c r="Z196" i="79"/>
  <c r="Y196"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AL153" i="79"/>
  <c r="AK153" i="79"/>
  <c r="AJ153" i="79"/>
  <c r="AI153" i="79"/>
  <c r="AH153" i="79"/>
  <c r="AG153" i="79"/>
  <c r="AF153" i="79"/>
  <c r="AE153" i="79"/>
  <c r="AD153" i="79"/>
  <c r="AC153" i="79"/>
  <c r="AB153" i="79"/>
  <c r="AA153" i="79"/>
  <c r="Z153" i="79"/>
  <c r="Y153"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A498" i="46"/>
  <c r="AA495" i="46"/>
  <c r="AA492" i="46"/>
  <c r="AA481" i="46"/>
  <c r="AA477" i="46"/>
  <c r="AA474" i="46"/>
  <c r="AA471" i="46"/>
  <c r="AA468" i="46"/>
  <c r="AA465" i="46"/>
  <c r="AA461" i="46"/>
  <c r="AA452" i="46"/>
  <c r="AA449" i="46"/>
  <c r="AA446" i="46"/>
  <c r="AA443" i="46"/>
  <c r="AA440" i="46"/>
  <c r="AA436" i="46"/>
  <c r="AA430" i="46"/>
  <c r="AA427" i="46"/>
  <c r="AA424" i="46"/>
  <c r="AA421" i="46"/>
  <c r="AA418" i="46"/>
  <c r="AA415" i="46"/>
  <c r="AA412" i="46"/>
  <c r="AN368" i="46"/>
  <c r="AM368" i="46"/>
  <c r="AL368" i="46"/>
  <c r="AK368" i="46"/>
  <c r="AJ368" i="46"/>
  <c r="AI368" i="46"/>
  <c r="AH368" i="46"/>
  <c r="AG368" i="46"/>
  <c r="AF368" i="46"/>
  <c r="AE368" i="46"/>
  <c r="AD368" i="46"/>
  <c r="AC368" i="46"/>
  <c r="AB368" i="46"/>
  <c r="AN365" i="46"/>
  <c r="AM365" i="46"/>
  <c r="AL365" i="46"/>
  <c r="AK365" i="46"/>
  <c r="AJ365" i="46"/>
  <c r="AI365" i="46"/>
  <c r="AH365" i="46"/>
  <c r="AG365" i="46"/>
  <c r="AF365" i="46"/>
  <c r="AE365" i="46"/>
  <c r="AD365" i="46"/>
  <c r="AC365" i="46"/>
  <c r="AB365" i="46"/>
  <c r="AN362" i="46"/>
  <c r="AM362" i="46"/>
  <c r="AL362" i="46"/>
  <c r="AK362" i="46"/>
  <c r="AJ362" i="46"/>
  <c r="AI362" i="46"/>
  <c r="AH362" i="46"/>
  <c r="AG362" i="46"/>
  <c r="AF362" i="46"/>
  <c r="AE362" i="46"/>
  <c r="AD362" i="46"/>
  <c r="AC362" i="46"/>
  <c r="AB362" i="46"/>
  <c r="AA362" i="46"/>
  <c r="AN351" i="46"/>
  <c r="AM351" i="46"/>
  <c r="AL351" i="46"/>
  <c r="AK351" i="46"/>
  <c r="AJ351" i="46"/>
  <c r="AI351" i="46"/>
  <c r="AH351" i="46"/>
  <c r="AG351" i="46"/>
  <c r="AF351" i="46"/>
  <c r="AE351" i="46"/>
  <c r="AD351" i="46"/>
  <c r="AC351" i="46"/>
  <c r="AB351" i="46"/>
  <c r="AA351" i="46"/>
  <c r="AN347" i="46"/>
  <c r="AM347" i="46"/>
  <c r="AL347" i="46"/>
  <c r="AK347" i="46"/>
  <c r="AJ347" i="46"/>
  <c r="AI347" i="46"/>
  <c r="AH347" i="46"/>
  <c r="AG347" i="46"/>
  <c r="AF347" i="46"/>
  <c r="AE347" i="46"/>
  <c r="AD347" i="46"/>
  <c r="AC347" i="46"/>
  <c r="AB347" i="46"/>
  <c r="AA347" i="46"/>
  <c r="AN344" i="46"/>
  <c r="AM344" i="46"/>
  <c r="AL344" i="46"/>
  <c r="AK344" i="46"/>
  <c r="AJ344" i="46"/>
  <c r="AI344" i="46"/>
  <c r="AH344" i="46"/>
  <c r="AG344" i="46"/>
  <c r="AF344" i="46"/>
  <c r="AE344" i="46"/>
  <c r="AD344" i="46"/>
  <c r="AC344" i="46"/>
  <c r="AB344" i="46"/>
  <c r="AA344" i="46"/>
  <c r="AN341" i="46"/>
  <c r="AM341" i="46"/>
  <c r="AL341" i="46"/>
  <c r="AK341" i="46"/>
  <c r="AJ341" i="46"/>
  <c r="AI341" i="46"/>
  <c r="AH341" i="46"/>
  <c r="AG341" i="46"/>
  <c r="AF341" i="46"/>
  <c r="AE341" i="46"/>
  <c r="AD341" i="46"/>
  <c r="AC341" i="46"/>
  <c r="AB341" i="46"/>
  <c r="AA341" i="46"/>
  <c r="AN338" i="46"/>
  <c r="AM338" i="46"/>
  <c r="AL338" i="46"/>
  <c r="AK338" i="46"/>
  <c r="AJ338" i="46"/>
  <c r="AI338" i="46"/>
  <c r="AH338" i="46"/>
  <c r="AG338" i="46"/>
  <c r="AF338" i="46"/>
  <c r="AE338" i="46"/>
  <c r="AD338" i="46"/>
  <c r="AC338" i="46"/>
  <c r="AB338" i="46"/>
  <c r="AA338" i="46"/>
  <c r="AN335" i="46"/>
  <c r="AM335" i="46"/>
  <c r="AL335" i="46"/>
  <c r="AK335" i="46"/>
  <c r="AJ335" i="46"/>
  <c r="AI335" i="46"/>
  <c r="AH335" i="46"/>
  <c r="AG335" i="46"/>
  <c r="AF335" i="46"/>
  <c r="AE335" i="46"/>
  <c r="AD335" i="46"/>
  <c r="AC335" i="46"/>
  <c r="AB335" i="46"/>
  <c r="AA335" i="46"/>
  <c r="AN331" i="46"/>
  <c r="AM331" i="46"/>
  <c r="AL331" i="46"/>
  <c r="AK331" i="46"/>
  <c r="AJ331" i="46"/>
  <c r="AI331" i="46"/>
  <c r="AH331" i="46"/>
  <c r="AG331" i="46"/>
  <c r="AF331" i="46"/>
  <c r="AE331" i="46"/>
  <c r="AD331" i="46"/>
  <c r="AC331" i="46"/>
  <c r="AB331" i="46"/>
  <c r="AA331" i="46"/>
  <c r="AN322" i="46"/>
  <c r="AM322" i="46"/>
  <c r="AL322" i="46"/>
  <c r="AK322" i="46"/>
  <c r="AJ322" i="46"/>
  <c r="AI322" i="46"/>
  <c r="AH322" i="46"/>
  <c r="AG322" i="46"/>
  <c r="AF322" i="46"/>
  <c r="AE322" i="46"/>
  <c r="AD322" i="46"/>
  <c r="AC322" i="46"/>
  <c r="AB322" i="46"/>
  <c r="AA322" i="46"/>
  <c r="AN319" i="46"/>
  <c r="AM319" i="46"/>
  <c r="AL319" i="46"/>
  <c r="AK319" i="46"/>
  <c r="AJ319" i="46"/>
  <c r="AI319" i="46"/>
  <c r="AH319" i="46"/>
  <c r="AG319" i="46"/>
  <c r="AF319" i="46"/>
  <c r="AE319" i="46"/>
  <c r="AD319" i="46"/>
  <c r="AC319" i="46"/>
  <c r="AB319" i="46"/>
  <c r="AA319" i="46"/>
  <c r="AN316" i="46"/>
  <c r="AM316" i="46"/>
  <c r="AL316" i="46"/>
  <c r="AK316" i="46"/>
  <c r="AJ316" i="46"/>
  <c r="AI316" i="46"/>
  <c r="AH316" i="46"/>
  <c r="AG316" i="46"/>
  <c r="AF316" i="46"/>
  <c r="AE316" i="46"/>
  <c r="AD316" i="46"/>
  <c r="AC316" i="46"/>
  <c r="AB316" i="46"/>
  <c r="AA316" i="46"/>
  <c r="AN313" i="46"/>
  <c r="AM313" i="46"/>
  <c r="AL313" i="46"/>
  <c r="AK313" i="46"/>
  <c r="AJ313" i="46"/>
  <c r="AI313" i="46"/>
  <c r="AH313" i="46"/>
  <c r="AG313" i="46"/>
  <c r="AF313" i="46"/>
  <c r="AE313" i="46"/>
  <c r="AD313" i="46"/>
  <c r="AC313" i="46"/>
  <c r="AB313" i="46"/>
  <c r="AA313" i="46"/>
  <c r="AN310" i="46"/>
  <c r="AM310" i="46"/>
  <c r="AL310" i="46"/>
  <c r="AK310" i="46"/>
  <c r="AJ310" i="46"/>
  <c r="AI310" i="46"/>
  <c r="AH310" i="46"/>
  <c r="AG310" i="46"/>
  <c r="AF310" i="46"/>
  <c r="AE310" i="46"/>
  <c r="AD310" i="46"/>
  <c r="AN306" i="46"/>
  <c r="AM306" i="46"/>
  <c r="AL306" i="46"/>
  <c r="AK306" i="46"/>
  <c r="AJ306" i="46"/>
  <c r="AI306" i="46"/>
  <c r="AH306" i="46"/>
  <c r="AG306" i="46"/>
  <c r="AF306" i="46"/>
  <c r="AE306" i="46"/>
  <c r="AD306" i="46"/>
  <c r="AC306" i="46"/>
  <c r="AB306" i="46"/>
  <c r="AA306" i="46"/>
  <c r="AN300" i="46"/>
  <c r="AM300" i="46"/>
  <c r="AL300" i="46"/>
  <c r="AK300" i="46"/>
  <c r="AJ300" i="46"/>
  <c r="AI300" i="46"/>
  <c r="AH300" i="46"/>
  <c r="AG300" i="46"/>
  <c r="AF300" i="46"/>
  <c r="AE300" i="46"/>
  <c r="AD300" i="46"/>
  <c r="AC300" i="46"/>
  <c r="AB300" i="46"/>
  <c r="AA300" i="46"/>
  <c r="AN297" i="46"/>
  <c r="AM297" i="46"/>
  <c r="AL297" i="46"/>
  <c r="AK297" i="46"/>
  <c r="AJ297" i="46"/>
  <c r="AI297" i="46"/>
  <c r="AH297" i="46"/>
  <c r="AG297" i="46"/>
  <c r="AF297" i="46"/>
  <c r="AE297" i="46"/>
  <c r="AD297" i="46"/>
  <c r="AC297" i="46"/>
  <c r="AB297" i="46"/>
  <c r="AB404" i="46" s="1"/>
  <c r="AA297" i="46"/>
  <c r="AN294" i="46"/>
  <c r="AM294" i="46"/>
  <c r="AL294" i="46"/>
  <c r="AK294" i="46"/>
  <c r="AJ294" i="46"/>
  <c r="AI294" i="46"/>
  <c r="AH294" i="46"/>
  <c r="AG294" i="46"/>
  <c r="AF294" i="46"/>
  <c r="AE294" i="46"/>
  <c r="AD294" i="46"/>
  <c r="AC294" i="46"/>
  <c r="AB294" i="46"/>
  <c r="AA294" i="46"/>
  <c r="AN291" i="46"/>
  <c r="AM291" i="46"/>
  <c r="AL291" i="46"/>
  <c r="AK291" i="46"/>
  <c r="AJ291" i="46"/>
  <c r="AI291" i="46"/>
  <c r="AH291" i="46"/>
  <c r="AG291" i="46"/>
  <c r="AF291" i="46"/>
  <c r="AE291" i="46"/>
  <c r="AD291" i="46"/>
  <c r="AC291" i="46"/>
  <c r="AB291" i="46"/>
  <c r="AA291" i="46"/>
  <c r="AN288" i="46"/>
  <c r="AM288" i="46"/>
  <c r="AL288" i="46"/>
  <c r="AK288" i="46"/>
  <c r="AJ288" i="46"/>
  <c r="AI288" i="46"/>
  <c r="AH288" i="46"/>
  <c r="AG288" i="46"/>
  <c r="AF288" i="46"/>
  <c r="AE288" i="46"/>
  <c r="AD288" i="46"/>
  <c r="AC288" i="46"/>
  <c r="AB288" i="46"/>
  <c r="AA288" i="46"/>
  <c r="AN285" i="46"/>
  <c r="AM285" i="46"/>
  <c r="AL285" i="46"/>
  <c r="AK285" i="46"/>
  <c r="AJ285" i="46"/>
  <c r="AI285" i="46"/>
  <c r="AH285" i="46"/>
  <c r="AG285" i="46"/>
  <c r="AF285" i="46"/>
  <c r="AE285" i="46"/>
  <c r="AD285" i="46"/>
  <c r="AC285" i="46"/>
  <c r="AB285" i="46"/>
  <c r="AA285" i="46"/>
  <c r="AN282" i="46"/>
  <c r="AM282" i="46"/>
  <c r="AL282" i="46"/>
  <c r="AK282" i="46"/>
  <c r="AJ282" i="46"/>
  <c r="AI282" i="46"/>
  <c r="AH282" i="46"/>
  <c r="AG282" i="46"/>
  <c r="AF282" i="46"/>
  <c r="AE282" i="46"/>
  <c r="AD282" i="46"/>
  <c r="AC282" i="46"/>
  <c r="AB282" i="46"/>
  <c r="AA282" i="46"/>
  <c r="AN238" i="46"/>
  <c r="AM238" i="46"/>
  <c r="AL238" i="46"/>
  <c r="AK238" i="46"/>
  <c r="AJ238" i="46"/>
  <c r="AI238" i="46"/>
  <c r="AH238" i="46"/>
  <c r="AG238" i="46"/>
  <c r="AF238" i="46"/>
  <c r="AE238" i="46"/>
  <c r="AD238" i="46"/>
  <c r="AC238" i="46"/>
  <c r="AB238" i="46"/>
  <c r="AN235" i="46"/>
  <c r="AM235" i="46"/>
  <c r="AL235" i="46"/>
  <c r="AK235" i="46"/>
  <c r="AJ235" i="46"/>
  <c r="AI235" i="46"/>
  <c r="AH235" i="46"/>
  <c r="AG235" i="46"/>
  <c r="AF235" i="46"/>
  <c r="AE235" i="46"/>
  <c r="AD235" i="46"/>
  <c r="AC235" i="46"/>
  <c r="AB235" i="46"/>
  <c r="AA235" i="46"/>
  <c r="AN232" i="46"/>
  <c r="AM232" i="46"/>
  <c r="AL232" i="46"/>
  <c r="AK232" i="46"/>
  <c r="AJ232" i="46"/>
  <c r="AI232" i="46"/>
  <c r="AH232" i="46"/>
  <c r="AG232" i="46"/>
  <c r="AF232" i="46"/>
  <c r="AE232" i="46"/>
  <c r="AD232" i="46"/>
  <c r="AC232" i="46"/>
  <c r="AB232" i="46"/>
  <c r="AA232" i="46"/>
  <c r="AN221" i="46"/>
  <c r="AM221" i="46"/>
  <c r="AL221" i="46"/>
  <c r="AK221" i="46"/>
  <c r="AJ221" i="46"/>
  <c r="AI221" i="46"/>
  <c r="AH221" i="46"/>
  <c r="AG221" i="46"/>
  <c r="AF221" i="46"/>
  <c r="AE221" i="46"/>
  <c r="AD221" i="46"/>
  <c r="AC221" i="46"/>
  <c r="AB221" i="46"/>
  <c r="AA221" i="46"/>
  <c r="AN217" i="46"/>
  <c r="AM217" i="46"/>
  <c r="AL217" i="46"/>
  <c r="AK217" i="46"/>
  <c r="AJ217" i="46"/>
  <c r="AI217" i="46"/>
  <c r="AH217" i="46"/>
  <c r="AG217" i="46"/>
  <c r="AF217" i="46"/>
  <c r="AE217" i="46"/>
  <c r="AD217" i="46"/>
  <c r="AC217" i="46"/>
  <c r="AB217" i="46"/>
  <c r="AA217" i="46"/>
  <c r="AN214" i="46"/>
  <c r="AM214" i="46"/>
  <c r="AL214" i="46"/>
  <c r="AK214" i="46"/>
  <c r="AJ214" i="46"/>
  <c r="AI214" i="46"/>
  <c r="AH214" i="46"/>
  <c r="AG214" i="46"/>
  <c r="AF214" i="46"/>
  <c r="AE214" i="46"/>
  <c r="AD214" i="46"/>
  <c r="AC214" i="46"/>
  <c r="AB214" i="46"/>
  <c r="AA214" i="46"/>
  <c r="AN211" i="46"/>
  <c r="AM211" i="46"/>
  <c r="AL211" i="46"/>
  <c r="AK211" i="46"/>
  <c r="AJ211" i="46"/>
  <c r="AI211" i="46"/>
  <c r="AH211" i="46"/>
  <c r="AG211" i="46"/>
  <c r="AF211" i="46"/>
  <c r="AE211" i="46"/>
  <c r="AD211" i="46"/>
  <c r="AC211" i="46"/>
  <c r="AB211" i="46"/>
  <c r="AA211" i="46"/>
  <c r="AN208" i="46"/>
  <c r="AM208" i="46"/>
  <c r="AL208" i="46"/>
  <c r="AK208" i="46"/>
  <c r="AJ208" i="46"/>
  <c r="AI208" i="46"/>
  <c r="AH208" i="46"/>
  <c r="AG208" i="46"/>
  <c r="AF208" i="46"/>
  <c r="AE208" i="46"/>
  <c r="AD208" i="46"/>
  <c r="AC208" i="46"/>
  <c r="AB208" i="46"/>
  <c r="AA208" i="46"/>
  <c r="AN205" i="46"/>
  <c r="AM205" i="46"/>
  <c r="AL205" i="46"/>
  <c r="AK205" i="46"/>
  <c r="AJ205" i="46"/>
  <c r="AI205" i="46"/>
  <c r="AH205" i="46"/>
  <c r="AG205" i="46"/>
  <c r="AF205" i="46"/>
  <c r="AE205" i="46"/>
  <c r="AD205" i="46"/>
  <c r="AC205" i="46"/>
  <c r="AB205" i="46"/>
  <c r="AA205" i="46"/>
  <c r="AN201" i="46"/>
  <c r="AM201" i="46"/>
  <c r="AL201" i="46"/>
  <c r="AK201" i="46"/>
  <c r="AJ201" i="46"/>
  <c r="AI201" i="46"/>
  <c r="AH201" i="46"/>
  <c r="AG201" i="46"/>
  <c r="AF201" i="46"/>
  <c r="AE201" i="46"/>
  <c r="AD201" i="46"/>
  <c r="AC201" i="46"/>
  <c r="AB201" i="46"/>
  <c r="AA201" i="46"/>
  <c r="AN192" i="46"/>
  <c r="AM192" i="46"/>
  <c r="AL192" i="46"/>
  <c r="AK192" i="46"/>
  <c r="AJ192" i="46"/>
  <c r="AI192" i="46"/>
  <c r="AH192" i="46"/>
  <c r="AG192" i="46"/>
  <c r="AF192" i="46"/>
  <c r="AE192" i="46"/>
  <c r="AD192" i="46"/>
  <c r="AC192" i="46"/>
  <c r="AB192" i="46"/>
  <c r="AA192" i="46"/>
  <c r="AN189" i="46"/>
  <c r="AM189" i="46"/>
  <c r="AL189" i="46"/>
  <c r="AK189" i="46"/>
  <c r="AJ189" i="46"/>
  <c r="AI189" i="46"/>
  <c r="AH189" i="46"/>
  <c r="AG189" i="46"/>
  <c r="AF189" i="46"/>
  <c r="AE189" i="46"/>
  <c r="AD189" i="46"/>
  <c r="AC189" i="46"/>
  <c r="AB189" i="46"/>
  <c r="AA189" i="46"/>
  <c r="AN186" i="46"/>
  <c r="AM186" i="46"/>
  <c r="AL186" i="46"/>
  <c r="AK186" i="46"/>
  <c r="AJ186" i="46"/>
  <c r="AI186" i="46"/>
  <c r="AH186" i="46"/>
  <c r="AG186" i="46"/>
  <c r="AF186" i="46"/>
  <c r="AE186" i="46"/>
  <c r="AD186" i="46"/>
  <c r="AC186" i="46"/>
  <c r="AB186" i="46"/>
  <c r="AA186" i="46"/>
  <c r="AN183" i="46"/>
  <c r="AM183" i="46"/>
  <c r="AL183" i="46"/>
  <c r="AK183" i="46"/>
  <c r="AJ183" i="46"/>
  <c r="AN180" i="46"/>
  <c r="AM180" i="46"/>
  <c r="AL180" i="46"/>
  <c r="AK180" i="46"/>
  <c r="AJ180" i="46"/>
  <c r="AN176" i="46"/>
  <c r="AM176" i="46"/>
  <c r="AL176" i="46"/>
  <c r="AK176" i="46"/>
  <c r="AJ176" i="46"/>
  <c r="AI176" i="46"/>
  <c r="AH176" i="46"/>
  <c r="AG176" i="46"/>
  <c r="AF176" i="46"/>
  <c r="AE176" i="46"/>
  <c r="AD176" i="46"/>
  <c r="AC176" i="46"/>
  <c r="AB176" i="46"/>
  <c r="AA176" i="46"/>
  <c r="AN170" i="46"/>
  <c r="AM170" i="46"/>
  <c r="AL170" i="46"/>
  <c r="AK170" i="46"/>
  <c r="AJ170" i="46"/>
  <c r="AI170" i="46"/>
  <c r="AH170" i="46"/>
  <c r="AG170" i="46"/>
  <c r="AF170" i="46"/>
  <c r="AE170" i="46"/>
  <c r="AD170" i="46"/>
  <c r="AC170" i="46"/>
  <c r="AB170" i="46"/>
  <c r="AA170" i="46"/>
  <c r="AN167" i="46"/>
  <c r="AM167" i="46"/>
  <c r="AL167" i="46"/>
  <c r="AK167" i="46"/>
  <c r="AJ167" i="46"/>
  <c r="AI167" i="46"/>
  <c r="AH167" i="46"/>
  <c r="AG167" i="46"/>
  <c r="AF167" i="46"/>
  <c r="AE167" i="46"/>
  <c r="AD167" i="46"/>
  <c r="AC167" i="46"/>
  <c r="AB167" i="46"/>
  <c r="AA167" i="46"/>
  <c r="AN164" i="46"/>
  <c r="AM164" i="46"/>
  <c r="AL164" i="46"/>
  <c r="AK164" i="46"/>
  <c r="AN161" i="46"/>
  <c r="AM161" i="46"/>
  <c r="AL161" i="46"/>
  <c r="AK161" i="46"/>
  <c r="AN158" i="46"/>
  <c r="AM158" i="46"/>
  <c r="AL158" i="46"/>
  <c r="AK158" i="46"/>
  <c r="AN155" i="46"/>
  <c r="AM155" i="46"/>
  <c r="AL155" i="46"/>
  <c r="AK155" i="46"/>
  <c r="AN152" i="46"/>
  <c r="AM152" i="46"/>
  <c r="AL152" i="46"/>
  <c r="AK152" i="46"/>
  <c r="AJ152" i="46"/>
  <c r="AI152" i="46"/>
  <c r="AH152" i="46"/>
  <c r="AG152" i="46"/>
  <c r="AF152" i="46"/>
  <c r="AE152" i="46"/>
  <c r="AD152" i="46"/>
  <c r="AC152" i="46"/>
  <c r="AB152" i="46"/>
  <c r="AA152" i="46"/>
  <c r="AF109" i="46"/>
  <c r="AE109" i="46"/>
  <c r="AD109" i="46"/>
  <c r="AC109" i="46"/>
  <c r="AB109" i="46"/>
  <c r="AB403" i="46" l="1"/>
  <c r="AD404" i="46"/>
  <c r="AD403" i="46"/>
  <c r="AH404" i="46"/>
  <c r="AH403" i="46"/>
  <c r="AL403" i="46"/>
  <c r="AL404" i="46"/>
  <c r="AF403" i="46"/>
  <c r="AF404" i="46"/>
  <c r="AJ403" i="46"/>
  <c r="AJ404" i="46"/>
  <c r="AN403" i="46"/>
  <c r="AN404" i="46"/>
  <c r="AG404" i="46"/>
  <c r="AG403" i="46"/>
  <c r="AK404" i="46"/>
  <c r="AK403" i="46"/>
  <c r="AE403" i="46"/>
  <c r="AE404" i="46"/>
  <c r="AI403" i="46"/>
  <c r="AI404" i="46"/>
  <c r="AM403" i="46"/>
  <c r="AM404" i="46"/>
  <c r="AA273" i="46"/>
  <c r="AA274" i="46"/>
  <c r="AB273" i="46"/>
  <c r="AB274" i="46"/>
  <c r="Z768" i="79"/>
  <c r="AC404" i="46"/>
  <c r="AC403" i="46"/>
  <c r="AA404" i="46"/>
  <c r="AA403" i="46"/>
  <c r="AB143" i="46"/>
  <c r="AB144" i="46"/>
  <c r="AF216" i="79"/>
  <c r="AF215" i="79"/>
  <c r="AI399" i="79"/>
  <c r="AI400" i="79"/>
  <c r="AA399" i="79"/>
  <c r="AA400" i="79"/>
  <c r="Z955" i="79"/>
  <c r="Z954" i="79"/>
  <c r="Y215" i="79"/>
  <c r="Y216" i="79"/>
  <c r="AC216" i="79"/>
  <c r="AC215" i="79"/>
  <c r="AG215" i="79"/>
  <c r="AG216" i="79"/>
  <c r="AK215" i="79"/>
  <c r="AK216" i="79"/>
  <c r="AB399" i="79"/>
  <c r="AB400" i="79"/>
  <c r="AF399" i="79"/>
  <c r="AF400" i="79"/>
  <c r="AJ399" i="79"/>
  <c r="AJ400" i="79"/>
  <c r="AJ215" i="79"/>
  <c r="AJ216" i="79"/>
  <c r="AE400" i="79"/>
  <c r="AE399" i="79"/>
  <c r="Z215" i="79"/>
  <c r="Z216" i="79"/>
  <c r="AD216" i="79"/>
  <c r="AD215" i="79"/>
  <c r="AH216" i="79"/>
  <c r="AH215" i="79"/>
  <c r="AL215" i="79"/>
  <c r="AL216" i="79"/>
  <c r="Y399" i="79"/>
  <c r="Y400" i="79"/>
  <c r="AC399" i="79"/>
  <c r="AC400" i="79"/>
  <c r="AG399" i="79"/>
  <c r="AG400" i="79"/>
  <c r="AK399" i="79"/>
  <c r="AK400" i="79"/>
  <c r="Z767" i="79"/>
  <c r="AB215" i="79"/>
  <c r="AB216" i="79"/>
  <c r="AA216" i="79"/>
  <c r="AA215" i="79"/>
  <c r="AA214" i="79"/>
  <c r="AE215" i="79"/>
  <c r="AE216" i="79"/>
  <c r="AI215" i="79"/>
  <c r="AI216" i="79"/>
  <c r="Z399" i="79"/>
  <c r="Z400" i="79"/>
  <c r="AD399" i="79"/>
  <c r="AD400" i="79"/>
  <c r="AH399" i="79"/>
  <c r="AH400" i="79"/>
  <c r="AL399" i="79"/>
  <c r="AL400" i="79"/>
  <c r="Y955" i="79"/>
  <c r="Y954" i="79"/>
  <c r="AA535" i="46"/>
  <c r="Y584" i="79"/>
  <c r="Y583" i="79"/>
  <c r="Z583" i="79"/>
  <c r="Z584" i="79"/>
  <c r="Y768" i="79"/>
  <c r="Y767" i="79"/>
  <c r="Z581" i="79"/>
  <c r="Y766" i="79"/>
  <c r="AA269" i="46"/>
  <c r="AA266" i="46"/>
  <c r="AA529" i="46"/>
  <c r="AA397" i="46"/>
  <c r="AA135" i="46"/>
  <c r="E3" i="80"/>
  <c r="E2" i="80"/>
  <c r="P52" i="43" l="1"/>
  <c r="AK1148" i="79" s="1"/>
  <c r="O52" i="43"/>
  <c r="AJ1148" i="79" s="1"/>
  <c r="N52" i="43"/>
  <c r="AI1148" i="79" s="1"/>
  <c r="M52" i="43"/>
  <c r="AH1148" i="79" s="1"/>
  <c r="L52" i="43"/>
  <c r="AG1148" i="79" s="1"/>
  <c r="K52" i="43"/>
  <c r="AF1148" i="79" s="1"/>
  <c r="J52" i="43"/>
  <c r="AE1148" i="79" s="1"/>
  <c r="I52" i="43"/>
  <c r="AD1148" i="79" s="1"/>
  <c r="H52" i="43"/>
  <c r="AC1148" i="79" s="1"/>
  <c r="G52" i="43"/>
  <c r="AB1148" i="79" s="1"/>
  <c r="F52" i="43"/>
  <c r="AA1148" i="79" s="1"/>
  <c r="E52" i="43"/>
  <c r="Z1148" i="79" s="1"/>
  <c r="D52" i="43"/>
  <c r="Y1148" i="79" s="1"/>
  <c r="AB138" i="46" l="1"/>
  <c r="AB140" i="46"/>
  <c r="AB142" i="46"/>
  <c r="AB139" i="46"/>
  <c r="AB141" i="46"/>
  <c r="Y581" i="79"/>
  <c r="Y582" i="79"/>
  <c r="Y396" i="79"/>
  <c r="Y398" i="79"/>
  <c r="Y397" i="79"/>
  <c r="Z398" i="79"/>
  <c r="Z396" i="79"/>
  <c r="Z397" i="79"/>
  <c r="AB532" i="46"/>
  <c r="AB533" i="46"/>
  <c r="AB529" i="46"/>
  <c r="AB531" i="46"/>
  <c r="AB530" i="46"/>
  <c r="AA530" i="46"/>
  <c r="AA531" i="46"/>
  <c r="AA533" i="46"/>
  <c r="AA532" i="46"/>
  <c r="AB398" i="46"/>
  <c r="AB400" i="46"/>
  <c r="AB399" i="46"/>
  <c r="AB401" i="46"/>
  <c r="AB397" i="46"/>
  <c r="AB402" i="46"/>
  <c r="AA267" i="46"/>
  <c r="AA272" i="46"/>
  <c r="AA270" i="46"/>
  <c r="AA268" i="46"/>
  <c r="AA271" i="46"/>
  <c r="AB271" i="46"/>
  <c r="AB269" i="46"/>
  <c r="AB266" i="46"/>
  <c r="AB272" i="46"/>
  <c r="AB270" i="46"/>
  <c r="AB268" i="46"/>
  <c r="AB267" i="46"/>
  <c r="AB135" i="46"/>
  <c r="AB137" i="46"/>
  <c r="AB136" i="46"/>
  <c r="AM961" i="79" l="1"/>
  <c r="AM774" i="79"/>
  <c r="AM590" i="79"/>
  <c r="AM406" i="79"/>
  <c r="AM222" i="79"/>
  <c r="AM35" i="79"/>
  <c r="AO409" i="46"/>
  <c r="AO279" i="46"/>
  <c r="AO149" i="46"/>
  <c r="AO20" i="46"/>
  <c r="AM260" i="46" s="1"/>
  <c r="G113" i="45"/>
  <c r="E113" i="45"/>
  <c r="B109" i="45"/>
  <c r="N113" i="45"/>
  <c r="O114" i="45" s="1"/>
  <c r="M113" i="45"/>
  <c r="L113" i="45"/>
  <c r="K113" i="45"/>
  <c r="J113" i="45"/>
  <c r="I113" i="45"/>
  <c r="H113" i="45"/>
  <c r="F113" i="45"/>
  <c r="D113" i="45"/>
  <c r="F106" i="45"/>
  <c r="E106" i="45"/>
  <c r="B102" i="45"/>
  <c r="N106" i="45"/>
  <c r="O107" i="45" s="1"/>
  <c r="M106" i="45"/>
  <c r="L106" i="45"/>
  <c r="K106" i="45"/>
  <c r="J106" i="45"/>
  <c r="I106" i="45"/>
  <c r="H106" i="45"/>
  <c r="G106" i="45"/>
  <c r="D106" i="45"/>
  <c r="E99" i="45"/>
  <c r="B95" i="45"/>
  <c r="N99" i="45"/>
  <c r="O100" i="45" s="1"/>
  <c r="M99" i="45"/>
  <c r="L99" i="45"/>
  <c r="K99" i="45"/>
  <c r="J99" i="45"/>
  <c r="I99" i="45"/>
  <c r="H99" i="45"/>
  <c r="G99" i="45"/>
  <c r="F99" i="45"/>
  <c r="D99" i="45"/>
  <c r="E92" i="45"/>
  <c r="B88" i="45"/>
  <c r="N92" i="45"/>
  <c r="O93" i="45" s="1"/>
  <c r="M92" i="45"/>
  <c r="L92" i="45"/>
  <c r="K92" i="45"/>
  <c r="J92" i="45"/>
  <c r="I92" i="45"/>
  <c r="H92" i="45"/>
  <c r="G92" i="45"/>
  <c r="F92" i="45"/>
  <c r="D92" i="45"/>
  <c r="H143" i="47"/>
  <c r="H139" i="47"/>
  <c r="B81" i="45"/>
  <c r="N85" i="45"/>
  <c r="O86" i="45" s="1"/>
  <c r="M85" i="45"/>
  <c r="L85" i="45"/>
  <c r="K85" i="45"/>
  <c r="J85" i="45"/>
  <c r="I85" i="45"/>
  <c r="H85" i="45"/>
  <c r="G85" i="45"/>
  <c r="F85" i="45"/>
  <c r="E85" i="45"/>
  <c r="D85" i="45"/>
  <c r="B74" i="45"/>
  <c r="B67" i="45"/>
  <c r="C28" i="44"/>
  <c r="C13" i="44"/>
  <c r="Q53" i="43"/>
  <c r="P53" i="43"/>
  <c r="O53" i="43"/>
  <c r="N53" i="43"/>
  <c r="M53" i="43"/>
  <c r="L53" i="43"/>
  <c r="K53" i="43"/>
  <c r="Q13" i="44"/>
  <c r="P42" i="44"/>
  <c r="O42" i="44"/>
  <c r="N42" i="44"/>
  <c r="L122" i="45"/>
  <c r="L28" i="44"/>
  <c r="K42" i="44"/>
  <c r="O123" i="45" l="1"/>
  <c r="AK1149" i="79"/>
  <c r="AK1153" i="79" s="1"/>
  <c r="M14" i="44"/>
  <c r="AH1149" i="79"/>
  <c r="AH1153" i="79" s="1"/>
  <c r="P123" i="45"/>
  <c r="AL1149" i="79"/>
  <c r="AL1153" i="79" s="1"/>
  <c r="N43" i="44"/>
  <c r="AI1149" i="79"/>
  <c r="AI1153" i="79" s="1"/>
  <c r="N123" i="45"/>
  <c r="AJ1149" i="79"/>
  <c r="AJ1153" i="79" s="1"/>
  <c r="L29" i="44"/>
  <c r="L33" i="44" s="1"/>
  <c r="AG1149" i="79"/>
  <c r="AG1153" i="79" s="1"/>
  <c r="K29" i="44"/>
  <c r="K33" i="44" s="1"/>
  <c r="AF1149" i="79"/>
  <c r="AF1153" i="79" s="1"/>
  <c r="C88" i="45"/>
  <c r="M123" i="45"/>
  <c r="Q14" i="44"/>
  <c r="Q29" i="44"/>
  <c r="Q33" i="44" s="1"/>
  <c r="Q43" i="44"/>
  <c r="AL150" i="46"/>
  <c r="AH150" i="46"/>
  <c r="AL280" i="46"/>
  <c r="AH280" i="46"/>
  <c r="AL410" i="46"/>
  <c r="AH410" i="46"/>
  <c r="AJ211" i="79"/>
  <c r="AJ407" i="79"/>
  <c r="AF407" i="79"/>
  <c r="AJ591" i="79"/>
  <c r="AF591" i="79"/>
  <c r="AJ775" i="79"/>
  <c r="AF775" i="79"/>
  <c r="AJ962" i="79"/>
  <c r="AF962" i="79"/>
  <c r="K14" i="44"/>
  <c r="O14" i="44"/>
  <c r="O29" i="44"/>
  <c r="O33" i="44" s="1"/>
  <c r="O43" i="44"/>
  <c r="AK150" i="46"/>
  <c r="AK280" i="46"/>
  <c r="AK410" i="46"/>
  <c r="AI407" i="79"/>
  <c r="AI591" i="79"/>
  <c r="AI775" i="79"/>
  <c r="AI962" i="79"/>
  <c r="M43" i="44"/>
  <c r="AN150" i="46"/>
  <c r="AJ150" i="46"/>
  <c r="AN280" i="46"/>
  <c r="AJ280" i="46"/>
  <c r="AN410" i="46"/>
  <c r="AJ410" i="46"/>
  <c r="AL407" i="79"/>
  <c r="AH407" i="79"/>
  <c r="AL591" i="79"/>
  <c r="AH591" i="79"/>
  <c r="AL775" i="79"/>
  <c r="AH775" i="79"/>
  <c r="AL962" i="79"/>
  <c r="AH962" i="79"/>
  <c r="N29" i="44"/>
  <c r="N33" i="44" s="1"/>
  <c r="K43" i="44"/>
  <c r="AM150" i="46"/>
  <c r="AI150" i="46"/>
  <c r="AM280" i="46"/>
  <c r="AI280" i="46"/>
  <c r="AM410" i="46"/>
  <c r="AI410" i="46"/>
  <c r="AK407" i="79"/>
  <c r="AG407" i="79"/>
  <c r="AK591" i="79"/>
  <c r="AG591" i="79"/>
  <c r="AK775" i="79"/>
  <c r="AG775" i="79"/>
  <c r="AK962" i="79"/>
  <c r="AK1121" i="79" s="1"/>
  <c r="AG962" i="79"/>
  <c r="K122" i="45"/>
  <c r="AK406" i="79"/>
  <c r="AG590" i="79"/>
  <c r="AI149" i="46"/>
  <c r="AM409" i="46"/>
  <c r="AF774" i="79"/>
  <c r="AG35" i="79"/>
  <c r="L13" i="44"/>
  <c r="P13" i="44"/>
  <c r="S14" i="47"/>
  <c r="AH149" i="46"/>
  <c r="AM279" i="46"/>
  <c r="AI409" i="46"/>
  <c r="AF35" i="79"/>
  <c r="AI406" i="79"/>
  <c r="AK774" i="79"/>
  <c r="AJ961" i="79"/>
  <c r="N28" i="44"/>
  <c r="Q14" i="47"/>
  <c r="AM149" i="46"/>
  <c r="AK279" i="46"/>
  <c r="AK35" i="79"/>
  <c r="AJ222" i="79"/>
  <c r="AG406" i="79"/>
  <c r="AJ774" i="79"/>
  <c r="AF961" i="79"/>
  <c r="O122" i="45"/>
  <c r="U14" i="47"/>
  <c r="AL149" i="46"/>
  <c r="AI279" i="46"/>
  <c r="AJ35" i="79"/>
  <c r="AF222" i="79"/>
  <c r="AK590" i="79"/>
  <c r="AG774" i="79"/>
  <c r="V14" i="47"/>
  <c r="AN409" i="46"/>
  <c r="AJ409" i="46"/>
  <c r="AL590" i="79"/>
  <c r="AH590" i="79"/>
  <c r="N13" i="44"/>
  <c r="M122" i="45"/>
  <c r="M28" i="44"/>
  <c r="Q42" i="44"/>
  <c r="R14" i="47"/>
  <c r="AN279" i="46"/>
  <c r="AJ279" i="46"/>
  <c r="AI222" i="79"/>
  <c r="AL406" i="79"/>
  <c r="AH406" i="79"/>
  <c r="AI961" i="79"/>
  <c r="Q28" i="44"/>
  <c r="M42" i="44"/>
  <c r="AK149" i="46"/>
  <c r="AL409" i="46"/>
  <c r="AH409" i="46"/>
  <c r="AI35" i="79"/>
  <c r="AL222" i="79"/>
  <c r="AH222" i="79"/>
  <c r="AJ590" i="79"/>
  <c r="AF590" i="79"/>
  <c r="AI774" i="79"/>
  <c r="AL961" i="79"/>
  <c r="AH961" i="79"/>
  <c r="T14" i="47"/>
  <c r="P14" i="47"/>
  <c r="AN149" i="46"/>
  <c r="AJ149" i="46"/>
  <c r="AL279" i="46"/>
  <c r="AH279" i="46"/>
  <c r="AK409" i="46"/>
  <c r="AL35" i="79"/>
  <c r="AH35" i="79"/>
  <c r="AK222" i="79"/>
  <c r="AG222" i="79"/>
  <c r="AJ406" i="79"/>
  <c r="AF406" i="79"/>
  <c r="AI590" i="79"/>
  <c r="AL774" i="79"/>
  <c r="AH774" i="79"/>
  <c r="AK961" i="79"/>
  <c r="AG961" i="79"/>
  <c r="K13" i="44"/>
  <c r="L123" i="45"/>
  <c r="N122" i="45"/>
  <c r="J122" i="45"/>
  <c r="M29" i="44"/>
  <c r="M33" i="44" s="1"/>
  <c r="M53" i="44" s="1"/>
  <c r="O13" i="44"/>
  <c r="P28" i="44"/>
  <c r="N14" i="44"/>
  <c r="M13" i="44"/>
  <c r="J123" i="45"/>
  <c r="P122" i="45"/>
  <c r="K28" i="44"/>
  <c r="L14" i="44"/>
  <c r="P14" i="44"/>
  <c r="P29" i="44"/>
  <c r="P33" i="44" s="1"/>
  <c r="P43" i="44"/>
  <c r="L43" i="44"/>
  <c r="L42" i="44"/>
  <c r="K123" i="45"/>
  <c r="O28" i="44"/>
  <c r="H130" i="47"/>
  <c r="H131" i="47"/>
  <c r="H129" i="47"/>
  <c r="AG768" i="79" l="1"/>
  <c r="AG767" i="79"/>
  <c r="AG766" i="79"/>
  <c r="AH768" i="79"/>
  <c r="AH767" i="79"/>
  <c r="AH766" i="79"/>
  <c r="AK768" i="79"/>
  <c r="AK767" i="79"/>
  <c r="AK766" i="79"/>
  <c r="AL768" i="79"/>
  <c r="AL767" i="79"/>
  <c r="AL766" i="79"/>
  <c r="AI768" i="79"/>
  <c r="AI767" i="79"/>
  <c r="AI766" i="79"/>
  <c r="AF767" i="79"/>
  <c r="AF766" i="79"/>
  <c r="AF768" i="79"/>
  <c r="AJ768" i="79"/>
  <c r="AJ767" i="79"/>
  <c r="AJ766" i="79"/>
  <c r="AK273" i="46"/>
  <c r="AK274" i="46"/>
  <c r="AM274" i="46"/>
  <c r="AM273" i="46"/>
  <c r="AJ273" i="46"/>
  <c r="AJ274" i="46"/>
  <c r="AH273" i="46"/>
  <c r="AH274" i="46"/>
  <c r="AN273" i="46"/>
  <c r="AN274" i="46"/>
  <c r="AL273" i="46"/>
  <c r="AL274" i="46"/>
  <c r="AI274" i="46"/>
  <c r="AI273" i="46"/>
  <c r="AN535" i="46"/>
  <c r="AN534" i="46"/>
  <c r="P53" i="44"/>
  <c r="AL534" i="46"/>
  <c r="AL535" i="46"/>
  <c r="N53" i="44"/>
  <c r="AM534" i="46"/>
  <c r="AM535" i="46"/>
  <c r="AJ535" i="46"/>
  <c r="AJ534" i="46"/>
  <c r="AK535" i="46"/>
  <c r="AK534" i="46"/>
  <c r="O53" i="44"/>
  <c r="Q53" i="44"/>
  <c r="K53" i="44"/>
  <c r="AH535" i="46"/>
  <c r="AH534" i="46"/>
  <c r="AI534" i="46"/>
  <c r="AI535" i="46"/>
  <c r="L53" i="44"/>
  <c r="AL955" i="79"/>
  <c r="AL954" i="79"/>
  <c r="AJ954" i="79"/>
  <c r="AJ955" i="79"/>
  <c r="AG954" i="79"/>
  <c r="AG955" i="79"/>
  <c r="AK954" i="79"/>
  <c r="AK955" i="79"/>
  <c r="AI954" i="79"/>
  <c r="AI955" i="79"/>
  <c r="AH955" i="79"/>
  <c r="AH954" i="79"/>
  <c r="AF954" i="79"/>
  <c r="AF955" i="79"/>
  <c r="AI583" i="79"/>
  <c r="AI584" i="79"/>
  <c r="AJ583" i="79"/>
  <c r="AJ584" i="79"/>
  <c r="AG583" i="79"/>
  <c r="AG584" i="79"/>
  <c r="AL584" i="79"/>
  <c r="AL583" i="79"/>
  <c r="AK583" i="79"/>
  <c r="AK584" i="79"/>
  <c r="AH584" i="79"/>
  <c r="AH583" i="79"/>
  <c r="AF583" i="79"/>
  <c r="AF584" i="79"/>
  <c r="C95" i="45"/>
  <c r="O46" i="44"/>
  <c r="C109" i="45"/>
  <c r="Q46" i="44"/>
  <c r="C102" i="45"/>
  <c r="P46" i="44"/>
  <c r="K54" i="44"/>
  <c r="K46" i="44"/>
  <c r="L54" i="44"/>
  <c r="L46" i="44"/>
  <c r="M46" i="44"/>
  <c r="N46" i="44"/>
  <c r="AN532" i="46"/>
  <c r="P54" i="44"/>
  <c r="O54" i="44"/>
  <c r="M54" i="44"/>
  <c r="N54"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4" i="44"/>
  <c r="Q51" i="44"/>
  <c r="Q49" i="44"/>
  <c r="Q47" i="44"/>
  <c r="C67" i="45"/>
  <c r="K44" i="44"/>
  <c r="K45" i="44"/>
  <c r="O45" i="44"/>
  <c r="O44" i="44"/>
  <c r="C74" i="45"/>
  <c r="L44" i="44"/>
  <c r="L45" i="44"/>
  <c r="C81" i="45"/>
  <c r="M44" i="44"/>
  <c r="M45" i="44"/>
  <c r="N44" i="44"/>
  <c r="Q44" i="44"/>
  <c r="Q45" i="44"/>
  <c r="P45" i="44"/>
  <c r="P44" i="44"/>
  <c r="AK937" i="79"/>
  <c r="AK582" i="79"/>
  <c r="AK566" i="79"/>
  <c r="AK581" i="79"/>
  <c r="AK214" i="79"/>
  <c r="AK198" i="79"/>
  <c r="AK213" i="79"/>
  <c r="AK212" i="79"/>
  <c r="AK211" i="79"/>
  <c r="AK750" i="79"/>
  <c r="AK397" i="79"/>
  <c r="AK398" i="79"/>
  <c r="AK382" i="79"/>
  <c r="AK396" i="79"/>
  <c r="AM531" i="46"/>
  <c r="AM530" i="46"/>
  <c r="AM533" i="46"/>
  <c r="AM529" i="46"/>
  <c r="AM532" i="46"/>
  <c r="AM401" i="46"/>
  <c r="AM402" i="46"/>
  <c r="AM400" i="46"/>
  <c r="AM399" i="46"/>
  <c r="AM398" i="46"/>
  <c r="AM397" i="46"/>
  <c r="AM267" i="46"/>
  <c r="AM272" i="46"/>
  <c r="AM271" i="46"/>
  <c r="AM270" i="46"/>
  <c r="AM269" i="46"/>
  <c r="AM268" i="46"/>
  <c r="AM266" i="46"/>
  <c r="H85" i="47"/>
  <c r="H86" i="47"/>
  <c r="H82" i="47"/>
  <c r="H83" i="47"/>
  <c r="H84" i="47"/>
  <c r="H81" i="47"/>
  <c r="H79" i="47"/>
  <c r="H80" i="47"/>
  <c r="H76" i="47"/>
  <c r="H77" i="47"/>
  <c r="D1121" i="79" l="1"/>
  <c r="D937" i="79"/>
  <c r="D750" i="79"/>
  <c r="D566" i="79"/>
  <c r="D382" i="79"/>
  <c r="AL382" i="79" l="1"/>
  <c r="AL397" i="79"/>
  <c r="AL396" i="79"/>
  <c r="AL398" i="79"/>
  <c r="AL582" i="79"/>
  <c r="AL581" i="79"/>
  <c r="AL566" i="79"/>
  <c r="AL750" i="79"/>
  <c r="AL937" i="79"/>
  <c r="AL1121" i="79"/>
  <c r="AH937" i="79"/>
  <c r="AJ937" i="79"/>
  <c r="AG937" i="79"/>
  <c r="AF937" i="79"/>
  <c r="AI937" i="79"/>
  <c r="AJ1121" i="79"/>
  <c r="AF1121" i="79"/>
  <c r="AG1121" i="79"/>
  <c r="AI1121" i="79"/>
  <c r="AH1121" i="79"/>
  <c r="AJ750" i="79"/>
  <c r="AF750" i="79"/>
  <c r="AG750" i="79"/>
  <c r="AI750" i="79"/>
  <c r="AH750" i="79"/>
  <c r="AH581" i="79"/>
  <c r="AI582" i="79"/>
  <c r="AJ566" i="79"/>
  <c r="AF566" i="79"/>
  <c r="AJ582" i="79"/>
  <c r="AJ581" i="79"/>
  <c r="AG582" i="79"/>
  <c r="AH566" i="79"/>
  <c r="AG581" i="79"/>
  <c r="AH582" i="79"/>
  <c r="AG566" i="79"/>
  <c r="AI581" i="79"/>
  <c r="AF582" i="79"/>
  <c r="AI566" i="79"/>
  <c r="AF581" i="79"/>
  <c r="AH398" i="79"/>
  <c r="AG397" i="79"/>
  <c r="AI396" i="79"/>
  <c r="AJ398" i="79"/>
  <c r="AI397" i="79"/>
  <c r="AG396" i="79"/>
  <c r="AG398" i="79"/>
  <c r="AJ397" i="79"/>
  <c r="AH396" i="79"/>
  <c r="AI398" i="79"/>
  <c r="AH397" i="79"/>
  <c r="AF396" i="79"/>
  <c r="AJ396" i="79"/>
  <c r="AF398" i="79"/>
  <c r="AF397" i="79"/>
  <c r="AI382" i="79"/>
  <c r="AH382" i="79"/>
  <c r="AJ382" i="79"/>
  <c r="AF382" i="79"/>
  <c r="AG382" i="79"/>
  <c r="Z766" i="79"/>
  <c r="Z582" i="79"/>
  <c r="Y211" i="79" l="1"/>
  <c r="B60" i="45"/>
  <c r="B53" i="45"/>
  <c r="B46" i="45"/>
  <c r="B39" i="45"/>
  <c r="B32" i="45"/>
  <c r="B25" i="45"/>
  <c r="B18" i="45"/>
  <c r="AL198" i="79" l="1"/>
  <c r="AL212" i="79"/>
  <c r="AL213" i="79"/>
  <c r="AL211" i="79"/>
  <c r="AL214" i="79"/>
  <c r="AI214" i="79"/>
  <c r="AI213" i="79"/>
  <c r="AI212" i="79"/>
  <c r="AI211" i="79"/>
  <c r="AJ198" i="79"/>
  <c r="AF198" i="79"/>
  <c r="AH214" i="79"/>
  <c r="AH212" i="79"/>
  <c r="AG214" i="79"/>
  <c r="AG212" i="79"/>
  <c r="AH198" i="79"/>
  <c r="AJ214" i="79"/>
  <c r="AF214" i="79"/>
  <c r="AJ213" i="79"/>
  <c r="AF213" i="79"/>
  <c r="AJ212" i="79"/>
  <c r="AF212" i="79"/>
  <c r="AF211" i="79"/>
  <c r="AG198" i="79"/>
  <c r="AH213" i="79"/>
  <c r="AH211" i="79"/>
  <c r="AI198" i="79"/>
  <c r="AG213" i="79"/>
  <c r="AG211" i="79"/>
  <c r="Z211" i="79"/>
  <c r="Z214" i="79"/>
  <c r="Z213" i="79"/>
  <c r="Z212" i="79"/>
  <c r="Y212" i="79"/>
  <c r="Y213" i="79"/>
  <c r="Y214" i="79"/>
  <c r="D516" i="46"/>
  <c r="P386" i="46"/>
  <c r="D386" i="46"/>
  <c r="J53" i="43"/>
  <c r="I53" i="43"/>
  <c r="H53" i="43"/>
  <c r="G53" i="43"/>
  <c r="AB1149" i="79" s="1"/>
  <c r="AB1153" i="79" s="1"/>
  <c r="F53" i="43"/>
  <c r="AA1149" i="79" s="1"/>
  <c r="AA1153" i="79" s="1"/>
  <c r="E53" i="43"/>
  <c r="D53" i="43"/>
  <c r="P256" i="46"/>
  <c r="D256" i="46"/>
  <c r="J28" i="44"/>
  <c r="I28" i="44"/>
  <c r="H28" i="44"/>
  <c r="G28" i="44"/>
  <c r="F28" i="44"/>
  <c r="E28" i="44"/>
  <c r="D28" i="44"/>
  <c r="AA21" i="46" l="1"/>
  <c r="Y1149" i="79"/>
  <c r="Y1153" i="79" s="1"/>
  <c r="H29" i="44"/>
  <c r="H33" i="44" s="1"/>
  <c r="AC1149" i="79"/>
  <c r="AC1153" i="79" s="1"/>
  <c r="E29" i="44"/>
  <c r="E33" i="44" s="1"/>
  <c r="Z1149" i="79"/>
  <c r="Z1153" i="79" s="1"/>
  <c r="I29" i="44"/>
  <c r="I33" i="44" s="1"/>
  <c r="AD1149" i="79"/>
  <c r="AD1153" i="79" s="1"/>
  <c r="J29" i="44"/>
  <c r="J33" i="44" s="1"/>
  <c r="AE1149" i="79"/>
  <c r="AE1153" i="79" s="1"/>
  <c r="AN269" i="46"/>
  <c r="AN266" i="46"/>
  <c r="AN267" i="46"/>
  <c r="AN272" i="46"/>
  <c r="AN268" i="46"/>
  <c r="AN270" i="46"/>
  <c r="AN271" i="46"/>
  <c r="AN398" i="46"/>
  <c r="AN400" i="46"/>
  <c r="AN399" i="46"/>
  <c r="AN402" i="46"/>
  <c r="AN397" i="46"/>
  <c r="AN401" i="46"/>
  <c r="AN533" i="46"/>
  <c r="AN529" i="46"/>
  <c r="AN531" i="46"/>
  <c r="AN530" i="46"/>
  <c r="AL532" i="46"/>
  <c r="AJ531" i="46"/>
  <c r="AI532" i="46"/>
  <c r="AK533" i="46"/>
  <c r="AK530" i="46"/>
  <c r="AH531" i="46"/>
  <c r="AL533" i="46"/>
  <c r="AI530" i="46"/>
  <c r="AI533" i="46"/>
  <c r="AL529" i="46"/>
  <c r="AJ529" i="46"/>
  <c r="AH530" i="46"/>
  <c r="AH532" i="46"/>
  <c r="AL531" i="46"/>
  <c r="AJ530" i="46"/>
  <c r="AI531" i="46"/>
  <c r="AK529" i="46"/>
  <c r="AK532" i="46"/>
  <c r="AH533" i="46"/>
  <c r="AL530" i="46"/>
  <c r="AJ533" i="46"/>
  <c r="AK531" i="46"/>
  <c r="AH529" i="46"/>
  <c r="AJ532" i="46"/>
  <c r="AI529" i="46"/>
  <c r="AH397" i="46"/>
  <c r="AJ397" i="46"/>
  <c r="AI401" i="46"/>
  <c r="AI399" i="46"/>
  <c r="AH401" i="46"/>
  <c r="AL401" i="46"/>
  <c r="AK401" i="46"/>
  <c r="AJ401" i="46"/>
  <c r="AI398" i="46"/>
  <c r="AL402" i="46"/>
  <c r="AK400" i="46"/>
  <c r="AK397" i="46"/>
  <c r="AL399" i="46"/>
  <c r="AK398" i="46"/>
  <c r="AJ399" i="46"/>
  <c r="AI400" i="46"/>
  <c r="AH400" i="46"/>
  <c r="AH398" i="46"/>
  <c r="AL400" i="46"/>
  <c r="AL398" i="46"/>
  <c r="AK399" i="46"/>
  <c r="AJ402" i="46"/>
  <c r="AL397" i="46"/>
  <c r="AI402" i="46"/>
  <c r="AH402" i="46"/>
  <c r="AJ398" i="46"/>
  <c r="AJ400" i="46"/>
  <c r="AH399" i="46"/>
  <c r="AK402" i="46"/>
  <c r="AI397" i="46"/>
  <c r="AA401" i="46"/>
  <c r="AA398" i="46"/>
  <c r="AA400" i="46"/>
  <c r="AA399" i="46"/>
  <c r="AA402" i="46"/>
  <c r="AH272" i="46"/>
  <c r="AL272" i="46"/>
  <c r="AJ271" i="46"/>
  <c r="AH270" i="46"/>
  <c r="AL270" i="46"/>
  <c r="AJ269" i="46"/>
  <c r="AH268" i="46"/>
  <c r="AL268" i="46"/>
  <c r="AI267" i="46"/>
  <c r="AH271" i="46"/>
  <c r="AJ270" i="46"/>
  <c r="AH269" i="46"/>
  <c r="AJ268" i="46"/>
  <c r="AL266" i="46"/>
  <c r="AH266" i="46"/>
  <c r="AK272" i="46"/>
  <c r="AH267" i="46"/>
  <c r="AI266" i="46"/>
  <c r="AK266" i="46"/>
  <c r="AI272" i="46"/>
  <c r="AK271" i="46"/>
  <c r="AI270" i="46"/>
  <c r="AK269" i="46"/>
  <c r="AI268" i="46"/>
  <c r="AJ267" i="46"/>
  <c r="AJ266" i="46"/>
  <c r="AJ272" i="46"/>
  <c r="AL271" i="46"/>
  <c r="AL269" i="46"/>
  <c r="AK267" i="46"/>
  <c r="AI271" i="46"/>
  <c r="AK270" i="46"/>
  <c r="AI269" i="46"/>
  <c r="AK268" i="46"/>
  <c r="AL267" i="46"/>
  <c r="AM256" i="46"/>
  <c r="AN256" i="46"/>
  <c r="AM386" i="46"/>
  <c r="AN386" i="46"/>
  <c r="AL386" i="46"/>
  <c r="AM516" i="46"/>
  <c r="AN516" i="46"/>
  <c r="AL516" i="46"/>
  <c r="AK386" i="46"/>
  <c r="AI386" i="46"/>
  <c r="AH386" i="46"/>
  <c r="AJ386" i="46"/>
  <c r="AH516" i="46"/>
  <c r="AI516" i="46"/>
  <c r="AJ516" i="46"/>
  <c r="AK516" i="46"/>
  <c r="AL256" i="46"/>
  <c r="AJ256" i="46"/>
  <c r="AH256" i="46"/>
  <c r="AK256" i="46"/>
  <c r="AI256" i="46"/>
  <c r="F29" i="44"/>
  <c r="F33" i="44" s="1"/>
  <c r="F53" i="44" s="1"/>
  <c r="AC21" i="46"/>
  <c r="D29" i="44"/>
  <c r="D33" i="44" s="1"/>
  <c r="AC410" i="46"/>
  <c r="AD280" i="46"/>
  <c r="G29" i="44"/>
  <c r="G33" i="44" s="1"/>
  <c r="AB279" i="46"/>
  <c r="E13" i="44"/>
  <c r="Z406" i="79"/>
  <c r="Z774" i="79"/>
  <c r="Z222" i="79"/>
  <c r="Z961" i="79"/>
  <c r="Z590" i="79"/>
  <c r="Z35" i="79"/>
  <c r="D123" i="45"/>
  <c r="E14" i="44"/>
  <c r="Z591" i="79"/>
  <c r="Z750" i="79" s="1"/>
  <c r="Z382" i="79"/>
  <c r="Z407" i="79"/>
  <c r="Z566" i="79" s="1"/>
  <c r="Z775" i="79"/>
  <c r="Z937" i="79" s="1"/>
  <c r="Z962" i="79"/>
  <c r="Z1121" i="79" s="1"/>
  <c r="Z198" i="79"/>
  <c r="AG409" i="46"/>
  <c r="J13" i="44"/>
  <c r="AE961" i="79"/>
  <c r="AE406" i="79"/>
  <c r="AE774" i="79"/>
  <c r="AE590" i="79"/>
  <c r="AE222" i="79"/>
  <c r="AE35" i="79"/>
  <c r="J43" i="44"/>
  <c r="J14" i="44"/>
  <c r="AE407" i="79"/>
  <c r="AE591" i="79"/>
  <c r="AE962" i="79"/>
  <c r="AE1121" i="79" s="1"/>
  <c r="AE775" i="79"/>
  <c r="AA279" i="46"/>
  <c r="D13" i="44"/>
  <c r="Y774" i="79"/>
  <c r="Y590" i="79"/>
  <c r="Y222" i="79"/>
  <c r="Y961" i="79"/>
  <c r="Y406" i="79"/>
  <c r="Y35" i="79"/>
  <c r="AE149" i="46"/>
  <c r="H13" i="44"/>
  <c r="AC774" i="79"/>
  <c r="AC961" i="79"/>
  <c r="AC406" i="79"/>
  <c r="AC590" i="79"/>
  <c r="AC222" i="79"/>
  <c r="AC35" i="79"/>
  <c r="AA410" i="46"/>
  <c r="D14" i="44"/>
  <c r="Y962" i="79"/>
  <c r="Y1121" i="79" s="1"/>
  <c r="Y407" i="79"/>
  <c r="Y566" i="79" s="1"/>
  <c r="Y775" i="79"/>
  <c r="Y937" i="79" s="1"/>
  <c r="Y591" i="79"/>
  <c r="Y750" i="79" s="1"/>
  <c r="Y382" i="79"/>
  <c r="Y198" i="79"/>
  <c r="AE280" i="46"/>
  <c r="AE397" i="46" s="1"/>
  <c r="H14" i="44"/>
  <c r="AC775" i="79"/>
  <c r="AC591" i="79"/>
  <c r="AC962" i="79"/>
  <c r="AC1121" i="79" s="1"/>
  <c r="AC407" i="79"/>
  <c r="AF149" i="46"/>
  <c r="I13" i="44"/>
  <c r="AD406" i="79"/>
  <c r="AD590" i="79"/>
  <c r="AD961" i="79"/>
  <c r="AD774" i="79"/>
  <c r="AD222" i="79"/>
  <c r="AD35" i="79"/>
  <c r="H123" i="45"/>
  <c r="I14" i="44"/>
  <c r="AD775" i="79"/>
  <c r="AD962" i="79"/>
  <c r="AD1121" i="79" s="1"/>
  <c r="AD407" i="79"/>
  <c r="AD591" i="79"/>
  <c r="AD396" i="79"/>
  <c r="AC409" i="46"/>
  <c r="F13" i="44"/>
  <c r="AA961" i="79"/>
  <c r="AA774" i="79"/>
  <c r="AA590" i="79"/>
  <c r="AA222" i="79"/>
  <c r="AA406" i="79"/>
  <c r="AA35" i="79"/>
  <c r="F43" i="44"/>
  <c r="F14" i="44"/>
  <c r="AA407" i="79"/>
  <c r="AA775" i="79"/>
  <c r="AA962" i="79"/>
  <c r="AA1121" i="79" s="1"/>
  <c r="AA591" i="79"/>
  <c r="AA211" i="79"/>
  <c r="AD409" i="46"/>
  <c r="G13" i="44"/>
  <c r="AB774" i="79"/>
  <c r="AB590" i="79"/>
  <c r="AB222" i="79"/>
  <c r="AB961" i="79"/>
  <c r="AB406" i="79"/>
  <c r="AB35" i="79"/>
  <c r="AD410" i="46"/>
  <c r="G14" i="44"/>
  <c r="AB962" i="79"/>
  <c r="AB1121" i="79" s="1"/>
  <c r="AB775" i="79"/>
  <c r="AB591" i="79"/>
  <c r="AB407" i="79"/>
  <c r="AD21" i="46"/>
  <c r="AA280" i="46"/>
  <c r="AA386" i="46" s="1"/>
  <c r="AG150" i="46"/>
  <c r="AD149" i="46"/>
  <c r="G123" i="45"/>
  <c r="AC150" i="46"/>
  <c r="AG410" i="46"/>
  <c r="I43" i="44"/>
  <c r="E43" i="44"/>
  <c r="AB409" i="46"/>
  <c r="AG149" i="46"/>
  <c r="AC149" i="46"/>
  <c r="H43" i="44"/>
  <c r="C123" i="45"/>
  <c r="F123" i="45"/>
  <c r="AF150" i="46"/>
  <c r="AB150" i="46"/>
  <c r="AB256" i="46" s="1"/>
  <c r="AG280" i="46"/>
  <c r="AC280" i="46"/>
  <c r="AE279" i="46"/>
  <c r="AF410" i="46"/>
  <c r="AB410" i="46"/>
  <c r="AE409" i="46"/>
  <c r="AF279" i="46"/>
  <c r="AF409" i="46"/>
  <c r="AB149" i="46"/>
  <c r="D43" i="44"/>
  <c r="G43" i="44"/>
  <c r="I123" i="45"/>
  <c r="E123" i="45"/>
  <c r="AF21" i="46"/>
  <c r="AB21" i="46"/>
  <c r="AB127" i="46" s="1"/>
  <c r="AE150" i="46"/>
  <c r="AF280" i="46"/>
  <c r="AB280" i="46"/>
  <c r="AB386" i="46" s="1"/>
  <c r="AD279" i="46"/>
  <c r="AA409" i="46"/>
  <c r="AE410" i="46"/>
  <c r="AA149" i="46"/>
  <c r="AE21" i="46"/>
  <c r="AA150" i="46"/>
  <c r="AA256" i="46" s="1"/>
  <c r="AD150" i="46"/>
  <c r="AG279" i="46"/>
  <c r="AC279" i="46"/>
  <c r="AD768" i="79" l="1"/>
  <c r="AD767" i="79"/>
  <c r="AD766" i="79"/>
  <c r="AC768" i="79"/>
  <c r="AC767" i="79"/>
  <c r="AC766" i="79"/>
  <c r="AB768" i="79"/>
  <c r="AB767" i="79"/>
  <c r="AB766" i="79"/>
  <c r="AA768" i="79"/>
  <c r="AA767" i="79"/>
  <c r="AA766" i="79"/>
  <c r="AE768" i="79"/>
  <c r="AE767" i="79"/>
  <c r="AE766" i="79"/>
  <c r="AC144" i="46"/>
  <c r="AC127" i="46"/>
  <c r="AE144" i="46"/>
  <c r="AE127" i="46"/>
  <c r="AF144" i="46"/>
  <c r="AF127" i="46"/>
  <c r="AD144" i="46"/>
  <c r="AD127" i="46"/>
  <c r="AF273" i="46"/>
  <c r="AF274" i="46"/>
  <c r="AE256" i="46"/>
  <c r="AE274" i="46"/>
  <c r="AE273" i="46"/>
  <c r="AG256" i="46"/>
  <c r="AG273" i="46"/>
  <c r="AG274" i="46"/>
  <c r="AD256" i="46"/>
  <c r="AD273" i="46"/>
  <c r="AD274" i="46"/>
  <c r="AC256" i="46"/>
  <c r="AC274" i="46"/>
  <c r="AC273" i="46"/>
  <c r="AE143" i="46"/>
  <c r="AD135" i="46"/>
  <c r="AD143" i="46"/>
  <c r="AF143" i="46"/>
  <c r="AC143" i="46"/>
  <c r="AG534" i="46"/>
  <c r="AG535" i="46"/>
  <c r="AF535" i="46"/>
  <c r="AF534" i="46"/>
  <c r="AC535" i="46"/>
  <c r="AC534" i="46"/>
  <c r="I53" i="44"/>
  <c r="H53" i="44"/>
  <c r="AA516" i="46"/>
  <c r="AA534" i="46"/>
  <c r="D53" i="44"/>
  <c r="AE534" i="46"/>
  <c r="AE535" i="46"/>
  <c r="AB516" i="46"/>
  <c r="AB534" i="46"/>
  <c r="AD534" i="46"/>
  <c r="AD535" i="46"/>
  <c r="G53" i="44"/>
  <c r="J53" i="44"/>
  <c r="E53" i="44"/>
  <c r="AC954" i="79"/>
  <c r="AC955" i="79"/>
  <c r="AD955" i="79"/>
  <c r="AD954" i="79"/>
  <c r="AA955" i="79"/>
  <c r="AA954" i="79"/>
  <c r="AB954" i="79"/>
  <c r="AB955" i="79"/>
  <c r="AE954" i="79"/>
  <c r="AE955" i="79"/>
  <c r="AD581" i="79"/>
  <c r="AD584" i="79"/>
  <c r="AD583" i="79"/>
  <c r="AB581" i="79"/>
  <c r="AB583" i="79"/>
  <c r="AB584" i="79"/>
  <c r="AC583" i="79"/>
  <c r="AC584" i="79"/>
  <c r="AE583" i="79"/>
  <c r="AE584" i="79"/>
  <c r="AA581" i="79"/>
  <c r="AA584" i="79"/>
  <c r="AA583" i="79"/>
  <c r="D50" i="44"/>
  <c r="D46" i="44"/>
  <c r="I54" i="44"/>
  <c r="I50" i="44"/>
  <c r="I46" i="44"/>
  <c r="F54" i="44"/>
  <c r="F50" i="44"/>
  <c r="F46" i="44"/>
  <c r="G54" i="44"/>
  <c r="G50" i="44"/>
  <c r="G46" i="44"/>
  <c r="H54" i="44"/>
  <c r="H50" i="44"/>
  <c r="H46" i="44"/>
  <c r="E54" i="44"/>
  <c r="E50" i="44"/>
  <c r="E44" i="44"/>
  <c r="E46" i="44"/>
  <c r="J54" i="44"/>
  <c r="J46" i="44"/>
  <c r="AC582" i="79"/>
  <c r="AC581" i="79"/>
  <c r="D54" i="44"/>
  <c r="AD211" i="79"/>
  <c r="AD214" i="79"/>
  <c r="AD213" i="79"/>
  <c r="AD212" i="79"/>
  <c r="AF138" i="46"/>
  <c r="AF141" i="46"/>
  <c r="AF140" i="46"/>
  <c r="AF142" i="46"/>
  <c r="AF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6" i="79"/>
  <c r="AB398" i="79"/>
  <c r="AB382" i="79"/>
  <c r="AB397" i="79"/>
  <c r="AB750" i="79"/>
  <c r="AD582" i="79"/>
  <c r="AD566" i="79"/>
  <c r="AC396" i="79"/>
  <c r="AC398" i="79"/>
  <c r="AC382" i="79"/>
  <c r="AC397" i="79"/>
  <c r="AB582" i="79"/>
  <c r="AB566" i="79"/>
  <c r="AA750" i="79"/>
  <c r="AA582" i="79"/>
  <c r="AA566" i="79"/>
  <c r="AD397" i="79"/>
  <c r="AD398" i="79"/>
  <c r="AD382" i="79"/>
  <c r="AD937" i="79"/>
  <c r="AC566" i="79"/>
  <c r="AC937" i="79"/>
  <c r="AE396" i="79"/>
  <c r="AE382" i="79"/>
  <c r="AE398" i="79"/>
  <c r="AE397" i="79"/>
  <c r="AE566" i="79"/>
  <c r="AE582" i="79"/>
  <c r="AE581" i="79"/>
  <c r="AD750" i="79"/>
  <c r="AE937" i="79"/>
  <c r="AA382" i="79"/>
  <c r="AA398" i="79"/>
  <c r="AA396" i="79"/>
  <c r="AA397" i="79"/>
  <c r="AB214" i="79"/>
  <c r="AB198" i="79"/>
  <c r="AB211" i="79"/>
  <c r="AB213" i="79"/>
  <c r="AB212" i="79"/>
  <c r="AB937" i="79"/>
  <c r="AA213" i="79"/>
  <c r="AA198" i="79"/>
  <c r="AA212" i="79"/>
  <c r="AA937" i="79"/>
  <c r="AD198" i="79"/>
  <c r="AC212" i="79"/>
  <c r="AC211" i="79"/>
  <c r="AC213" i="79"/>
  <c r="AC198" i="79"/>
  <c r="AC214" i="79"/>
  <c r="AC750" i="79"/>
  <c r="AE214" i="79"/>
  <c r="AE198" i="79"/>
  <c r="AE211" i="79"/>
  <c r="AE212" i="79"/>
  <c r="AE213" i="79"/>
  <c r="AE750" i="79"/>
  <c r="AF516" i="46"/>
  <c r="AF532" i="46"/>
  <c r="AF531" i="46"/>
  <c r="AF530" i="46"/>
  <c r="AF533" i="46"/>
  <c r="AF529" i="46"/>
  <c r="AC516" i="46"/>
  <c r="AC533" i="46"/>
  <c r="AC529" i="46"/>
  <c r="AC530" i="46"/>
  <c r="AC532" i="46"/>
  <c r="AC531" i="46"/>
  <c r="AD516" i="46"/>
  <c r="AD530" i="46"/>
  <c r="AD529" i="46"/>
  <c r="AD531" i="46"/>
  <c r="AD533" i="46"/>
  <c r="AD532" i="46"/>
  <c r="AE516" i="46"/>
  <c r="AE531" i="46"/>
  <c r="AE530" i="46"/>
  <c r="AE529" i="46"/>
  <c r="AE532" i="46"/>
  <c r="AE533" i="46"/>
  <c r="AG516" i="46"/>
  <c r="AG533" i="46"/>
  <c r="AG529" i="46"/>
  <c r="AG530" i="46"/>
  <c r="AG532" i="46"/>
  <c r="AG531" i="46"/>
  <c r="AD398" i="46"/>
  <c r="AD399" i="46"/>
  <c r="AC402" i="46"/>
  <c r="AC399" i="46"/>
  <c r="AC401" i="46"/>
  <c r="AC400" i="46"/>
  <c r="AC398" i="46"/>
  <c r="AF398" i="46"/>
  <c r="AF402" i="46"/>
  <c r="AF401" i="46"/>
  <c r="AF400" i="46"/>
  <c r="AF399" i="46"/>
  <c r="AG402" i="46"/>
  <c r="AG399" i="46"/>
  <c r="AG401" i="46"/>
  <c r="AG400" i="46"/>
  <c r="AG398" i="46"/>
  <c r="AD400" i="46"/>
  <c r="AD401" i="46"/>
  <c r="AD402" i="46"/>
  <c r="AE401" i="46"/>
  <c r="AE402" i="46"/>
  <c r="AE400" i="46"/>
  <c r="AE399" i="46"/>
  <c r="AE398" i="46"/>
  <c r="AF386" i="46"/>
  <c r="AF397" i="46"/>
  <c r="AD386" i="46"/>
  <c r="AD397" i="46"/>
  <c r="AC386" i="46"/>
  <c r="AC397" i="46"/>
  <c r="AG272" i="46"/>
  <c r="AG386" i="46"/>
  <c r="AG397" i="46"/>
  <c r="AE386" i="46"/>
  <c r="AG266" i="46"/>
  <c r="AG267" i="46"/>
  <c r="AG271" i="46"/>
  <c r="AC270" i="46"/>
  <c r="AE270" i="46"/>
  <c r="AE269" i="46"/>
  <c r="AC272" i="46"/>
  <c r="AF256" i="46"/>
  <c r="AF269" i="46"/>
  <c r="AF267" i="46"/>
  <c r="AF266" i="46"/>
  <c r="AF270" i="46"/>
  <c r="AF272" i="46"/>
  <c r="AF268" i="46"/>
  <c r="AF271" i="46"/>
  <c r="AE266" i="46"/>
  <c r="AC268" i="46"/>
  <c r="AD266" i="46"/>
  <c r="AD269" i="46"/>
  <c r="AG269" i="46"/>
  <c r="AE272" i="46"/>
  <c r="AG270" i="46"/>
  <c r="AD268" i="46"/>
  <c r="AD270" i="46"/>
  <c r="AD272" i="46"/>
  <c r="AC269" i="46"/>
  <c r="AE271" i="46"/>
  <c r="AE267" i="46"/>
  <c r="AD267" i="46"/>
  <c r="AC267" i="46"/>
  <c r="AD271" i="46"/>
  <c r="AC266" i="46"/>
  <c r="AE268" i="46"/>
  <c r="AC271" i="46"/>
  <c r="AG268" i="46"/>
  <c r="AF136" i="46"/>
  <c r="AF135" i="46"/>
  <c r="AF137" i="46"/>
  <c r="D127" i="46"/>
  <c r="AH128" i="46" l="1"/>
  <c r="AH132" i="46" s="1"/>
  <c r="K55" i="43" s="1"/>
  <c r="AG128" i="46"/>
  <c r="AG132" i="46" s="1"/>
  <c r="J55" i="43" s="1"/>
  <c r="AJ128" i="46"/>
  <c r="AJ132" i="46" s="1"/>
  <c r="AL128" i="46"/>
  <c r="AL132" i="46" s="1"/>
  <c r="P55" i="43" s="1"/>
  <c r="AI128" i="46"/>
  <c r="AI132" i="46" s="1"/>
  <c r="AN128" i="46"/>
  <c r="AN132" i="46" s="1"/>
  <c r="AM128" i="46"/>
  <c r="AM132" i="46" s="1"/>
  <c r="AK128" i="46"/>
  <c r="AK132" i="46" s="1"/>
  <c r="D122" i="45"/>
  <c r="E122" i="45"/>
  <c r="F122" i="45"/>
  <c r="G122" i="45"/>
  <c r="H122" i="45"/>
  <c r="I122" i="45"/>
  <c r="C122" i="45"/>
  <c r="AH1156" i="79" l="1"/>
  <c r="AI1156" i="79"/>
  <c r="AG1156" i="79"/>
  <c r="AJ1156" i="79"/>
  <c r="AK1156" i="79"/>
  <c r="AF1156" i="79"/>
  <c r="AL1156" i="79"/>
  <c r="AE1156" i="79"/>
  <c r="AA1156" i="79"/>
  <c r="AD1156" i="79"/>
  <c r="AB1156" i="79"/>
  <c r="AC1156" i="79"/>
  <c r="O17" i="45"/>
  <c r="AC1160" i="79" l="1"/>
  <c r="AC1161" i="79"/>
  <c r="AC1162" i="79"/>
  <c r="AC1163" i="79"/>
  <c r="AC1164" i="79"/>
  <c r="AC1165" i="79"/>
  <c r="AE1160" i="79"/>
  <c r="AE1162" i="79"/>
  <c r="AE1161" i="79"/>
  <c r="AE1163" i="79"/>
  <c r="AE1164" i="79"/>
  <c r="AE1165" i="79"/>
  <c r="AJ1160" i="79"/>
  <c r="AJ1161" i="79"/>
  <c r="AJ1162" i="79"/>
  <c r="AJ1163" i="79"/>
  <c r="AJ1165" i="79"/>
  <c r="AJ1164" i="79"/>
  <c r="AB1160" i="79"/>
  <c r="AB1161" i="79"/>
  <c r="AB1162" i="79"/>
  <c r="AB1163" i="79"/>
  <c r="AB1165" i="79"/>
  <c r="AB1164" i="79"/>
  <c r="AL1160" i="79"/>
  <c r="AL1161" i="79"/>
  <c r="AL1162" i="79"/>
  <c r="AL1164" i="79"/>
  <c r="AL1163" i="79"/>
  <c r="AL1165" i="79"/>
  <c r="AG1160" i="79"/>
  <c r="AG1161" i="79"/>
  <c r="AG1162" i="79"/>
  <c r="AG1163" i="79"/>
  <c r="AG1164" i="79"/>
  <c r="AG1165" i="79"/>
  <c r="AD1160" i="79"/>
  <c r="AD1162" i="79"/>
  <c r="AD1161" i="79"/>
  <c r="AD1163" i="79"/>
  <c r="AD1165" i="79"/>
  <c r="AD1164" i="79"/>
  <c r="AF1160" i="79"/>
  <c r="AF1161" i="79"/>
  <c r="AF1162" i="79"/>
  <c r="AF1165" i="79"/>
  <c r="AF1164" i="79"/>
  <c r="AF1163" i="79"/>
  <c r="AI1160" i="79"/>
  <c r="AI1161" i="79"/>
  <c r="AI1162" i="79"/>
  <c r="AI1164" i="79"/>
  <c r="AI1165" i="79"/>
  <c r="AI1163" i="79"/>
  <c r="AA1160" i="79"/>
  <c r="AA1161" i="79"/>
  <c r="AA1162" i="79"/>
  <c r="AA1163" i="79"/>
  <c r="AA1164" i="79"/>
  <c r="AA1165" i="79"/>
  <c r="AK1160" i="79"/>
  <c r="AK1161" i="79"/>
  <c r="AK1162" i="79"/>
  <c r="AK1164" i="79"/>
  <c r="AK1163" i="79"/>
  <c r="AK1165" i="79"/>
  <c r="AH1160" i="79"/>
  <c r="AH1161" i="79"/>
  <c r="AH1162" i="79"/>
  <c r="AH1163" i="79"/>
  <c r="AH1165" i="79"/>
  <c r="AH1164" i="79"/>
  <c r="AA138" i="46"/>
  <c r="AA140" i="46"/>
  <c r="AA142" i="46"/>
  <c r="AA139" i="46"/>
  <c r="AA141" i="46"/>
  <c r="AE138" i="46"/>
  <c r="AC142" i="46"/>
  <c r="AE140" i="46"/>
  <c r="AD139" i="46"/>
  <c r="AE139" i="46"/>
  <c r="AD138" i="46"/>
  <c r="AC139" i="46"/>
  <c r="AE142" i="46"/>
  <c r="AD141" i="46"/>
  <c r="AC138" i="46"/>
  <c r="AE141" i="46"/>
  <c r="AD140" i="46"/>
  <c r="AC141" i="46"/>
  <c r="AC140" i="46"/>
  <c r="AD142" i="46"/>
  <c r="AA127" i="46"/>
  <c r="AG260" i="46"/>
  <c r="AA136" i="46"/>
  <c r="AL260" i="46"/>
  <c r="AA137" i="46"/>
  <c r="AH260" i="46"/>
  <c r="AE136" i="46"/>
  <c r="AC136" i="46"/>
  <c r="AD136" i="46"/>
  <c r="AC137" i="46"/>
  <c r="AE137" i="46"/>
  <c r="AI260" i="46"/>
  <c r="AC135" i="46"/>
  <c r="AD137" i="46"/>
  <c r="AE135" i="46"/>
  <c r="AJ260" i="46"/>
  <c r="M93" i="45"/>
  <c r="M132" i="45" s="1"/>
  <c r="M114" i="45"/>
  <c r="P132" i="45" s="1"/>
  <c r="M107" i="45"/>
  <c r="O132" i="45" s="1"/>
  <c r="M86" i="45"/>
  <c r="M100" i="45"/>
  <c r="N132" i="45" s="1"/>
  <c r="L93" i="45"/>
  <c r="M131" i="45" s="1"/>
  <c r="L107" i="45"/>
  <c r="O131" i="45" s="1"/>
  <c r="L86" i="45"/>
  <c r="L131" i="45" s="1"/>
  <c r="L114" i="45"/>
  <c r="P131" i="45" s="1"/>
  <c r="L100" i="45"/>
  <c r="N131" i="45" s="1"/>
  <c r="N86" i="45"/>
  <c r="L133" i="45" s="1"/>
  <c r="N114" i="45"/>
  <c r="N107" i="45"/>
  <c r="N93" i="45"/>
  <c r="N100" i="45"/>
  <c r="G134" i="45"/>
  <c r="O134" i="45" l="1"/>
  <c r="O133" i="45"/>
  <c r="P134" i="45"/>
  <c r="P133" i="45"/>
  <c r="N134" i="45"/>
  <c r="N133" i="45"/>
  <c r="M134" i="45"/>
  <c r="M133" i="45"/>
  <c r="H132" i="45"/>
  <c r="D134" i="45"/>
  <c r="Z1156" i="79" s="1"/>
  <c r="E132" i="45"/>
  <c r="L134" i="45"/>
  <c r="J132" i="45"/>
  <c r="E134" i="45"/>
  <c r="G132" i="45"/>
  <c r="K132" i="45"/>
  <c r="F134" i="45"/>
  <c r="I134" i="45"/>
  <c r="H134" i="45"/>
  <c r="K134" i="45"/>
  <c r="J134"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Z1160" i="79" l="1"/>
  <c r="Z1162" i="79"/>
  <c r="Z1161" i="79"/>
  <c r="Z1165" i="79"/>
  <c r="Z1163" i="79"/>
  <c r="Z1164" i="79"/>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Z1168" i="79" l="1"/>
  <c r="E84" i="43" s="1"/>
  <c r="H115" i="47"/>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E86" i="45" l="1"/>
  <c r="L124" i="45" s="1"/>
  <c r="E100" i="45"/>
  <c r="N124" i="45" s="1"/>
  <c r="E107" i="45"/>
  <c r="O124" i="45" s="1"/>
  <c r="E114" i="45"/>
  <c r="P124" i="45" s="1"/>
  <c r="E93" i="45"/>
  <c r="M124" i="45" s="1"/>
  <c r="G100" i="45"/>
  <c r="N126" i="45" s="1"/>
  <c r="G86" i="45"/>
  <c r="L126" i="45" s="1"/>
  <c r="G114" i="45"/>
  <c r="P126" i="45" s="1"/>
  <c r="G107" i="45"/>
  <c r="O126" i="45" s="1"/>
  <c r="G93" i="45"/>
  <c r="M126" i="45" s="1"/>
  <c r="H93" i="45"/>
  <c r="M127" i="45" s="1"/>
  <c r="H86" i="45"/>
  <c r="L127" i="45" s="1"/>
  <c r="H107" i="45"/>
  <c r="O127" i="45" s="1"/>
  <c r="H114" i="45"/>
  <c r="P127" i="45" s="1"/>
  <c r="H100" i="45"/>
  <c r="N127" i="45" s="1"/>
  <c r="I93" i="45"/>
  <c r="M128" i="45" s="1"/>
  <c r="I86" i="45"/>
  <c r="L128" i="45" s="1"/>
  <c r="I100" i="45"/>
  <c r="N128" i="45" s="1"/>
  <c r="I114" i="45"/>
  <c r="P128" i="45" s="1"/>
  <c r="I107" i="45"/>
  <c r="O128" i="45" s="1"/>
  <c r="F107" i="45"/>
  <c r="O125" i="45" s="1"/>
  <c r="F86" i="45"/>
  <c r="L125" i="45" s="1"/>
  <c r="F100" i="45"/>
  <c r="N125" i="45" s="1"/>
  <c r="F93" i="45"/>
  <c r="M125" i="45" s="1"/>
  <c r="F114" i="45"/>
  <c r="P125" i="45" s="1"/>
  <c r="J86" i="45"/>
  <c r="L129" i="45" s="1"/>
  <c r="J114" i="45"/>
  <c r="P129" i="45" s="1"/>
  <c r="J93" i="45"/>
  <c r="M129" i="45" s="1"/>
  <c r="J100" i="45"/>
  <c r="N129" i="45" s="1"/>
  <c r="J107" i="45"/>
  <c r="O129" i="45" s="1"/>
  <c r="K100" i="45"/>
  <c r="N130" i="45" s="1"/>
  <c r="K114" i="45"/>
  <c r="P130" i="45" s="1"/>
  <c r="K93" i="45"/>
  <c r="M130" i="45" s="1"/>
  <c r="K86" i="45"/>
  <c r="L130" i="45" s="1"/>
  <c r="K107" i="45"/>
  <c r="O130" i="45" s="1"/>
  <c r="AA20" i="46"/>
  <c r="W14" i="47"/>
  <c r="J14" i="47"/>
  <c r="K14" i="47"/>
  <c r="L14" i="47"/>
  <c r="M14" i="47"/>
  <c r="N14" i="47"/>
  <c r="O14" i="47"/>
  <c r="I14" i="47"/>
  <c r="AC20" i="46"/>
  <c r="AD20" i="46"/>
  <c r="AD128" i="46" s="1"/>
  <c r="AE20" i="46"/>
  <c r="AE128" i="46" s="1"/>
  <c r="AF20" i="46"/>
  <c r="AF128" i="46" s="1"/>
  <c r="AB20" i="46"/>
  <c r="C60" i="45"/>
  <c r="C53" i="45"/>
  <c r="C46" i="45"/>
  <c r="C39" i="45"/>
  <c r="C25" i="45"/>
  <c r="C32" i="45"/>
  <c r="C18" i="45"/>
  <c r="E42" i="44"/>
  <c r="F42" i="44"/>
  <c r="G42" i="44"/>
  <c r="H42" i="44"/>
  <c r="I42" i="44"/>
  <c r="J42" i="44"/>
  <c r="D42" i="44"/>
  <c r="AA257" i="46" l="1"/>
  <c r="AI1154" i="79"/>
  <c r="AI1169" i="79" s="1"/>
  <c r="N85" i="43" s="1"/>
  <c r="AG1154" i="79"/>
  <c r="AG1169" i="79" s="1"/>
  <c r="L85" i="43" s="1"/>
  <c r="AH1154" i="79"/>
  <c r="AH1169" i="79" s="1"/>
  <c r="M85" i="43" s="1"/>
  <c r="AJ1154" i="79"/>
  <c r="AJ1169" i="79" s="1"/>
  <c r="O85" i="43" s="1"/>
  <c r="AL1154" i="79"/>
  <c r="AL1169" i="79" s="1"/>
  <c r="Q85" i="43" s="1"/>
  <c r="AK1154" i="79"/>
  <c r="AK1169" i="79" s="1"/>
  <c r="P85" i="43" s="1"/>
  <c r="AF1154" i="79"/>
  <c r="AF1169" i="79" s="1"/>
  <c r="K85" i="43" s="1"/>
  <c r="AC1154" i="79"/>
  <c r="AC1169" i="79" s="1"/>
  <c r="H85" i="43" s="1"/>
  <c r="Z1154" i="79"/>
  <c r="Z1169" i="79" s="1"/>
  <c r="E85" i="43" s="1"/>
  <c r="AD1154" i="79"/>
  <c r="AD1169" i="79" s="1"/>
  <c r="I85" i="43" s="1"/>
  <c r="AE1154" i="79"/>
  <c r="AE1169" i="79" s="1"/>
  <c r="J85" i="43" s="1"/>
  <c r="Y1154" i="79"/>
  <c r="AB1154" i="79"/>
  <c r="AB1169" i="79" s="1"/>
  <c r="G85" i="43" s="1"/>
  <c r="AA1154" i="79"/>
  <c r="AA1169" i="79" s="1"/>
  <c r="F85" i="43" s="1"/>
  <c r="Y753" i="79"/>
  <c r="Y761" i="79" s="1"/>
  <c r="C134" i="45"/>
  <c r="AL523" i="46"/>
  <c r="AA385" i="79"/>
  <c r="AA386" i="79" s="1"/>
  <c r="AA259" i="46"/>
  <c r="AA260" i="46" s="1"/>
  <c r="AI523" i="46"/>
  <c r="AE201" i="79"/>
  <c r="C132" i="45"/>
  <c r="Y201" i="79"/>
  <c r="AL391" i="46"/>
  <c r="AK261" i="46"/>
  <c r="AA128" i="46"/>
  <c r="AM523" i="46"/>
  <c r="AN523" i="46"/>
  <c r="Q54" i="43"/>
  <c r="AJ751" i="79"/>
  <c r="AG751" i="79"/>
  <c r="AG383" i="79"/>
  <c r="AK938" i="79"/>
  <c r="AF751" i="79"/>
  <c r="AH567" i="79"/>
  <c r="AL199" i="79"/>
  <c r="AI517" i="46"/>
  <c r="AI938" i="79"/>
  <c r="AJ938" i="79"/>
  <c r="AF383" i="79"/>
  <c r="AL567" i="79"/>
  <c r="AF938" i="79"/>
  <c r="AJ383" i="79"/>
  <c r="AH1122" i="79"/>
  <c r="AI1122" i="79"/>
  <c r="AM517" i="46"/>
  <c r="AI199" i="79"/>
  <c r="AK383" i="79"/>
  <c r="AH517" i="46"/>
  <c r="AF567" i="79"/>
  <c r="AL383" i="79"/>
  <c r="AL751" i="79"/>
  <c r="AJ567" i="79"/>
  <c r="AL517" i="46"/>
  <c r="AK199" i="79"/>
  <c r="AG199" i="79"/>
  <c r="AG1122" i="79"/>
  <c r="AG567" i="79"/>
  <c r="AJ517" i="46"/>
  <c r="AK1122" i="79"/>
  <c r="AH199" i="79"/>
  <c r="AH938" i="79"/>
  <c r="AJ1122" i="79"/>
  <c r="AF199" i="79"/>
  <c r="AF1122" i="79"/>
  <c r="AL938" i="79"/>
  <c r="AI383" i="79"/>
  <c r="AN517" i="46"/>
  <c r="AK751" i="79"/>
  <c r="AH383" i="79"/>
  <c r="AJ199" i="79"/>
  <c r="AL1122" i="79"/>
  <c r="AH751" i="79"/>
  <c r="AK517" i="46"/>
  <c r="AK567" i="79"/>
  <c r="AI567" i="79"/>
  <c r="AI751" i="79"/>
  <c r="AG938" i="79"/>
  <c r="AA517" i="46"/>
  <c r="AD517" i="46"/>
  <c r="AE1122" i="79"/>
  <c r="AD383" i="79"/>
  <c r="AC567" i="79"/>
  <c r="Y1122" i="79"/>
  <c r="Y567" i="79"/>
  <c r="AE517" i="46"/>
  <c r="AB938" i="79"/>
  <c r="AA1122" i="79"/>
  <c r="AD199" i="79"/>
  <c r="Y199" i="79"/>
  <c r="AE751" i="79"/>
  <c r="AC517" i="46"/>
  <c r="AG517" i="46"/>
  <c r="AC383" i="79"/>
  <c r="AB751" i="79"/>
  <c r="AC1122" i="79"/>
  <c r="AE383" i="79"/>
  <c r="Z938" i="79"/>
  <c r="AF517" i="46"/>
  <c r="AA567" i="79"/>
  <c r="AD1122" i="79"/>
  <c r="AE938" i="79"/>
  <c r="AB383" i="79"/>
  <c r="AB1122" i="79"/>
  <c r="AA751" i="79"/>
  <c r="AD567" i="79"/>
  <c r="Y751" i="79"/>
  <c r="AE567" i="79"/>
  <c r="Z751" i="79"/>
  <c r="AB517" i="46"/>
  <c r="AC938" i="79"/>
  <c r="AB567" i="79"/>
  <c r="Y383" i="79"/>
  <c r="Z383" i="79"/>
  <c r="AA199" i="79"/>
  <c r="AD938" i="79"/>
  <c r="AC199" i="79"/>
  <c r="Y938" i="79"/>
  <c r="AE199" i="79"/>
  <c r="AD751" i="79"/>
  <c r="AA383" i="79"/>
  <c r="AA938" i="79"/>
  <c r="AB199" i="79"/>
  <c r="AC751" i="79"/>
  <c r="Z567" i="79"/>
  <c r="Z199" i="79"/>
  <c r="Z1122" i="79"/>
  <c r="AA519" i="46"/>
  <c r="AF519" i="46"/>
  <c r="AF523" i="46" s="1"/>
  <c r="AF130" i="46"/>
  <c r="AF131" i="46" s="1"/>
  <c r="AF389" i="46"/>
  <c r="AF259" i="46"/>
  <c r="AF261" i="46" s="1"/>
  <c r="AE130" i="46"/>
  <c r="AE519" i="46"/>
  <c r="AE523" i="46" s="1"/>
  <c r="AE389" i="46"/>
  <c r="AE391" i="46" s="1"/>
  <c r="AE259" i="46"/>
  <c r="AE260" i="46" s="1"/>
  <c r="AD389" i="46"/>
  <c r="AD391" i="46" s="1"/>
  <c r="AD259" i="46"/>
  <c r="AD261" i="46" s="1"/>
  <c r="AD130" i="46"/>
  <c r="AD519" i="46"/>
  <c r="AD523" i="46" s="1"/>
  <c r="AG391" i="46"/>
  <c r="AG523" i="46"/>
  <c r="AA130" i="46"/>
  <c r="AA389" i="46"/>
  <c r="AB519" i="46"/>
  <c r="AB523" i="46" s="1"/>
  <c r="AB130" i="46"/>
  <c r="AB389" i="46"/>
  <c r="AB391" i="46" s="1"/>
  <c r="AB259" i="46"/>
  <c r="AC389" i="46"/>
  <c r="AC259" i="46"/>
  <c r="AC260" i="46" s="1"/>
  <c r="AC519" i="46"/>
  <c r="AC523" i="46" s="1"/>
  <c r="AC130" i="46"/>
  <c r="AC387" i="46"/>
  <c r="AG387" i="46"/>
  <c r="AC257" i="46"/>
  <c r="AG257" i="46"/>
  <c r="AC128" i="46"/>
  <c r="AD387" i="46"/>
  <c r="AH387" i="46"/>
  <c r="AD257" i="46"/>
  <c r="AH257" i="46"/>
  <c r="AE387" i="46"/>
  <c r="AE257" i="46"/>
  <c r="AB387" i="46"/>
  <c r="AF387" i="46"/>
  <c r="AB257" i="46"/>
  <c r="AF257" i="46"/>
  <c r="AB128" i="46"/>
  <c r="AJ387" i="46"/>
  <c r="AN257" i="46"/>
  <c r="AN387" i="46"/>
  <c r="AM387" i="46"/>
  <c r="AL387" i="46"/>
  <c r="AI257" i="46"/>
  <c r="AM257" i="46"/>
  <c r="AJ257" i="46"/>
  <c r="AK257" i="46"/>
  <c r="AI387" i="46"/>
  <c r="AK387" i="46"/>
  <c r="AL257" i="46"/>
  <c r="AA387" i="46"/>
  <c r="AE205" i="79" l="1"/>
  <c r="AE202" i="79"/>
  <c r="Y1124" i="79"/>
  <c r="Y1128" i="79" s="1"/>
  <c r="Y1156" i="79"/>
  <c r="AN263" i="46"/>
  <c r="Q58" i="43" s="1"/>
  <c r="AN391" i="46"/>
  <c r="AL261" i="46"/>
  <c r="AJ261" i="46"/>
  <c r="AK569" i="79"/>
  <c r="O54" i="43"/>
  <c r="AK391" i="46"/>
  <c r="N54" i="43"/>
  <c r="M54" i="43"/>
  <c r="L54" i="43"/>
  <c r="AI391" i="46"/>
  <c r="AA525" i="46"/>
  <c r="D64" i="43" s="1"/>
  <c r="AF525" i="46"/>
  <c r="I64" i="43" s="1"/>
  <c r="AK523" i="46"/>
  <c r="AH521" i="46"/>
  <c r="AH523" i="46"/>
  <c r="AA521" i="46"/>
  <c r="AA520" i="46"/>
  <c r="AA522" i="46"/>
  <c r="AA523" i="46"/>
  <c r="AC525" i="46"/>
  <c r="F64" i="43" s="1"/>
  <c r="AJ521" i="46"/>
  <c r="AJ523" i="46"/>
  <c r="AJ569" i="79"/>
  <c r="AJ570" i="79" s="1"/>
  <c r="AA201" i="79"/>
  <c r="AB201" i="79"/>
  <c r="AJ385" i="79"/>
  <c r="AH569" i="79"/>
  <c r="AL385" i="79"/>
  <c r="AC201" i="79"/>
  <c r="AC204" i="79" s="1"/>
  <c r="AK385" i="79"/>
  <c r="AF385" i="79"/>
  <c r="AI569" i="79"/>
  <c r="AL569" i="79"/>
  <c r="AE569" i="79"/>
  <c r="AG569" i="79"/>
  <c r="AG385" i="79"/>
  <c r="AD385" i="79"/>
  <c r="AD389" i="79" s="1"/>
  <c r="AB569" i="79"/>
  <c r="Z201" i="79"/>
  <c r="AB385" i="79"/>
  <c r="AB388" i="79" s="1"/>
  <c r="Z385" i="79"/>
  <c r="Z388" i="79" s="1"/>
  <c r="AC385" i="79"/>
  <c r="AC389" i="79" s="1"/>
  <c r="AD940" i="79"/>
  <c r="AH940" i="79"/>
  <c r="AJ940" i="79"/>
  <c r="AI940" i="79"/>
  <c r="Z940" i="79"/>
  <c r="Z951" i="79" s="1"/>
  <c r="E79" i="43" s="1"/>
  <c r="AK940" i="79"/>
  <c r="AL940" i="79"/>
  <c r="AL941" i="79" s="1"/>
  <c r="AE940" i="79"/>
  <c r="AF940" i="79"/>
  <c r="AF941" i="79" s="1"/>
  <c r="AC940" i="79"/>
  <c r="AC951" i="79" s="1"/>
  <c r="H79" i="43" s="1"/>
  <c r="AA940" i="79"/>
  <c r="AA951" i="79" s="1"/>
  <c r="F79" i="43" s="1"/>
  <c r="AB940" i="79"/>
  <c r="AB951" i="79" s="1"/>
  <c r="G79" i="43" s="1"/>
  <c r="AG940" i="79"/>
  <c r="Z569" i="79"/>
  <c r="Y940" i="79"/>
  <c r="Y942" i="79" s="1"/>
  <c r="AA569" i="79"/>
  <c r="AA576" i="79" s="1"/>
  <c r="Y569" i="79"/>
  <c r="Y578" i="79" s="1"/>
  <c r="AJ1124" i="79"/>
  <c r="AI1124" i="79"/>
  <c r="AI1125" i="79" s="1"/>
  <c r="AL1124" i="79"/>
  <c r="AG1124" i="79"/>
  <c r="AG1125" i="79" s="1"/>
  <c r="AK1124" i="79"/>
  <c r="AH1124" i="79"/>
  <c r="AF1124" i="79"/>
  <c r="AF1125" i="79" s="1"/>
  <c r="AC1124" i="79"/>
  <c r="AC1136" i="79" s="1"/>
  <c r="H82" i="43" s="1"/>
  <c r="AE1124" i="79"/>
  <c r="AB1124" i="79"/>
  <c r="AB1136" i="79" s="1"/>
  <c r="G82" i="43" s="1"/>
  <c r="AD1124" i="79"/>
  <c r="AD1136" i="79" s="1"/>
  <c r="I82" i="43" s="1"/>
  <c r="Z1124" i="79"/>
  <c r="Z1134" i="79" s="1"/>
  <c r="AA1124" i="79"/>
  <c r="AC569" i="79"/>
  <c r="AC575" i="79" s="1"/>
  <c r="AD201" i="79"/>
  <c r="AD204" i="79" s="1"/>
  <c r="AE385" i="79"/>
  <c r="AD569" i="79"/>
  <c r="AE206" i="79"/>
  <c r="AL753" i="79"/>
  <c r="AE753" i="79"/>
  <c r="AI753" i="79"/>
  <c r="AI754" i="79" s="1"/>
  <c r="AG753" i="79"/>
  <c r="AG754" i="79" s="1"/>
  <c r="AF753" i="79"/>
  <c r="Z753" i="79"/>
  <c r="Z763" i="79" s="1"/>
  <c r="E76" i="43" s="1"/>
  <c r="AD753" i="79"/>
  <c r="AC753" i="79"/>
  <c r="AC763" i="79" s="1"/>
  <c r="H76" i="43" s="1"/>
  <c r="AJ753" i="79"/>
  <c r="AH753" i="79"/>
  <c r="AA753" i="79"/>
  <c r="AA763" i="79" s="1"/>
  <c r="F76" i="43" s="1"/>
  <c r="AB753" i="79"/>
  <c r="AB763" i="79" s="1"/>
  <c r="G76" i="43" s="1"/>
  <c r="AK753" i="79"/>
  <c r="AK754" i="79" s="1"/>
  <c r="AE203" i="79"/>
  <c r="AG201" i="79"/>
  <c r="AG205" i="79" s="1"/>
  <c r="AE204" i="79"/>
  <c r="AF569" i="79"/>
  <c r="Y385" i="79"/>
  <c r="Y393" i="79" s="1"/>
  <c r="AF201" i="79"/>
  <c r="AH385" i="79"/>
  <c r="AJ522" i="46"/>
  <c r="AK521" i="46"/>
  <c r="AK522" i="46"/>
  <c r="AK525" i="46"/>
  <c r="N64" i="43" s="1"/>
  <c r="AJ525" i="46"/>
  <c r="M64" i="43" s="1"/>
  <c r="AI201" i="79"/>
  <c r="AI202" i="79" s="1"/>
  <c r="AJ201" i="79"/>
  <c r="AJ206" i="79" s="1"/>
  <c r="AK201" i="79"/>
  <c r="AL201" i="79"/>
  <c r="AL206" i="79" s="1"/>
  <c r="AH201" i="79"/>
  <c r="AH208" i="79" s="1"/>
  <c r="M67" i="43" s="1"/>
  <c r="AA387" i="79"/>
  <c r="AA390" i="79"/>
  <c r="AA391" i="79"/>
  <c r="AA389" i="79"/>
  <c r="AA388" i="79"/>
  <c r="AL525" i="46"/>
  <c r="O64" i="43" s="1"/>
  <c r="Y760" i="79"/>
  <c r="Y759" i="79"/>
  <c r="Y754" i="79"/>
  <c r="Y758" i="79"/>
  <c r="Y756" i="79"/>
  <c r="Y755" i="79"/>
  <c r="Y757" i="79"/>
  <c r="AH261" i="46"/>
  <c r="AL522" i="46"/>
  <c r="AL521" i="46"/>
  <c r="AH391" i="46"/>
  <c r="AH392" i="46"/>
  <c r="AI522" i="46"/>
  <c r="AI521" i="46"/>
  <c r="AH263" i="46"/>
  <c r="K58" i="43" s="1"/>
  <c r="AM391" i="46"/>
  <c r="AJ394" i="46"/>
  <c r="M61" i="43" s="1"/>
  <c r="AA393" i="79"/>
  <c r="F70" i="43" s="1"/>
  <c r="AH525" i="46"/>
  <c r="K64" i="43" s="1"/>
  <c r="AH522" i="46"/>
  <c r="AI385" i="79"/>
  <c r="AI525" i="46"/>
  <c r="L64" i="43" s="1"/>
  <c r="Y763" i="79"/>
  <c r="AL392" i="46"/>
  <c r="Y205" i="79"/>
  <c r="Y203" i="79"/>
  <c r="Y204" i="79"/>
  <c r="Y208" i="79"/>
  <c r="AK262" i="46"/>
  <c r="N57" i="43" s="1"/>
  <c r="AK263" i="46"/>
  <c r="N58" i="43" s="1"/>
  <c r="AC390" i="46"/>
  <c r="AC391" i="46"/>
  <c r="AE522" i="46"/>
  <c r="AE521" i="46"/>
  <c r="AM521" i="46"/>
  <c r="AM522" i="46"/>
  <c r="AG522" i="46"/>
  <c r="AG521" i="46"/>
  <c r="AB521" i="46"/>
  <c r="AB522" i="46"/>
  <c r="AD521" i="46"/>
  <c r="AD522" i="46"/>
  <c r="AC521" i="46"/>
  <c r="AC522" i="46"/>
  <c r="AA390" i="46"/>
  <c r="AA391" i="46"/>
  <c r="AF390" i="46"/>
  <c r="AF391" i="46"/>
  <c r="AF522" i="46"/>
  <c r="AF521" i="46"/>
  <c r="AN521" i="46"/>
  <c r="AN522" i="46"/>
  <c r="Q55" i="43"/>
  <c r="AM263" i="46"/>
  <c r="P58" i="43" s="1"/>
  <c r="AN525" i="46"/>
  <c r="Q64" i="43" s="1"/>
  <c r="AM525" i="46"/>
  <c r="P64" i="43" s="1"/>
  <c r="AM261" i="46"/>
  <c r="AA261" i="46"/>
  <c r="AE263" i="46"/>
  <c r="H58" i="43" s="1"/>
  <c r="AE392" i="46"/>
  <c r="AF392" i="46"/>
  <c r="AB520" i="46"/>
  <c r="AB525" i="46"/>
  <c r="E64" i="43" s="1"/>
  <c r="AF520" i="46"/>
  <c r="AD525" i="46"/>
  <c r="G64" i="43" s="1"/>
  <c r="AD520" i="46"/>
  <c r="AC520" i="46"/>
  <c r="AG525" i="46"/>
  <c r="J64" i="43" s="1"/>
  <c r="AE525" i="46"/>
  <c r="H64" i="43" s="1"/>
  <c r="AE520" i="46"/>
  <c r="AD260" i="46"/>
  <c r="AD262" i="46" s="1"/>
  <c r="G57" i="43" s="1"/>
  <c r="AG261" i="46"/>
  <c r="AG262" i="46" s="1"/>
  <c r="J57" i="43" s="1"/>
  <c r="AD392" i="46"/>
  <c r="AG263" i="46"/>
  <c r="J58" i="43" s="1"/>
  <c r="AF263" i="46"/>
  <c r="I58" i="43" s="1"/>
  <c r="AD390" i="46"/>
  <c r="AF260" i="46"/>
  <c r="AF262" i="46" s="1"/>
  <c r="I57" i="43" s="1"/>
  <c r="AF394" i="46"/>
  <c r="I61" i="43" s="1"/>
  <c r="AC392" i="46"/>
  <c r="AE390" i="46"/>
  <c r="AE261" i="46"/>
  <c r="AE262" i="46" s="1"/>
  <c r="H57" i="43" s="1"/>
  <c r="AE394" i="46"/>
  <c r="H61" i="43" s="1"/>
  <c r="AC394" i="46"/>
  <c r="F61" i="43" s="1"/>
  <c r="AD394" i="46"/>
  <c r="G61" i="43" s="1"/>
  <c r="AD263" i="46"/>
  <c r="G58" i="43" s="1"/>
  <c r="AC261" i="46"/>
  <c r="AC262" i="46" s="1"/>
  <c r="F57" i="43" s="1"/>
  <c r="AC263" i="46"/>
  <c r="F58" i="43" s="1"/>
  <c r="AA263" i="46"/>
  <c r="AH394" i="46"/>
  <c r="K61" i="43" s="1"/>
  <c r="AL394" i="46"/>
  <c r="O61" i="43" s="1"/>
  <c r="AF132" i="46"/>
  <c r="I55" i="43" s="1"/>
  <c r="AC132" i="46"/>
  <c r="F55" i="43" s="1"/>
  <c r="AD132" i="46"/>
  <c r="G55" i="43" s="1"/>
  <c r="AE132" i="46"/>
  <c r="H55" i="43" s="1"/>
  <c r="AE208" i="79"/>
  <c r="J67" i="43" s="1"/>
  <c r="AG394" i="46"/>
  <c r="J61" i="43" s="1"/>
  <c r="AG392" i="46"/>
  <c r="AA132" i="46"/>
  <c r="AA131" i="46"/>
  <c r="AA394" i="46"/>
  <c r="AA392" i="46"/>
  <c r="Y202" i="79"/>
  <c r="Y206" i="79"/>
  <c r="AB263" i="46"/>
  <c r="E58" i="43" s="1"/>
  <c r="AB261" i="46"/>
  <c r="AB260" i="46"/>
  <c r="AB394" i="46"/>
  <c r="E61" i="43" s="1"/>
  <c r="AB392" i="46"/>
  <c r="AB390" i="46"/>
  <c r="AE131" i="46"/>
  <c r="H54" i="43" s="1"/>
  <c r="AC131" i="46"/>
  <c r="F54" i="43" s="1"/>
  <c r="AD131" i="46"/>
  <c r="G54" i="43" s="1"/>
  <c r="AB131" i="46"/>
  <c r="AB132" i="46"/>
  <c r="E55" i="43" s="1"/>
  <c r="I54" i="43"/>
  <c r="AL1136" i="79" l="1"/>
  <c r="Q82" i="43" s="1"/>
  <c r="AL1125" i="79"/>
  <c r="AH1136" i="79"/>
  <c r="M82" i="43" s="1"/>
  <c r="AH1125" i="79"/>
  <c r="AE1136" i="79"/>
  <c r="J82" i="43" s="1"/>
  <c r="AE1125" i="79"/>
  <c r="AK1136" i="79"/>
  <c r="P82" i="43" s="1"/>
  <c r="AK1125" i="79"/>
  <c r="AJ1136" i="79"/>
  <c r="O82" i="43" s="1"/>
  <c r="AJ1125" i="79"/>
  <c r="AI387" i="79"/>
  <c r="AI386" i="79"/>
  <c r="AF573" i="79"/>
  <c r="AF570" i="79"/>
  <c r="AJ763" i="79"/>
  <c r="O76" i="43" s="1"/>
  <c r="AJ754" i="79"/>
  <c r="AF763" i="79"/>
  <c r="K76" i="43" s="1"/>
  <c r="AF754" i="79"/>
  <c r="AL763" i="79"/>
  <c r="Q76" i="43" s="1"/>
  <c r="AL754" i="79"/>
  <c r="AE951" i="79"/>
  <c r="J79" i="43" s="1"/>
  <c r="AE941" i="79"/>
  <c r="AI951" i="79"/>
  <c r="N79" i="43" s="1"/>
  <c r="AI941" i="79"/>
  <c r="AE572" i="79"/>
  <c r="AE570" i="79"/>
  <c r="AK389" i="79"/>
  <c r="AK386" i="79"/>
  <c r="AJ388" i="79"/>
  <c r="AJ386" i="79"/>
  <c r="Y1158" i="79"/>
  <c r="AM1158" i="79" s="1"/>
  <c r="Y1157" i="79"/>
  <c r="AK204" i="79"/>
  <c r="AK202" i="79"/>
  <c r="AH393" i="79"/>
  <c r="M70" i="43" s="1"/>
  <c r="AH386" i="79"/>
  <c r="AJ951" i="79"/>
  <c r="O79" i="43" s="1"/>
  <c r="AJ941" i="79"/>
  <c r="AL573" i="79"/>
  <c r="AL570" i="79"/>
  <c r="AF204" i="79"/>
  <c r="AF202" i="79"/>
  <c r="AK951" i="79"/>
  <c r="P79" i="43" s="1"/>
  <c r="AK941" i="79"/>
  <c r="AH951" i="79"/>
  <c r="M79" i="43" s="1"/>
  <c r="AH941" i="79"/>
  <c r="AG393" i="79"/>
  <c r="L70" i="43" s="1"/>
  <c r="AG386" i="79"/>
  <c r="AI578" i="79"/>
  <c r="N73" i="43" s="1"/>
  <c r="AI570" i="79"/>
  <c r="AL391" i="79"/>
  <c r="AL386" i="79"/>
  <c r="AH763" i="79"/>
  <c r="M76" i="43" s="1"/>
  <c r="AH754" i="79"/>
  <c r="AE763" i="79"/>
  <c r="J76" i="43" s="1"/>
  <c r="AE754" i="79"/>
  <c r="AE388" i="79"/>
  <c r="AE386" i="79"/>
  <c r="AG951" i="79"/>
  <c r="L79" i="43" s="1"/>
  <c r="AG941" i="79"/>
  <c r="AG572" i="79"/>
  <c r="AG570" i="79"/>
  <c r="AF388" i="79"/>
  <c r="AF386" i="79"/>
  <c r="AH573" i="79"/>
  <c r="AH570" i="79"/>
  <c r="AK578" i="79"/>
  <c r="P73" i="43" s="1"/>
  <c r="AK570" i="79"/>
  <c r="AO130" i="46"/>
  <c r="AO131" i="46"/>
  <c r="AI394" i="46"/>
  <c r="L61" i="43" s="1"/>
  <c r="Y1163" i="79"/>
  <c r="AM1163" i="79" s="1"/>
  <c r="Y1161" i="79"/>
  <c r="AM1161" i="79" s="1"/>
  <c r="Y1165" i="79"/>
  <c r="AM1165" i="79" s="1"/>
  <c r="Y1160" i="79"/>
  <c r="AM1160" i="79" s="1"/>
  <c r="Y1162" i="79"/>
  <c r="AM1162" i="79" s="1"/>
  <c r="Y1164" i="79"/>
  <c r="AM1164" i="79" s="1"/>
  <c r="Y1130" i="79"/>
  <c r="AN392" i="46"/>
  <c r="AN393" i="46" s="1"/>
  <c r="Q60" i="43" s="1"/>
  <c r="Y1136" i="79"/>
  <c r="D82" i="43" s="1"/>
  <c r="Y1133" i="79"/>
  <c r="Y1132" i="79"/>
  <c r="Y1131" i="79"/>
  <c r="Y1127" i="79"/>
  <c r="Y1126" i="79"/>
  <c r="Y1134" i="79"/>
  <c r="Y1125" i="79"/>
  <c r="Y1129" i="79"/>
  <c r="AN394" i="46"/>
  <c r="Q61" i="43" s="1"/>
  <c r="AK574" i="79"/>
  <c r="AN260" i="46"/>
  <c r="U17" i="47"/>
  <c r="AM1159" i="79"/>
  <c r="Y1169" i="79"/>
  <c r="AM1166" i="79"/>
  <c r="AK392" i="46"/>
  <c r="L55" i="43"/>
  <c r="Q19" i="47" s="1"/>
  <c r="AK573" i="79"/>
  <c r="AI263" i="46"/>
  <c r="L58" i="43" s="1"/>
  <c r="AK576" i="79"/>
  <c r="N55" i="43"/>
  <c r="S23" i="47" s="1"/>
  <c r="AK571" i="79"/>
  <c r="AL262" i="46"/>
  <c r="O57" i="43" s="1"/>
  <c r="AK572" i="79"/>
  <c r="AK575" i="79"/>
  <c r="AJ263" i="46"/>
  <c r="M58" i="43" s="1"/>
  <c r="AJ262" i="46"/>
  <c r="M57" i="43" s="1"/>
  <c r="AI392" i="46"/>
  <c r="AN261" i="46"/>
  <c r="AN262" i="46" s="1"/>
  <c r="Q57" i="43" s="1"/>
  <c r="AK394" i="46"/>
  <c r="N61" i="43" s="1"/>
  <c r="AL263" i="46"/>
  <c r="O58" i="43" s="1"/>
  <c r="O55" i="43"/>
  <c r="T19" i="47" s="1"/>
  <c r="M55" i="43"/>
  <c r="R18" i="47" s="1"/>
  <c r="AI261" i="46"/>
  <c r="AI262" i="46" s="1"/>
  <c r="L57" i="43" s="1"/>
  <c r="Y762" i="79"/>
  <c r="D75" i="43" s="1"/>
  <c r="P20" i="47"/>
  <c r="AB575" i="79"/>
  <c r="AB574" i="79"/>
  <c r="AB204" i="79"/>
  <c r="AB205" i="79"/>
  <c r="AA202" i="79"/>
  <c r="AA205" i="79"/>
  <c r="AA206" i="79"/>
  <c r="AD574" i="79"/>
  <c r="AD578" i="79"/>
  <c r="I73" i="43" s="1"/>
  <c r="Z205" i="79"/>
  <c r="Z206" i="79"/>
  <c r="AJ575" i="79"/>
  <c r="AJ578" i="79"/>
  <c r="O73" i="43" s="1"/>
  <c r="AO525" i="46"/>
  <c r="F107" i="43" s="1"/>
  <c r="Y572" i="79"/>
  <c r="Y575" i="79"/>
  <c r="Y576" i="79"/>
  <c r="Z573" i="79"/>
  <c r="Z575" i="79"/>
  <c r="AA524" i="46"/>
  <c r="V21" i="47"/>
  <c r="Z1136" i="79"/>
  <c r="E82" i="43" s="1"/>
  <c r="D70" i="43"/>
  <c r="AO521" i="46"/>
  <c r="D76" i="43"/>
  <c r="AO523" i="46"/>
  <c r="AO522" i="46"/>
  <c r="D67" i="43"/>
  <c r="AO520" i="46"/>
  <c r="AD573" i="79"/>
  <c r="AH574" i="79"/>
  <c r="AL574" i="79"/>
  <c r="AD570" i="79"/>
  <c r="AI574" i="79"/>
  <c r="AE393" i="79"/>
  <c r="J70" i="43" s="1"/>
  <c r="AB203" i="79"/>
  <c r="AD387" i="79"/>
  <c r="AC205" i="79"/>
  <c r="AG575" i="79"/>
  <c r="AA571" i="79"/>
  <c r="AG574" i="79"/>
  <c r="AA573" i="79"/>
  <c r="AL571" i="79"/>
  <c r="AC208" i="79"/>
  <c r="H67" i="43" s="1"/>
  <c r="Z390" i="79"/>
  <c r="AC203" i="79"/>
  <c r="AD386" i="79"/>
  <c r="AB206" i="79"/>
  <c r="AD388" i="79"/>
  <c r="AL578" i="79"/>
  <c r="Q73" i="43" s="1"/>
  <c r="AB208" i="79"/>
  <c r="G67" i="43" s="1"/>
  <c r="AD393" i="79"/>
  <c r="I70" i="43" s="1"/>
  <c r="Z387" i="79"/>
  <c r="AL572" i="79"/>
  <c r="Z391" i="79"/>
  <c r="AB202" i="79"/>
  <c r="AB389" i="79"/>
  <c r="AK206" i="79"/>
  <c r="AA203" i="79"/>
  <c r="AA208" i="79"/>
  <c r="F67" i="43" s="1"/>
  <c r="AE389" i="79"/>
  <c r="AB391" i="79"/>
  <c r="AB390" i="79"/>
  <c r="AB393" i="79"/>
  <c r="G70" i="43" s="1"/>
  <c r="AI572" i="79"/>
  <c r="AI575" i="79"/>
  <c r="AK205" i="79"/>
  <c r="AI571" i="79"/>
  <c r="AG578" i="79"/>
  <c r="L73" i="43" s="1"/>
  <c r="AB387" i="79"/>
  <c r="AA570" i="79"/>
  <c r="AG576" i="79"/>
  <c r="AA204" i="79"/>
  <c r="AH571" i="79"/>
  <c r="AB386" i="79"/>
  <c r="AA572" i="79"/>
  <c r="AG571" i="79"/>
  <c r="AH578" i="79"/>
  <c r="M73" i="43" s="1"/>
  <c r="AA578" i="79"/>
  <c r="F73" i="43" s="1"/>
  <c r="AA575" i="79"/>
  <c r="AA574" i="79"/>
  <c r="AG573" i="79"/>
  <c r="AD390" i="79"/>
  <c r="AG203" i="79"/>
  <c r="AM392" i="46"/>
  <c r="AB572" i="79"/>
  <c r="AL204" i="79"/>
  <c r="AK393" i="79"/>
  <c r="P70" i="43" s="1"/>
  <c r="AG387" i="79"/>
  <c r="AL205" i="79"/>
  <c r="AK387" i="79"/>
  <c r="AL390" i="79"/>
  <c r="AG388" i="79"/>
  <c r="AE571" i="79"/>
  <c r="Y945" i="79"/>
  <c r="AL388" i="79"/>
  <c r="AB576" i="79"/>
  <c r="AH390" i="79"/>
  <c r="AH391" i="79"/>
  <c r="AG208" i="79"/>
  <c r="L67" i="43" s="1"/>
  <c r="AD203" i="79"/>
  <c r="Y388" i="79"/>
  <c r="AG391" i="79"/>
  <c r="Y390" i="79"/>
  <c r="AK391" i="79"/>
  <c r="AL393" i="79"/>
  <c r="Q70" i="43" s="1"/>
  <c r="AJ391" i="79"/>
  <c r="AF578" i="79"/>
  <c r="K73" i="43" s="1"/>
  <c r="AG390" i="79"/>
  <c r="AL389" i="79"/>
  <c r="AJ387" i="79"/>
  <c r="AB578" i="79"/>
  <c r="G73" i="43" s="1"/>
  <c r="AG202" i="79"/>
  <c r="AC573" i="79"/>
  <c r="AF390" i="79"/>
  <c r="Y951" i="79"/>
  <c r="AC571" i="79"/>
  <c r="AD208" i="79"/>
  <c r="I67" i="43" s="1"/>
  <c r="AD206" i="79"/>
  <c r="AG206" i="79"/>
  <c r="Y947" i="79"/>
  <c r="AK524" i="46"/>
  <c r="N63" i="43" s="1"/>
  <c r="AG204" i="79"/>
  <c r="AJ524" i="46"/>
  <c r="M63" i="43" s="1"/>
  <c r="AK208" i="79"/>
  <c r="P67" i="43" s="1"/>
  <c r="AF203" i="79"/>
  <c r="Y943" i="79"/>
  <c r="AJ576" i="79"/>
  <c r="AF387" i="79"/>
  <c r="AK388" i="79"/>
  <c r="AL387" i="79"/>
  <c r="AG389" i="79"/>
  <c r="AC572" i="79"/>
  <c r="AJ571" i="79"/>
  <c r="AF391" i="79"/>
  <c r="AH389" i="79"/>
  <c r="AF574" i="79"/>
  <c r="AJ572" i="79"/>
  <c r="AJ573" i="79"/>
  <c r="AF576" i="79"/>
  <c r="AK390" i="79"/>
  <c r="AJ390" i="79"/>
  <c r="Z202" i="79"/>
  <c r="AH388" i="79"/>
  <c r="AB573" i="79"/>
  <c r="AH387" i="79"/>
  <c r="AF575" i="79"/>
  <c r="Z204" i="79"/>
  <c r="AF571" i="79"/>
  <c r="AJ393" i="79"/>
  <c r="O70" i="43" s="1"/>
  <c r="Z203" i="79"/>
  <c r="AB571" i="79"/>
  <c r="Y941" i="79"/>
  <c r="AJ389" i="79"/>
  <c r="Y571" i="79"/>
  <c r="AB570" i="79"/>
  <c r="AJ574" i="79"/>
  <c r="AF572" i="79"/>
  <c r="AD575" i="79"/>
  <c r="Y948" i="79"/>
  <c r="AC387" i="79"/>
  <c r="AF205" i="79"/>
  <c r="AE578" i="79"/>
  <c r="J73" i="43" s="1"/>
  <c r="AK203" i="79"/>
  <c r="AL576" i="79"/>
  <c r="Z393" i="79"/>
  <c r="E70" i="43" s="1"/>
  <c r="Z389" i="79"/>
  <c r="AC570" i="79"/>
  <c r="AC202" i="79"/>
  <c r="AC391" i="79"/>
  <c r="AE575" i="79"/>
  <c r="AD571" i="79"/>
  <c r="AC393" i="79"/>
  <c r="H70" i="43" s="1"/>
  <c r="AI576" i="79"/>
  <c r="AI573" i="79"/>
  <c r="AC390" i="79"/>
  <c r="Z208" i="79"/>
  <c r="E67" i="43" s="1"/>
  <c r="AL575" i="79"/>
  <c r="AC578" i="79"/>
  <c r="H73" i="43" s="1"/>
  <c r="Y570" i="79"/>
  <c r="Z386" i="79"/>
  <c r="AC206" i="79"/>
  <c r="AC386" i="79"/>
  <c r="AF389" i="79"/>
  <c r="AD572" i="79"/>
  <c r="Y949" i="79"/>
  <c r="AF393" i="79"/>
  <c r="K70" i="43" s="1"/>
  <c r="AI524" i="46"/>
  <c r="L63" i="43" s="1"/>
  <c r="AH262" i="46"/>
  <c r="K57" i="43" s="1"/>
  <c r="AC574" i="79"/>
  <c r="AE576" i="79"/>
  <c r="AD391" i="79"/>
  <c r="AC388" i="79"/>
  <c r="AE573" i="79"/>
  <c r="AC576" i="79"/>
  <c r="AE574" i="79"/>
  <c r="AD576" i="79"/>
  <c r="D73" i="43"/>
  <c r="AH576" i="79"/>
  <c r="AH575" i="79"/>
  <c r="AH572" i="79"/>
  <c r="AA1131" i="79"/>
  <c r="AA1130" i="79"/>
  <c r="AA1128" i="79"/>
  <c r="AA1126" i="79"/>
  <c r="AA1133" i="79"/>
  <c r="AA1125" i="79"/>
  <c r="AA1132" i="79"/>
  <c r="AA1134" i="79"/>
  <c r="AA1129" i="79"/>
  <c r="AA1127" i="79"/>
  <c r="AI391" i="79"/>
  <c r="Z570" i="79"/>
  <c r="Z572" i="79"/>
  <c r="Z578" i="79"/>
  <c r="E73" i="43" s="1"/>
  <c r="Z757" i="79"/>
  <c r="Z760" i="79"/>
  <c r="Z756" i="79"/>
  <c r="Z754" i="79"/>
  <c r="Z759" i="79"/>
  <c r="Z755" i="79"/>
  <c r="Z761" i="79"/>
  <c r="Z758" i="79"/>
  <c r="Z1131" i="79"/>
  <c r="Z1126" i="79"/>
  <c r="Z1127" i="79"/>
  <c r="Z1130" i="79"/>
  <c r="Z1125" i="79"/>
  <c r="Z1129" i="79"/>
  <c r="Z1128" i="79"/>
  <c r="Z1132" i="79"/>
  <c r="Z1133" i="79"/>
  <c r="AG1134" i="79"/>
  <c r="AG1127" i="79"/>
  <c r="AG1133" i="79"/>
  <c r="AG1130" i="79"/>
  <c r="AG1131" i="79"/>
  <c r="AG1132" i="79"/>
  <c r="AG1126" i="79"/>
  <c r="AG1129" i="79"/>
  <c r="AG1128" i="79"/>
  <c r="AF944" i="79"/>
  <c r="AF945" i="79"/>
  <c r="AF946" i="79"/>
  <c r="AF948" i="79"/>
  <c r="AF943" i="79"/>
  <c r="AF949" i="79"/>
  <c r="AF947" i="79"/>
  <c r="AF942" i="79"/>
  <c r="AD943" i="79"/>
  <c r="AD948" i="79"/>
  <c r="AD945" i="79"/>
  <c r="AD942" i="79"/>
  <c r="AD947" i="79"/>
  <c r="AD941" i="79"/>
  <c r="AD946" i="79"/>
  <c r="AD949" i="79"/>
  <c r="AD944" i="79"/>
  <c r="AM394" i="46"/>
  <c r="P61" i="43" s="1"/>
  <c r="AL208" i="79"/>
  <c r="Q67" i="43" s="1"/>
  <c r="AE390" i="79"/>
  <c r="AK759" i="79"/>
  <c r="AK760" i="79"/>
  <c r="AK758" i="79"/>
  <c r="AK757" i="79"/>
  <c r="AK761" i="79"/>
  <c r="AK755" i="79"/>
  <c r="AK756" i="79"/>
  <c r="AF758" i="79"/>
  <c r="AF761" i="79"/>
  <c r="AF755" i="79"/>
  <c r="AF759" i="79"/>
  <c r="AF760" i="79"/>
  <c r="AF756" i="79"/>
  <c r="AF757" i="79"/>
  <c r="AD1131" i="79"/>
  <c r="AD1129" i="79"/>
  <c r="AD1133" i="79"/>
  <c r="AD1125" i="79"/>
  <c r="AD1132" i="79"/>
  <c r="AD1128" i="79"/>
  <c r="AD1130" i="79"/>
  <c r="AD1134" i="79"/>
  <c r="AD1127" i="79"/>
  <c r="AD1126" i="79"/>
  <c r="AL1133" i="79"/>
  <c r="AL1128" i="79"/>
  <c r="AL1134" i="79"/>
  <c r="AL1132" i="79"/>
  <c r="AL1126" i="79"/>
  <c r="AL1131" i="79"/>
  <c r="AL1127" i="79"/>
  <c r="AL1129" i="79"/>
  <c r="AL1130" i="79"/>
  <c r="AE947" i="79"/>
  <c r="AE949" i="79"/>
  <c r="AE943" i="79"/>
  <c r="AE945" i="79"/>
  <c r="AE944" i="79"/>
  <c r="AE948" i="79"/>
  <c r="AE946" i="79"/>
  <c r="AE942" i="79"/>
  <c r="AC945" i="79"/>
  <c r="AC942" i="79"/>
  <c r="AC944" i="79"/>
  <c r="AC941" i="79"/>
  <c r="AC947" i="79"/>
  <c r="AC943" i="79"/>
  <c r="AC948" i="79"/>
  <c r="AC946" i="79"/>
  <c r="AC949" i="79"/>
  <c r="Z574" i="79"/>
  <c r="AB757" i="79"/>
  <c r="AB759" i="79"/>
  <c r="AB761" i="79"/>
  <c r="AB756" i="79"/>
  <c r="AB754" i="79"/>
  <c r="AB755" i="79"/>
  <c r="AB758" i="79"/>
  <c r="AB760" i="79"/>
  <c r="AG761" i="79"/>
  <c r="AG759" i="79"/>
  <c r="AG758" i="79"/>
  <c r="AG760" i="79"/>
  <c r="AG756" i="79"/>
  <c r="AG755" i="79"/>
  <c r="AG757" i="79"/>
  <c r="AE387" i="79"/>
  <c r="AE391" i="79"/>
  <c r="AB1132" i="79"/>
  <c r="AB1126" i="79"/>
  <c r="AB1127" i="79"/>
  <c r="AB1133" i="79"/>
  <c r="AB1128" i="79"/>
  <c r="AB1134" i="79"/>
  <c r="AB1131" i="79"/>
  <c r="AB1129" i="79"/>
  <c r="AB1130" i="79"/>
  <c r="AB1125" i="79"/>
  <c r="AI1134" i="79"/>
  <c r="AI1130" i="79"/>
  <c r="AI1129" i="79"/>
  <c r="AI1128" i="79"/>
  <c r="AI1127" i="79"/>
  <c r="AI1131" i="79"/>
  <c r="AI1132" i="79"/>
  <c r="AI1126" i="79"/>
  <c r="AI1133" i="79"/>
  <c r="AL942" i="79"/>
  <c r="AL949" i="79"/>
  <c r="AL943" i="79"/>
  <c r="AL946" i="79"/>
  <c r="AL947" i="79"/>
  <c r="AL948" i="79"/>
  <c r="AL944" i="79"/>
  <c r="AL945" i="79"/>
  <c r="AI388" i="79"/>
  <c r="AF208" i="79"/>
  <c r="K67" i="43" s="1"/>
  <c r="AA755" i="79"/>
  <c r="AA757" i="79"/>
  <c r="AA756" i="79"/>
  <c r="AA754" i="79"/>
  <c r="AA760" i="79"/>
  <c r="AA761" i="79"/>
  <c r="AA759" i="79"/>
  <c r="AA758" i="79"/>
  <c r="AI760" i="79"/>
  <c r="AI758" i="79"/>
  <c r="AI761" i="79"/>
  <c r="AI759" i="79"/>
  <c r="AI756" i="79"/>
  <c r="AI757" i="79"/>
  <c r="AI755" i="79"/>
  <c r="AD205" i="79"/>
  <c r="AD202" i="79"/>
  <c r="AF951" i="79"/>
  <c r="K79" i="43" s="1"/>
  <c r="AE1126" i="79"/>
  <c r="AE1128" i="79"/>
  <c r="AE1133" i="79"/>
  <c r="AE1132" i="79"/>
  <c r="AE1131" i="79"/>
  <c r="AE1127" i="79"/>
  <c r="AE1130" i="79"/>
  <c r="AE1134" i="79"/>
  <c r="AE1129" i="79"/>
  <c r="AJ1132" i="79"/>
  <c r="AJ1133" i="79"/>
  <c r="AJ1127" i="79"/>
  <c r="AJ1129" i="79"/>
  <c r="AJ1126" i="79"/>
  <c r="AJ1131" i="79"/>
  <c r="AJ1134" i="79"/>
  <c r="AJ1128" i="79"/>
  <c r="AJ1130" i="79"/>
  <c r="AK948" i="79"/>
  <c r="AK943" i="79"/>
  <c r="AK947" i="79"/>
  <c r="AK949" i="79"/>
  <c r="AK946" i="79"/>
  <c r="AK944" i="79"/>
  <c r="AK945" i="79"/>
  <c r="AK942" i="79"/>
  <c r="AD756" i="79"/>
  <c r="AD758" i="79"/>
  <c r="AD757" i="79"/>
  <c r="AD761" i="79"/>
  <c r="AD760" i="79"/>
  <c r="AD759" i="79"/>
  <c r="AD754" i="79"/>
  <c r="AD755" i="79"/>
  <c r="AK1130" i="79"/>
  <c r="AK1134" i="79"/>
  <c r="AK1129" i="79"/>
  <c r="AK1131" i="79"/>
  <c r="AK1127" i="79"/>
  <c r="AK1133" i="79"/>
  <c r="AK1128" i="79"/>
  <c r="AK1132" i="79"/>
  <c r="AK1126" i="79"/>
  <c r="AI390" i="79"/>
  <c r="AH755" i="79"/>
  <c r="AH761" i="79"/>
  <c r="AH760" i="79"/>
  <c r="AH757" i="79"/>
  <c r="AH756" i="79"/>
  <c r="AH759" i="79"/>
  <c r="AH758" i="79"/>
  <c r="AL951" i="79"/>
  <c r="Q79" i="43" s="1"/>
  <c r="Y573" i="79"/>
  <c r="Y574" i="79"/>
  <c r="Z947" i="79"/>
  <c r="Z941" i="79"/>
  <c r="Z948" i="79"/>
  <c r="Z943" i="79"/>
  <c r="Z949" i="79"/>
  <c r="Z946" i="79"/>
  <c r="Z944" i="79"/>
  <c r="Z945" i="79"/>
  <c r="Z942" i="79"/>
  <c r="AI393" i="79"/>
  <c r="N70" i="43" s="1"/>
  <c r="AF206" i="79"/>
  <c r="Z571" i="79"/>
  <c r="Y389" i="79"/>
  <c r="Y391" i="79"/>
  <c r="AJ759" i="79"/>
  <c r="AJ760" i="79"/>
  <c r="AJ761" i="79"/>
  <c r="AJ755" i="79"/>
  <c r="AJ757" i="79"/>
  <c r="AJ758" i="79"/>
  <c r="AJ756" i="79"/>
  <c r="AL755" i="79"/>
  <c r="AL760" i="79"/>
  <c r="AL761" i="79"/>
  <c r="AL757" i="79"/>
  <c r="AL758" i="79"/>
  <c r="AL759" i="79"/>
  <c r="AL756" i="79"/>
  <c r="AG1136" i="79"/>
  <c r="L82" i="43" s="1"/>
  <c r="AK763" i="79"/>
  <c r="P76" i="43" s="1"/>
  <c r="AF1127" i="79"/>
  <c r="AF1132" i="79"/>
  <c r="AF1131" i="79"/>
  <c r="AF1129" i="79"/>
  <c r="AF1134" i="79"/>
  <c r="AF1126" i="79"/>
  <c r="AF1130" i="79"/>
  <c r="AF1128" i="79"/>
  <c r="AF1133" i="79"/>
  <c r="AB941" i="79"/>
  <c r="AB948" i="79"/>
  <c r="AB943" i="79"/>
  <c r="AB947" i="79"/>
  <c r="AB946" i="79"/>
  <c r="AB949" i="79"/>
  <c r="AB945" i="79"/>
  <c r="AB944" i="79"/>
  <c r="AB942" i="79"/>
  <c r="AI944" i="79"/>
  <c r="AI947" i="79"/>
  <c r="AI945" i="79"/>
  <c r="AI948" i="79"/>
  <c r="AI942" i="79"/>
  <c r="AI946" i="79"/>
  <c r="AI949" i="79"/>
  <c r="AI943" i="79"/>
  <c r="AG763" i="79"/>
  <c r="L76" i="43" s="1"/>
  <c r="AE761" i="79"/>
  <c r="AE758" i="79"/>
  <c r="AE759" i="79"/>
  <c r="AE760" i="79"/>
  <c r="AE757" i="79"/>
  <c r="AE755" i="79"/>
  <c r="AE756" i="79"/>
  <c r="AC1125" i="79"/>
  <c r="AC1129" i="79"/>
  <c r="AC1126" i="79"/>
  <c r="AC1133" i="79"/>
  <c r="AC1134" i="79"/>
  <c r="AC1131" i="79"/>
  <c r="AC1128" i="79"/>
  <c r="AC1127" i="79"/>
  <c r="AC1130" i="79"/>
  <c r="AC1132" i="79"/>
  <c r="AG943" i="79"/>
  <c r="AG946" i="79"/>
  <c r="AG944" i="79"/>
  <c r="AG948" i="79"/>
  <c r="AG945" i="79"/>
  <c r="AG949" i="79"/>
  <c r="AG942" i="79"/>
  <c r="AG947" i="79"/>
  <c r="AD951" i="79"/>
  <c r="I79" i="43" s="1"/>
  <c r="AI389" i="79"/>
  <c r="Z576" i="79"/>
  <c r="Y387" i="79"/>
  <c r="Y386" i="79"/>
  <c r="AA1136" i="79"/>
  <c r="F82" i="43" s="1"/>
  <c r="AD763" i="79"/>
  <c r="I76" i="43" s="1"/>
  <c r="AC759" i="79"/>
  <c r="AC757" i="79"/>
  <c r="AC756" i="79"/>
  <c r="AC758" i="79"/>
  <c r="AC760" i="79"/>
  <c r="AC761" i="79"/>
  <c r="AC754" i="79"/>
  <c r="AC755" i="79"/>
  <c r="AI1136" i="79"/>
  <c r="N82" i="43" s="1"/>
  <c r="AF1136" i="79"/>
  <c r="K82" i="43" s="1"/>
  <c r="AH1134" i="79"/>
  <c r="AH1132" i="79"/>
  <c r="AH1133" i="79"/>
  <c r="AH1131" i="79"/>
  <c r="AH1129" i="79"/>
  <c r="AH1127" i="79"/>
  <c r="AH1128" i="79"/>
  <c r="AH1126" i="79"/>
  <c r="AH1130" i="79"/>
  <c r="Y946" i="79"/>
  <c r="Y944" i="79"/>
  <c r="AA945" i="79"/>
  <c r="AA949" i="79"/>
  <c r="AA944" i="79"/>
  <c r="AA943" i="79"/>
  <c r="AA947" i="79"/>
  <c r="AA941" i="79"/>
  <c r="AA946" i="79"/>
  <c r="AA942" i="79"/>
  <c r="AA948" i="79"/>
  <c r="AJ944" i="79"/>
  <c r="AJ945" i="79"/>
  <c r="AJ942" i="79"/>
  <c r="AJ947" i="79"/>
  <c r="AJ943" i="79"/>
  <c r="AJ948" i="79"/>
  <c r="AJ946" i="79"/>
  <c r="AJ949" i="79"/>
  <c r="AI763" i="79"/>
  <c r="N76" i="43" s="1"/>
  <c r="AH945" i="79"/>
  <c r="AH943" i="79"/>
  <c r="AH942" i="79"/>
  <c r="AH946" i="79"/>
  <c r="AH947" i="79"/>
  <c r="AH948" i="79"/>
  <c r="AH949" i="79"/>
  <c r="AH944" i="79"/>
  <c r="P15" i="47"/>
  <c r="AI208" i="79"/>
  <c r="N67" i="43" s="1"/>
  <c r="AH393" i="46"/>
  <c r="K60" i="43" s="1"/>
  <c r="AL524" i="46"/>
  <c r="O63" i="43" s="1"/>
  <c r="AH524" i="46"/>
  <c r="K63" i="43" s="1"/>
  <c r="AA392" i="79"/>
  <c r="F69" i="43" s="1"/>
  <c r="P17" i="47"/>
  <c r="P18" i="47"/>
  <c r="AJ205" i="79"/>
  <c r="AI203" i="79"/>
  <c r="P21" i="47"/>
  <c r="P24" i="47"/>
  <c r="AL203" i="79"/>
  <c r="AI205" i="79"/>
  <c r="AJ391" i="46"/>
  <c r="E97" i="43" s="1"/>
  <c r="AJ392" i="46"/>
  <c r="P19" i="47"/>
  <c r="AJ203" i="79"/>
  <c r="P22" i="47"/>
  <c r="AI206" i="79"/>
  <c r="P16" i="47"/>
  <c r="P25" i="47"/>
  <c r="P23" i="47"/>
  <c r="AL202" i="79"/>
  <c r="AJ202" i="79"/>
  <c r="AJ204" i="79"/>
  <c r="AI204" i="79"/>
  <c r="P26" i="47"/>
  <c r="AJ208" i="79"/>
  <c r="O67" i="43" s="1"/>
  <c r="AH206" i="79"/>
  <c r="AH204" i="79"/>
  <c r="AH202" i="79"/>
  <c r="AH203" i="79"/>
  <c r="AH205" i="79"/>
  <c r="R64" i="43"/>
  <c r="AL393" i="46"/>
  <c r="O60" i="43" s="1"/>
  <c r="V18" i="47"/>
  <c r="Y207" i="79"/>
  <c r="V16" i="47"/>
  <c r="V20" i="47"/>
  <c r="V23" i="47"/>
  <c r="V25" i="47"/>
  <c r="V15" i="47"/>
  <c r="F97" i="43"/>
  <c r="V26" i="47"/>
  <c r="V24" i="47"/>
  <c r="V19" i="47"/>
  <c r="V17" i="47"/>
  <c r="V22" i="47"/>
  <c r="AA262" i="46"/>
  <c r="D57" i="43" s="1"/>
  <c r="F96" i="43"/>
  <c r="D58" i="43"/>
  <c r="U23" i="47"/>
  <c r="U25" i="47"/>
  <c r="U21" i="47"/>
  <c r="AM524" i="46"/>
  <c r="P63" i="43" s="1"/>
  <c r="AM262" i="46"/>
  <c r="P57" i="43" s="1"/>
  <c r="AC393" i="46"/>
  <c r="F60" i="43" s="1"/>
  <c r="K45" i="47" s="1"/>
  <c r="AN524" i="46"/>
  <c r="Q63" i="43" s="1"/>
  <c r="AE393" i="46"/>
  <c r="H60" i="43" s="1"/>
  <c r="AG524" i="46"/>
  <c r="J63" i="43" s="1"/>
  <c r="AF393" i="46"/>
  <c r="I60" i="43" s="1"/>
  <c r="AD524" i="46"/>
  <c r="G63" i="43" s="1"/>
  <c r="AF524" i="46"/>
  <c r="I63" i="43" s="1"/>
  <c r="AC524" i="46"/>
  <c r="F63" i="43" s="1"/>
  <c r="AE524" i="46"/>
  <c r="H63" i="43" s="1"/>
  <c r="AB524" i="46"/>
  <c r="E63" i="43" s="1"/>
  <c r="AD393"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G393" i="46"/>
  <c r="J60" i="43" s="1"/>
  <c r="AE207" i="79"/>
  <c r="J66" i="43" s="1"/>
  <c r="AB393" i="46"/>
  <c r="E60" i="43" s="1"/>
  <c r="AB262" i="46"/>
  <c r="AA393" i="46"/>
  <c r="D54" i="43"/>
  <c r="D55" i="43"/>
  <c r="E54" i="43"/>
  <c r="S33" i="47" l="1"/>
  <c r="S17" i="47"/>
  <c r="Q18" i="47"/>
  <c r="Q16" i="47"/>
  <c r="S30" i="47"/>
  <c r="S32" i="47"/>
  <c r="S20" i="47"/>
  <c r="S15" i="47"/>
  <c r="Q22" i="47"/>
  <c r="Q36" i="47"/>
  <c r="Q20" i="47"/>
  <c r="Q23" i="47"/>
  <c r="Q25" i="47"/>
  <c r="Q21" i="47"/>
  <c r="Q17" i="47"/>
  <c r="Q26" i="47"/>
  <c r="Q24" i="47"/>
  <c r="U19" i="47"/>
  <c r="U24" i="47"/>
  <c r="U22" i="47"/>
  <c r="U26" i="47"/>
  <c r="U15" i="47"/>
  <c r="U20" i="47"/>
  <c r="U18" i="47"/>
  <c r="U16" i="47"/>
  <c r="Y1135" i="79"/>
  <c r="D81" i="43" s="1"/>
  <c r="Q15" i="47"/>
  <c r="AO260" i="46"/>
  <c r="AK393" i="46"/>
  <c r="N60" i="43" s="1"/>
  <c r="S60" i="47" s="1"/>
  <c r="S35" i="47"/>
  <c r="S34" i="47"/>
  <c r="S40" i="47"/>
  <c r="S22" i="47"/>
  <c r="S18" i="47"/>
  <c r="S26" i="47"/>
  <c r="S38" i="47"/>
  <c r="S36" i="47"/>
  <c r="S39" i="47"/>
  <c r="S16" i="47"/>
  <c r="S21" i="47"/>
  <c r="S24" i="47"/>
  <c r="S37" i="47"/>
  <c r="S31" i="47"/>
  <c r="S41" i="47"/>
  <c r="S25" i="47"/>
  <c r="S19" i="47"/>
  <c r="Q38" i="47"/>
  <c r="Y1168" i="79"/>
  <c r="D84" i="43" s="1"/>
  <c r="AM1157" i="79"/>
  <c r="D85" i="43"/>
  <c r="R85" i="43" s="1"/>
  <c r="AM1169" i="79"/>
  <c r="D96" i="43"/>
  <c r="Q34" i="47"/>
  <c r="Q32" i="47"/>
  <c r="Q37" i="47"/>
  <c r="Q41" i="47"/>
  <c r="Q33" i="47"/>
  <c r="Q35" i="47"/>
  <c r="Q40" i="47"/>
  <c r="Q31" i="47"/>
  <c r="D97" i="43"/>
  <c r="Q39" i="47"/>
  <c r="Q30" i="47"/>
  <c r="AK577" i="79"/>
  <c r="P72" i="43" s="1"/>
  <c r="R30" i="47"/>
  <c r="R26" i="47"/>
  <c r="T39" i="47"/>
  <c r="T24" i="47"/>
  <c r="T34" i="47"/>
  <c r="T38" i="47"/>
  <c r="T30" i="47"/>
  <c r="T35" i="47"/>
  <c r="T36" i="47"/>
  <c r="T40" i="47"/>
  <c r="T33" i="47"/>
  <c r="T23" i="47"/>
  <c r="T22" i="47"/>
  <c r="T18" i="47"/>
  <c r="T31" i="47"/>
  <c r="T25" i="47"/>
  <c r="T41" i="47"/>
  <c r="T32" i="47"/>
  <c r="T37" i="47"/>
  <c r="T17" i="47"/>
  <c r="R24" i="47"/>
  <c r="R21" i="47"/>
  <c r="R15" i="47"/>
  <c r="R19" i="47"/>
  <c r="R22" i="47"/>
  <c r="R20" i="47"/>
  <c r="AI393" i="46"/>
  <c r="L60" i="43" s="1"/>
  <c r="Q67" i="47" s="1"/>
  <c r="R23" i="47"/>
  <c r="R17" i="47"/>
  <c r="R25" i="47"/>
  <c r="R16" i="47"/>
  <c r="R58" i="43"/>
  <c r="AO261" i="46"/>
  <c r="AO263" i="46"/>
  <c r="D107" i="43" s="1"/>
  <c r="T20" i="47"/>
  <c r="T15" i="47"/>
  <c r="T16" i="47"/>
  <c r="T26" i="47"/>
  <c r="T21" i="47"/>
  <c r="AM387" i="79"/>
  <c r="R54" i="43"/>
  <c r="M45" i="47"/>
  <c r="V39" i="47"/>
  <c r="N51" i="47"/>
  <c r="P39" i="47"/>
  <c r="Z762" i="79"/>
  <c r="E75" i="43" s="1"/>
  <c r="Y577" i="79"/>
  <c r="D72" i="43" s="1"/>
  <c r="AM386" i="79"/>
  <c r="AM388" i="79"/>
  <c r="AM208" i="79"/>
  <c r="G107" i="43" s="1"/>
  <c r="AD577" i="79"/>
  <c r="I72" i="43" s="1"/>
  <c r="AJ577" i="79"/>
  <c r="O72" i="43" s="1"/>
  <c r="AO524" i="46"/>
  <c r="AO526" i="46" s="1"/>
  <c r="U31" i="47"/>
  <c r="R55" i="43"/>
  <c r="AO390" i="46"/>
  <c r="AM572" i="79"/>
  <c r="AO392" i="46"/>
  <c r="AM203" i="79"/>
  <c r="AM202" i="79"/>
  <c r="AM1126" i="79"/>
  <c r="AM1127" i="79"/>
  <c r="AM756" i="79"/>
  <c r="AM1129" i="79"/>
  <c r="AM760" i="79"/>
  <c r="AM755" i="79"/>
  <c r="AM1125" i="79"/>
  <c r="AM754" i="79"/>
  <c r="AM942" i="79"/>
  <c r="AM1133" i="79"/>
  <c r="AM1131" i="79"/>
  <c r="AM204" i="79"/>
  <c r="AO391" i="46"/>
  <c r="AM1128" i="79"/>
  <c r="AM1130" i="79"/>
  <c r="AM944" i="79"/>
  <c r="AM576" i="79"/>
  <c r="AM759" i="79"/>
  <c r="AM1134" i="79"/>
  <c r="AM757" i="79"/>
  <c r="AM1132" i="79"/>
  <c r="AM758" i="79"/>
  <c r="AM205" i="79"/>
  <c r="AM206" i="79"/>
  <c r="AM571" i="79"/>
  <c r="D79" i="43"/>
  <c r="R79" i="43" s="1"/>
  <c r="AM951" i="79"/>
  <c r="K107" i="43" s="1"/>
  <c r="AM945" i="79"/>
  <c r="AM391" i="79"/>
  <c r="AM573" i="79"/>
  <c r="R73" i="43"/>
  <c r="AM578" i="79"/>
  <c r="AO394" i="46"/>
  <c r="E107" i="43" s="1"/>
  <c r="AM570" i="79"/>
  <c r="AM947" i="79"/>
  <c r="AM393" i="79"/>
  <c r="H107" i="43" s="1"/>
  <c r="AM574" i="79"/>
  <c r="AM393" i="46"/>
  <c r="P60" i="43" s="1"/>
  <c r="AM390" i="79"/>
  <c r="AM389" i="79"/>
  <c r="AM575" i="79"/>
  <c r="AM941" i="79"/>
  <c r="AM943" i="79"/>
  <c r="AM1136" i="79"/>
  <c r="L107" i="43" s="1"/>
  <c r="AM946" i="79"/>
  <c r="AM761" i="79"/>
  <c r="AM949" i="79"/>
  <c r="AM948" i="79"/>
  <c r="AM763" i="79"/>
  <c r="AB207" i="79"/>
  <c r="G66" i="43" s="1"/>
  <c r="AL577" i="79"/>
  <c r="Q72" i="43" s="1"/>
  <c r="E98" i="43"/>
  <c r="Z392" i="79"/>
  <c r="E69" i="43" s="1"/>
  <c r="AA207" i="79"/>
  <c r="F66" i="43" s="1"/>
  <c r="AG577" i="79"/>
  <c r="L72" i="43" s="1"/>
  <c r="AB392" i="79"/>
  <c r="G69" i="43" s="1"/>
  <c r="AA577" i="79"/>
  <c r="F72" i="43" s="1"/>
  <c r="P30" i="47"/>
  <c r="P37" i="47"/>
  <c r="P33" i="47"/>
  <c r="P56" i="47"/>
  <c r="P32" i="47"/>
  <c r="AG392" i="79"/>
  <c r="L69" i="43" s="1"/>
  <c r="AH392" i="79"/>
  <c r="M69" i="43" s="1"/>
  <c r="AB577" i="79"/>
  <c r="G72" i="43" s="1"/>
  <c r="AI577" i="79"/>
  <c r="N72" i="43" s="1"/>
  <c r="AJ392" i="79"/>
  <c r="O69" i="43" s="1"/>
  <c r="AL392" i="79"/>
  <c r="Q69" i="43" s="1"/>
  <c r="H100" i="43"/>
  <c r="P48" i="47"/>
  <c r="AD207" i="79"/>
  <c r="I66" i="43" s="1"/>
  <c r="K98" i="43"/>
  <c r="AF392" i="79"/>
  <c r="K69" i="43" s="1"/>
  <c r="P54" i="47"/>
  <c r="AF577" i="79"/>
  <c r="K72" i="43" s="1"/>
  <c r="AF207" i="79"/>
  <c r="K66" i="43" s="1"/>
  <c r="AK392" i="79"/>
  <c r="P69" i="43" s="1"/>
  <c r="AG207" i="79"/>
  <c r="L66" i="43" s="1"/>
  <c r="P34" i="47"/>
  <c r="P40" i="47"/>
  <c r="AK207" i="79"/>
  <c r="P66" i="43" s="1"/>
  <c r="Z207" i="79"/>
  <c r="E66" i="43" s="1"/>
  <c r="Y950" i="79"/>
  <c r="D78" i="43" s="1"/>
  <c r="H97" i="43"/>
  <c r="H99" i="43"/>
  <c r="AI207" i="79"/>
  <c r="N66" i="43" s="1"/>
  <c r="AE577" i="79"/>
  <c r="J72" i="43" s="1"/>
  <c r="P51" i="47"/>
  <c r="K97" i="43"/>
  <c r="AH577" i="79"/>
  <c r="M72" i="43" s="1"/>
  <c r="AC392" i="79"/>
  <c r="H69" i="43" s="1"/>
  <c r="I102" i="43"/>
  <c r="H96" i="43"/>
  <c r="H101" i="43"/>
  <c r="P55" i="47"/>
  <c r="AI1135" i="79"/>
  <c r="N81" i="43" s="1"/>
  <c r="AB1135" i="79"/>
  <c r="J102" i="43"/>
  <c r="I98" i="43"/>
  <c r="P50" i="47"/>
  <c r="K104" i="43"/>
  <c r="R76" i="43"/>
  <c r="J101" i="43"/>
  <c r="R70" i="43"/>
  <c r="AC207" i="79"/>
  <c r="H66" i="43" s="1"/>
  <c r="AC577" i="79"/>
  <c r="H72" i="43" s="1"/>
  <c r="K100" i="43"/>
  <c r="L103" i="43"/>
  <c r="J100" i="43"/>
  <c r="P47" i="47"/>
  <c r="P35" i="47"/>
  <c r="P38" i="47"/>
  <c r="AD392" i="79"/>
  <c r="I69" i="43" s="1"/>
  <c r="AD1135" i="79"/>
  <c r="AF950" i="79"/>
  <c r="K78" i="43" s="1"/>
  <c r="I96" i="43"/>
  <c r="P53" i="47"/>
  <c r="P36" i="47"/>
  <c r="P31" i="47"/>
  <c r="H98" i="43"/>
  <c r="AG950" i="79"/>
  <c r="L78" i="43" s="1"/>
  <c r="AI392" i="79"/>
  <c r="N69" i="43" s="1"/>
  <c r="I101" i="43"/>
  <c r="L97" i="43"/>
  <c r="R61" i="43"/>
  <c r="P46" i="47"/>
  <c r="P52" i="47"/>
  <c r="P41" i="47"/>
  <c r="J99" i="43"/>
  <c r="L98" i="43"/>
  <c r="K96" i="43"/>
  <c r="P45" i="47"/>
  <c r="P49" i="47"/>
  <c r="L105" i="43"/>
  <c r="M105" i="43" s="1"/>
  <c r="I97" i="43"/>
  <c r="AE392" i="79"/>
  <c r="J69" i="43" s="1"/>
  <c r="Z577" i="79"/>
  <c r="E72" i="43" s="1"/>
  <c r="AH950" i="79"/>
  <c r="M78" i="43" s="1"/>
  <c r="K102" i="43"/>
  <c r="AD762" i="79"/>
  <c r="I75" i="43" s="1"/>
  <c r="J96" i="43"/>
  <c r="AE950" i="79"/>
  <c r="J78" i="43" s="1"/>
  <c r="AL1135" i="79"/>
  <c r="AK762" i="79"/>
  <c r="P75" i="43" s="1"/>
  <c r="L96" i="43"/>
  <c r="Z1135" i="79"/>
  <c r="E81" i="43" s="1"/>
  <c r="G100" i="43"/>
  <c r="AH1135" i="79"/>
  <c r="AF1135" i="79"/>
  <c r="K81" i="43" s="1"/>
  <c r="AC950" i="79"/>
  <c r="H78" i="43" s="1"/>
  <c r="AG1135" i="79"/>
  <c r="L81" i="43" s="1"/>
  <c r="L101" i="43"/>
  <c r="J97" i="43"/>
  <c r="L100" i="43"/>
  <c r="AL762" i="79"/>
  <c r="Q75" i="43" s="1"/>
  <c r="AF762" i="79"/>
  <c r="K75" i="43" s="1"/>
  <c r="AD950" i="79"/>
  <c r="I78" i="43" s="1"/>
  <c r="J98" i="43"/>
  <c r="I99" i="43"/>
  <c r="AC762" i="79"/>
  <c r="H75" i="43" s="1"/>
  <c r="K103" i="43"/>
  <c r="AK1135" i="79"/>
  <c r="P81" i="43" s="1"/>
  <c r="AJ1135" i="79"/>
  <c r="O81" i="43" s="1"/>
  <c r="AI762" i="79"/>
  <c r="N75" i="43" s="1"/>
  <c r="AA762" i="79"/>
  <c r="F75" i="43" s="1"/>
  <c r="I100" i="43"/>
  <c r="K99" i="43"/>
  <c r="Y392" i="79"/>
  <c r="D69" i="43" s="1"/>
  <c r="L102" i="43"/>
  <c r="R82" i="43"/>
  <c r="AJ950" i="79"/>
  <c r="O78" i="43" s="1"/>
  <c r="K101" i="43"/>
  <c r="AE1135" i="79"/>
  <c r="AE762" i="79"/>
  <c r="J75" i="43" s="1"/>
  <c r="Z950" i="79"/>
  <c r="E78" i="43" s="1"/>
  <c r="AL950" i="79"/>
  <c r="Q78" i="43" s="1"/>
  <c r="L104" i="43"/>
  <c r="AA950" i="79"/>
  <c r="F78" i="43" s="1"/>
  <c r="AC1135" i="79"/>
  <c r="AI950" i="79"/>
  <c r="N78" i="43" s="1"/>
  <c r="AB950" i="79"/>
  <c r="G78" i="43" s="1"/>
  <c r="AJ762" i="79"/>
  <c r="O75" i="43" s="1"/>
  <c r="AH762" i="79"/>
  <c r="M75" i="43" s="1"/>
  <c r="AK950" i="79"/>
  <c r="P78" i="43" s="1"/>
  <c r="AG762" i="79"/>
  <c r="L75" i="43" s="1"/>
  <c r="AB762" i="79"/>
  <c r="G75" i="43" s="1"/>
  <c r="L99" i="43"/>
  <c r="J103" i="43"/>
  <c r="AA1135" i="79"/>
  <c r="F81" i="43" s="1"/>
  <c r="AJ393" i="46"/>
  <c r="M60" i="43" s="1"/>
  <c r="T63" i="47"/>
  <c r="P62" i="47"/>
  <c r="P66" i="47"/>
  <c r="P69" i="47"/>
  <c r="P67" i="47"/>
  <c r="P61" i="47"/>
  <c r="R31" i="47"/>
  <c r="P71" i="47"/>
  <c r="P70" i="47"/>
  <c r="R34" i="47"/>
  <c r="P68" i="47"/>
  <c r="P64" i="47"/>
  <c r="R38" i="47"/>
  <c r="T47" i="47"/>
  <c r="R37" i="47"/>
  <c r="P60" i="47"/>
  <c r="P63" i="47"/>
  <c r="R39" i="47"/>
  <c r="P65" i="47"/>
  <c r="AJ207" i="79"/>
  <c r="O66" i="43" s="1"/>
  <c r="P27" i="47"/>
  <c r="P29" i="47" s="1"/>
  <c r="R40" i="47"/>
  <c r="R41" i="47"/>
  <c r="R33" i="47"/>
  <c r="AL207" i="79"/>
  <c r="Q66" i="43" s="1"/>
  <c r="R35" i="47"/>
  <c r="R32" i="47"/>
  <c r="R36" i="47"/>
  <c r="E96" i="43"/>
  <c r="G97" i="43"/>
  <c r="G98" i="43"/>
  <c r="R67" i="43"/>
  <c r="G99" i="43"/>
  <c r="AH207" i="79"/>
  <c r="M66" i="43" s="1"/>
  <c r="G96" i="43"/>
  <c r="T71" i="47"/>
  <c r="T61" i="47"/>
  <c r="T66" i="47"/>
  <c r="T60" i="47"/>
  <c r="T54" i="47"/>
  <c r="T52" i="47"/>
  <c r="T56" i="47"/>
  <c r="T48" i="47"/>
  <c r="T53" i="47"/>
  <c r="T45" i="47"/>
  <c r="T62" i="47"/>
  <c r="T69" i="47"/>
  <c r="T70" i="47"/>
  <c r="T64" i="47"/>
  <c r="T55" i="47"/>
  <c r="T68" i="47"/>
  <c r="T46" i="47"/>
  <c r="T51" i="47"/>
  <c r="T65" i="47"/>
  <c r="T67" i="47"/>
  <c r="T49" i="47"/>
  <c r="T50" i="47"/>
  <c r="V27" i="47"/>
  <c r="V29" i="47" s="1"/>
  <c r="F99" i="43"/>
  <c r="F98" i="43"/>
  <c r="D63" i="43"/>
  <c r="R63" i="43"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E29" i="43" l="1"/>
  <c r="S45" i="47"/>
  <c r="E30" i="43"/>
  <c r="U27" i="47"/>
  <c r="U29" i="47" s="1"/>
  <c r="S54" i="47"/>
  <c r="S62" i="47"/>
  <c r="S67" i="47"/>
  <c r="S65" i="47"/>
  <c r="S46" i="47"/>
  <c r="S55" i="47"/>
  <c r="S47" i="47"/>
  <c r="S70" i="47"/>
  <c r="S71" i="47"/>
  <c r="Q68" i="47"/>
  <c r="Q27" i="47"/>
  <c r="Q29" i="47" s="1"/>
  <c r="Q42" i="47" s="1"/>
  <c r="Q44" i="47" s="1"/>
  <c r="Q45" i="47"/>
  <c r="Q53" i="47"/>
  <c r="Q50" i="47"/>
  <c r="Q46" i="47"/>
  <c r="Q63" i="47"/>
  <c r="Q64" i="47"/>
  <c r="Q69" i="47"/>
  <c r="Q55" i="47"/>
  <c r="Q61" i="47"/>
  <c r="Q51" i="47"/>
  <c r="Q49" i="47"/>
  <c r="Q48" i="47"/>
  <c r="Q65" i="47"/>
  <c r="Q60" i="47"/>
  <c r="Q66" i="47"/>
  <c r="Q54" i="47"/>
  <c r="Q52" i="47"/>
  <c r="AO262" i="46"/>
  <c r="AO264" i="46" s="1"/>
  <c r="S48" i="47"/>
  <c r="S51" i="47"/>
  <c r="S52" i="47"/>
  <c r="S69" i="47"/>
  <c r="S68" i="47"/>
  <c r="S63" i="47"/>
  <c r="S49" i="47"/>
  <c r="S53" i="47"/>
  <c r="S61" i="47"/>
  <c r="S64" i="47"/>
  <c r="S66" i="47"/>
  <c r="S50" i="47"/>
  <c r="Q56" i="47"/>
  <c r="Q70" i="47"/>
  <c r="Q62" i="47"/>
  <c r="Q47" i="47"/>
  <c r="Q71" i="47"/>
  <c r="S27" i="47"/>
  <c r="S29" i="47" s="1"/>
  <c r="S42" i="47" s="1"/>
  <c r="S44" i="47" s="1"/>
  <c r="S56" i="47"/>
  <c r="D106" i="43"/>
  <c r="I81" i="43"/>
  <c r="N230" i="47" s="1"/>
  <c r="AD1168" i="79"/>
  <c r="I84" i="43" s="1"/>
  <c r="AG1168" i="79"/>
  <c r="L84" i="43" s="1"/>
  <c r="E37" i="43" s="1"/>
  <c r="J81" i="43"/>
  <c r="O226" i="47" s="1"/>
  <c r="AE1168" i="79"/>
  <c r="J84" i="43" s="1"/>
  <c r="G81" i="43"/>
  <c r="L206" i="47" s="1"/>
  <c r="AB1168" i="79"/>
  <c r="G84" i="43" s="1"/>
  <c r="AI1168" i="79"/>
  <c r="N84" i="43" s="1"/>
  <c r="E39" i="43" s="1"/>
  <c r="M81" i="43"/>
  <c r="R232" i="47" s="1"/>
  <c r="AH1168" i="79"/>
  <c r="M84" i="43" s="1"/>
  <c r="AJ1168" i="79"/>
  <c r="O84" i="43" s="1"/>
  <c r="E40" i="43" s="1"/>
  <c r="H81" i="43"/>
  <c r="M186" i="47" s="1"/>
  <c r="AC1168" i="79"/>
  <c r="H84" i="43" s="1"/>
  <c r="E33" i="43" s="1"/>
  <c r="Q81" i="43"/>
  <c r="V210" i="47" s="1"/>
  <c r="AL1168" i="79"/>
  <c r="Q84" i="43" s="1"/>
  <c r="AF1168" i="79"/>
  <c r="K84" i="43" s="1"/>
  <c r="E36" i="43" s="1"/>
  <c r="AK1168" i="79"/>
  <c r="P84" i="43" s="1"/>
  <c r="E41" i="43" s="1"/>
  <c r="R27" i="47"/>
  <c r="R29" i="47" s="1"/>
  <c r="R42" i="47" s="1"/>
  <c r="R44" i="47" s="1"/>
  <c r="T27" i="47"/>
  <c r="T29" i="47" s="1"/>
  <c r="T42" i="47" s="1"/>
  <c r="T44" i="47" s="1"/>
  <c r="T57" i="47" s="1"/>
  <c r="T59" i="47" s="1"/>
  <c r="T72" i="47" s="1"/>
  <c r="T74" i="47" s="1"/>
  <c r="P186" i="47"/>
  <c r="J234" i="47"/>
  <c r="S195" i="47"/>
  <c r="Q167" i="47"/>
  <c r="U175" i="47"/>
  <c r="K203" i="47"/>
  <c r="U220" i="47"/>
  <c r="U202" i="47"/>
  <c r="U171" i="47"/>
  <c r="U172" i="47"/>
  <c r="Q169" i="47"/>
  <c r="K215" i="47"/>
  <c r="K195" i="47"/>
  <c r="K202" i="47"/>
  <c r="K174" i="47"/>
  <c r="Q233" i="47"/>
  <c r="Q188" i="47"/>
  <c r="P229" i="47"/>
  <c r="P174" i="47"/>
  <c r="P171" i="47"/>
  <c r="P180" i="47"/>
  <c r="P190" i="47"/>
  <c r="P202" i="47"/>
  <c r="P204" i="47"/>
  <c r="P188" i="47"/>
  <c r="P200" i="47"/>
  <c r="P185" i="47"/>
  <c r="P187" i="47"/>
  <c r="P198" i="47"/>
  <c r="P183" i="47"/>
  <c r="P196" i="47"/>
  <c r="P199" i="47"/>
  <c r="Q170" i="47"/>
  <c r="Q171" i="47"/>
  <c r="Q199" i="47"/>
  <c r="Q191" i="47"/>
  <c r="S201" i="47"/>
  <c r="S203" i="47"/>
  <c r="S190" i="47"/>
  <c r="S214" i="47"/>
  <c r="S186" i="47"/>
  <c r="S188" i="47"/>
  <c r="S212" i="47"/>
  <c r="S225" i="47"/>
  <c r="S197" i="47"/>
  <c r="S219" i="47"/>
  <c r="S182" i="47"/>
  <c r="S228" i="47"/>
  <c r="S180" i="47"/>
  <c r="J173" i="47"/>
  <c r="J166" i="47"/>
  <c r="J182" i="47"/>
  <c r="J191" i="47"/>
  <c r="J205" i="47"/>
  <c r="J195" i="47"/>
  <c r="J206" i="47"/>
  <c r="J214" i="47"/>
  <c r="J227" i="47"/>
  <c r="J215" i="47"/>
  <c r="J228" i="47"/>
  <c r="U212" i="47"/>
  <c r="K190" i="47"/>
  <c r="K165" i="47"/>
  <c r="T75" i="47"/>
  <c r="T206" i="47"/>
  <c r="T204" i="47"/>
  <c r="T202" i="47"/>
  <c r="T190" i="47"/>
  <c r="T198" i="47"/>
  <c r="T197" i="47"/>
  <c r="T195" i="47"/>
  <c r="T182" i="47"/>
  <c r="T171" i="47"/>
  <c r="T173" i="47"/>
  <c r="T231" i="47"/>
  <c r="T228" i="47"/>
  <c r="T226" i="47"/>
  <c r="T221" i="47"/>
  <c r="T211" i="47"/>
  <c r="T175" i="47"/>
  <c r="T166" i="47"/>
  <c r="T169" i="47"/>
  <c r="T167" i="47"/>
  <c r="T174" i="47"/>
  <c r="T170" i="47"/>
  <c r="T168" i="47"/>
  <c r="T236" i="47"/>
  <c r="T234" i="47"/>
  <c r="T232" i="47"/>
  <c r="T219" i="47"/>
  <c r="T189" i="47"/>
  <c r="T187" i="47"/>
  <c r="T185" i="47"/>
  <c r="T200" i="47"/>
  <c r="T229" i="47"/>
  <c r="T227" i="47"/>
  <c r="T225" i="47"/>
  <c r="T212" i="47"/>
  <c r="T218" i="47"/>
  <c r="T216" i="47"/>
  <c r="T214" i="47"/>
  <c r="T230" i="47"/>
  <c r="T201" i="47"/>
  <c r="T199" i="47"/>
  <c r="T196" i="47"/>
  <c r="T183" i="47"/>
  <c r="T180" i="47"/>
  <c r="T181" i="47"/>
  <c r="T165" i="47"/>
  <c r="T172" i="47"/>
  <c r="T217" i="47"/>
  <c r="T215" i="47"/>
  <c r="T213" i="47"/>
  <c r="T203" i="47"/>
  <c r="T210" i="47"/>
  <c r="T205" i="47"/>
  <c r="T191" i="47"/>
  <c r="T188" i="47"/>
  <c r="T186" i="47"/>
  <c r="T184" i="47"/>
  <c r="T176" i="47"/>
  <c r="T235" i="47"/>
  <c r="T233" i="47"/>
  <c r="S215" i="47"/>
  <c r="S231" i="47"/>
  <c r="S218" i="47"/>
  <c r="S216" i="47"/>
  <c r="S196" i="47"/>
  <c r="S206" i="47"/>
  <c r="Q205" i="47"/>
  <c r="Q216" i="47"/>
  <c r="Q173" i="47"/>
  <c r="Q185" i="47"/>
  <c r="Q227" i="47"/>
  <c r="Q180" i="47"/>
  <c r="Q235" i="47"/>
  <c r="Q174" i="47"/>
  <c r="Q172" i="47"/>
  <c r="Q195" i="47"/>
  <c r="Q200" i="47"/>
  <c r="Q176" i="47"/>
  <c r="Q202" i="47"/>
  <c r="Q187" i="47"/>
  <c r="Q189" i="47"/>
  <c r="Q210" i="47"/>
  <c r="Q219" i="47"/>
  <c r="Q228" i="47"/>
  <c r="Q226" i="47"/>
  <c r="Q230" i="47"/>
  <c r="Q236" i="47"/>
  <c r="Q213" i="47"/>
  <c r="Q234" i="47"/>
  <c r="Q231" i="47"/>
  <c r="Q203" i="47"/>
  <c r="Q215" i="47"/>
  <c r="Q214" i="47"/>
  <c r="Q181" i="47"/>
  <c r="Q201" i="47"/>
  <c r="U47" i="47"/>
  <c r="U231" i="47"/>
  <c r="U218" i="47"/>
  <c r="U216" i="47"/>
  <c r="U198" i="47"/>
  <c r="U185" i="47"/>
  <c r="U229" i="47"/>
  <c r="U183" i="47"/>
  <c r="U199" i="47"/>
  <c r="U217" i="47"/>
  <c r="U205" i="47"/>
  <c r="U190" i="47"/>
  <c r="U228" i="47"/>
  <c r="U219" i="47"/>
  <c r="U210" i="47"/>
  <c r="U196" i="47"/>
  <c r="U221" i="47"/>
  <c r="U227" i="47"/>
  <c r="U203" i="47"/>
  <c r="U206" i="47"/>
  <c r="U215" i="47"/>
  <c r="U167" i="47"/>
  <c r="U191" i="47"/>
  <c r="U226" i="47"/>
  <c r="U173" i="47"/>
  <c r="U197" i="47"/>
  <c r="U184" i="47"/>
  <c r="U233" i="47"/>
  <c r="U182" i="47"/>
  <c r="U211" i="47"/>
  <c r="U232" i="47"/>
  <c r="U235" i="47"/>
  <c r="U186" i="47"/>
  <c r="U169" i="47"/>
  <c r="U174" i="47"/>
  <c r="U168" i="47"/>
  <c r="U180" i="47"/>
  <c r="U187" i="47"/>
  <c r="U165" i="47"/>
  <c r="U201" i="47"/>
  <c r="U230" i="47"/>
  <c r="U189" i="47"/>
  <c r="U170" i="47"/>
  <c r="U225" i="47"/>
  <c r="Q186" i="47"/>
  <c r="K231" i="47"/>
  <c r="K205" i="47"/>
  <c r="K182" i="47"/>
  <c r="Q229" i="47"/>
  <c r="Q220" i="47"/>
  <c r="P166" i="47"/>
  <c r="P182" i="47"/>
  <c r="P195" i="47"/>
  <c r="P197" i="47"/>
  <c r="P189" i="47"/>
  <c r="P203" i="47"/>
  <c r="P213" i="47"/>
  <c r="P215" i="47"/>
  <c r="P201" i="47"/>
  <c r="P211" i="47"/>
  <c r="P221" i="47"/>
  <c r="P226" i="47"/>
  <c r="P210" i="47"/>
  <c r="P219" i="47"/>
  <c r="P232" i="47"/>
  <c r="P234" i="47"/>
  <c r="Q197" i="47"/>
  <c r="Q196" i="47"/>
  <c r="Q175" i="47"/>
  <c r="Q182" i="47"/>
  <c r="S227" i="47"/>
  <c r="S229" i="47"/>
  <c r="S213" i="47"/>
  <c r="S226" i="47"/>
  <c r="S235" i="47"/>
  <c r="S211" i="47"/>
  <c r="S221" i="47"/>
  <c r="S234" i="47"/>
  <c r="S217" i="47"/>
  <c r="S170" i="47"/>
  <c r="S233" i="47"/>
  <c r="S174" i="47"/>
  <c r="S205" i="47"/>
  <c r="J169" i="47"/>
  <c r="J175" i="47"/>
  <c r="J183" i="47"/>
  <c r="J196" i="47"/>
  <c r="J184" i="47"/>
  <c r="J198" i="47"/>
  <c r="J216" i="47"/>
  <c r="J231" i="47"/>
  <c r="J217" i="47"/>
  <c r="J230" i="47"/>
  <c r="U204" i="47"/>
  <c r="U214" i="47"/>
  <c r="Q204" i="47"/>
  <c r="Q218" i="47"/>
  <c r="I233" i="47"/>
  <c r="I225" i="47"/>
  <c r="I214" i="47"/>
  <c r="I232" i="47"/>
  <c r="I221" i="47"/>
  <c r="I213" i="47"/>
  <c r="I191" i="47"/>
  <c r="I206" i="47"/>
  <c r="I198" i="47"/>
  <c r="I188" i="47"/>
  <c r="I203" i="47"/>
  <c r="I168" i="47"/>
  <c r="I184" i="47"/>
  <c r="I169" i="47"/>
  <c r="I173" i="47"/>
  <c r="I150" i="47"/>
  <c r="I231" i="47"/>
  <c r="I220" i="47"/>
  <c r="I212" i="47"/>
  <c r="I230" i="47"/>
  <c r="I219" i="47"/>
  <c r="I210" i="47"/>
  <c r="I189" i="47"/>
  <c r="I204" i="47"/>
  <c r="I197" i="47"/>
  <c r="I186" i="47"/>
  <c r="I201" i="47"/>
  <c r="I185" i="47"/>
  <c r="I182" i="47"/>
  <c r="I170" i="47"/>
  <c r="I174" i="47"/>
  <c r="I229" i="47"/>
  <c r="I218" i="47"/>
  <c r="I236" i="47"/>
  <c r="I228" i="47"/>
  <c r="I217" i="47"/>
  <c r="I211" i="47"/>
  <c r="I187" i="47"/>
  <c r="I202" i="47"/>
  <c r="I180" i="47"/>
  <c r="I195" i="47"/>
  <c r="I199" i="47"/>
  <c r="I183" i="47"/>
  <c r="I166" i="47"/>
  <c r="I171" i="47"/>
  <c r="I175" i="47"/>
  <c r="I235" i="47"/>
  <c r="I227" i="47"/>
  <c r="I216" i="47"/>
  <c r="I234" i="47"/>
  <c r="I226" i="47"/>
  <c r="I215" i="47"/>
  <c r="I196" i="47"/>
  <c r="I200" i="47"/>
  <c r="I190" i="47"/>
  <c r="I205" i="47"/>
  <c r="I181" i="47"/>
  <c r="I167" i="47"/>
  <c r="I165" i="47"/>
  <c r="I172" i="47"/>
  <c r="I176" i="47"/>
  <c r="K170" i="47"/>
  <c r="K204" i="47"/>
  <c r="K197" i="47"/>
  <c r="K217" i="47"/>
  <c r="K166" i="47"/>
  <c r="K206" i="47"/>
  <c r="K210" i="47"/>
  <c r="K219" i="47"/>
  <c r="K175" i="47"/>
  <c r="K211" i="47"/>
  <c r="K221" i="47"/>
  <c r="K167" i="47"/>
  <c r="K187" i="47"/>
  <c r="K214" i="47"/>
  <c r="K228" i="47"/>
  <c r="K176" i="47"/>
  <c r="K189" i="47"/>
  <c r="K216" i="47"/>
  <c r="K230" i="47"/>
  <c r="K172" i="47"/>
  <c r="K191" i="47"/>
  <c r="K218" i="47"/>
  <c r="K232" i="47"/>
  <c r="K181" i="47"/>
  <c r="K199" i="47"/>
  <c r="K225" i="47"/>
  <c r="K236" i="47"/>
  <c r="K184" i="47"/>
  <c r="K201" i="47"/>
  <c r="K227" i="47"/>
  <c r="K173" i="47"/>
  <c r="K183" i="47"/>
  <c r="K186" i="47"/>
  <c r="K233" i="47"/>
  <c r="K169" i="47"/>
  <c r="K198" i="47"/>
  <c r="K188" i="47"/>
  <c r="K235" i="47"/>
  <c r="L81" i="47"/>
  <c r="U181" i="47"/>
  <c r="U234" i="47"/>
  <c r="U213" i="47"/>
  <c r="K234" i="47"/>
  <c r="K220" i="47"/>
  <c r="K196" i="47"/>
  <c r="K168" i="47"/>
  <c r="Q217" i="47"/>
  <c r="Q211" i="47"/>
  <c r="P206" i="47"/>
  <c r="P191" i="47"/>
  <c r="P205" i="47"/>
  <c r="P228" i="47"/>
  <c r="P212" i="47"/>
  <c r="P225" i="47"/>
  <c r="P227" i="47"/>
  <c r="P236" i="47"/>
  <c r="P220" i="47"/>
  <c r="P233" i="47"/>
  <c r="P235" i="47"/>
  <c r="P218" i="47"/>
  <c r="P231" i="47"/>
  <c r="P175" i="47"/>
  <c r="Q165" i="47"/>
  <c r="Q183" i="47"/>
  <c r="Q198" i="47"/>
  <c r="Q232" i="47"/>
  <c r="S236" i="47"/>
  <c r="S167" i="47"/>
  <c r="S169" i="47"/>
  <c r="S175" i="47"/>
  <c r="S171" i="47"/>
  <c r="S173" i="47"/>
  <c r="S166" i="47"/>
  <c r="S172" i="47"/>
  <c r="S168" i="47"/>
  <c r="S220" i="47"/>
  <c r="S165" i="47"/>
  <c r="S191" i="47"/>
  <c r="S176" i="47"/>
  <c r="J176" i="47"/>
  <c r="J165" i="47"/>
  <c r="J167" i="47"/>
  <c r="J185" i="47"/>
  <c r="J199" i="47"/>
  <c r="J188" i="47"/>
  <c r="J200" i="47"/>
  <c r="J210" i="47"/>
  <c r="J220" i="47"/>
  <c r="J233" i="47"/>
  <c r="J219" i="47"/>
  <c r="U195" i="47"/>
  <c r="U176" i="47"/>
  <c r="K213" i="47"/>
  <c r="K200" i="47"/>
  <c r="Q225" i="47"/>
  <c r="Q206" i="47"/>
  <c r="R57" i="43"/>
  <c r="J232" i="47"/>
  <c r="J221" i="47"/>
  <c r="J213" i="47"/>
  <c r="J229" i="47"/>
  <c r="J218" i="47"/>
  <c r="J211" i="47"/>
  <c r="J204" i="47"/>
  <c r="J197" i="47"/>
  <c r="J186" i="47"/>
  <c r="J201" i="47"/>
  <c r="J189" i="47"/>
  <c r="J181" i="47"/>
  <c r="J171" i="47"/>
  <c r="J174" i="47"/>
  <c r="J168" i="47"/>
  <c r="R68" i="47"/>
  <c r="O98" i="47"/>
  <c r="U236" i="47"/>
  <c r="U200" i="47"/>
  <c r="U188" i="47"/>
  <c r="K226" i="47"/>
  <c r="K212" i="47"/>
  <c r="K185" i="47"/>
  <c r="K171" i="47"/>
  <c r="Q190" i="47"/>
  <c r="Q168" i="47"/>
  <c r="P217" i="47"/>
  <c r="P230" i="47"/>
  <c r="P214" i="47"/>
  <c r="P216" i="47"/>
  <c r="P165" i="47"/>
  <c r="P173" i="47"/>
  <c r="P168" i="47"/>
  <c r="P176" i="47"/>
  <c r="P167" i="47"/>
  <c r="P170" i="47"/>
  <c r="P181" i="47"/>
  <c r="P169" i="47"/>
  <c r="P172" i="47"/>
  <c r="P184" i="47"/>
  <c r="Q184" i="47"/>
  <c r="Q221" i="47"/>
  <c r="Q166" i="47"/>
  <c r="S181" i="47"/>
  <c r="S184" i="47"/>
  <c r="S200" i="47"/>
  <c r="S187" i="47"/>
  <c r="S183" i="47"/>
  <c r="S198" i="47"/>
  <c r="S185" i="47"/>
  <c r="S199" i="47"/>
  <c r="S204" i="47"/>
  <c r="S210" i="47"/>
  <c r="S232" i="47"/>
  <c r="S189" i="47"/>
  <c r="S230" i="47"/>
  <c r="S202" i="47"/>
  <c r="J172" i="47"/>
  <c r="J170" i="47"/>
  <c r="J180" i="47"/>
  <c r="J187" i="47"/>
  <c r="J203" i="47"/>
  <c r="J190" i="47"/>
  <c r="J202" i="47"/>
  <c r="J212" i="47"/>
  <c r="J225" i="47"/>
  <c r="J235" i="47"/>
  <c r="J226" i="47"/>
  <c r="J236" i="47"/>
  <c r="U166" i="47"/>
  <c r="K229" i="47"/>
  <c r="K180" i="47"/>
  <c r="Q212" i="47"/>
  <c r="T220" i="47"/>
  <c r="U83" i="47"/>
  <c r="AM207" i="79"/>
  <c r="AM209" i="79" s="1"/>
  <c r="J107" i="43"/>
  <c r="I107" i="43"/>
  <c r="R75" i="43"/>
  <c r="R66" i="43"/>
  <c r="R69" i="43"/>
  <c r="R60" i="43"/>
  <c r="R72" i="43"/>
  <c r="Q82" i="47"/>
  <c r="P83" i="47"/>
  <c r="AO393" i="46"/>
  <c r="AO395" i="46" s="1"/>
  <c r="U63" i="47"/>
  <c r="U71" i="47"/>
  <c r="AM1135" i="79"/>
  <c r="AM1137" i="79" s="1"/>
  <c r="U48" i="47"/>
  <c r="U50" i="47"/>
  <c r="AM762" i="79"/>
  <c r="AM764" i="79" s="1"/>
  <c r="U61" i="47"/>
  <c r="U65" i="47"/>
  <c r="U49" i="47"/>
  <c r="U56" i="47"/>
  <c r="U68" i="47"/>
  <c r="U70" i="47"/>
  <c r="U45" i="47"/>
  <c r="U46" i="47"/>
  <c r="U60" i="47"/>
  <c r="U66" i="47"/>
  <c r="U69" i="47"/>
  <c r="U52" i="47"/>
  <c r="AM577" i="79"/>
  <c r="AM579" i="79" s="1"/>
  <c r="AM392" i="79"/>
  <c r="AM394" i="79" s="1"/>
  <c r="U62" i="47"/>
  <c r="U64" i="47"/>
  <c r="U54" i="47"/>
  <c r="U55" i="47"/>
  <c r="U67" i="47"/>
  <c r="U53" i="47"/>
  <c r="U51" i="47"/>
  <c r="AM950" i="79"/>
  <c r="AM952" i="79" s="1"/>
  <c r="W15" i="47"/>
  <c r="M82" i="47"/>
  <c r="N84" i="47"/>
  <c r="L106" i="43"/>
  <c r="F106" i="43"/>
  <c r="H106" i="43"/>
  <c r="M98" i="43"/>
  <c r="M97" i="43"/>
  <c r="L85" i="47"/>
  <c r="M102" i="43"/>
  <c r="L77" i="47"/>
  <c r="W26" i="47"/>
  <c r="L82" i="47"/>
  <c r="L86" i="47"/>
  <c r="L75" i="47"/>
  <c r="M103" i="43"/>
  <c r="L98" i="47"/>
  <c r="I106" i="43"/>
  <c r="L79" i="47"/>
  <c r="G106" i="43"/>
  <c r="J106" i="43"/>
  <c r="L83" i="47"/>
  <c r="L78" i="47"/>
  <c r="K106" i="43"/>
  <c r="L76" i="47"/>
  <c r="M100" i="43"/>
  <c r="L80" i="47"/>
  <c r="E106" i="43"/>
  <c r="M104" i="43"/>
  <c r="L84" i="47"/>
  <c r="W18" i="47"/>
  <c r="M99" i="43"/>
  <c r="M101"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L136" i="47"/>
  <c r="M83" i="47"/>
  <c r="M115" i="47"/>
  <c r="M101" i="47"/>
  <c r="M77" i="47"/>
  <c r="M106" i="47"/>
  <c r="U156" i="47"/>
  <c r="Q151"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U120" i="47"/>
  <c r="U131" i="47"/>
  <c r="N135" i="47"/>
  <c r="L128" i="47"/>
  <c r="N115" i="47"/>
  <c r="N105" i="47"/>
  <c r="N136" i="47"/>
  <c r="M135" i="47"/>
  <c r="N94" i="47"/>
  <c r="N137" i="47"/>
  <c r="N96" i="47"/>
  <c r="U138" i="47"/>
  <c r="U130" i="47"/>
  <c r="S110" i="47"/>
  <c r="S154" i="47"/>
  <c r="S106" i="47"/>
  <c r="S139" i="47"/>
  <c r="S99" i="47"/>
  <c r="S112" i="47"/>
  <c r="Q137" i="47"/>
  <c r="Q140" i="47"/>
  <c r="L142" i="47"/>
  <c r="R78" i="43"/>
  <c r="Q153" i="47"/>
  <c r="U154" i="47"/>
  <c r="U126" i="47"/>
  <c r="P155" i="47"/>
  <c r="L121" i="47"/>
  <c r="L125" i="47"/>
  <c r="N108" i="47"/>
  <c r="N144" i="47"/>
  <c r="U128" i="47"/>
  <c r="U127" i="47"/>
  <c r="U129" i="47"/>
  <c r="U159" i="47"/>
  <c r="S115" i="47"/>
  <c r="S90" i="47"/>
  <c r="S105" i="47"/>
  <c r="P150" i="47"/>
  <c r="S155" i="47"/>
  <c r="S151" i="47"/>
  <c r="R64" i="47"/>
  <c r="P144" i="47"/>
  <c r="P153" i="47"/>
  <c r="R53" i="47"/>
  <c r="O123" i="47"/>
  <c r="L140" i="47"/>
  <c r="M136" i="47"/>
  <c r="S142" i="47"/>
  <c r="R52" i="47"/>
  <c r="R51" i="47"/>
  <c r="P146" i="47"/>
  <c r="P129" i="47"/>
  <c r="P161" i="47"/>
  <c r="R62" i="47"/>
  <c r="O145" i="47"/>
  <c r="O131" i="47"/>
  <c r="O121" i="47"/>
  <c r="O139" i="47"/>
  <c r="L135" i="47"/>
  <c r="N140" i="47"/>
  <c r="N121" i="47"/>
  <c r="M126" i="47"/>
  <c r="M127" i="47"/>
  <c r="N131" i="47"/>
  <c r="U145" i="47"/>
  <c r="S128" i="47"/>
  <c r="S123" i="47"/>
  <c r="S141" i="47"/>
  <c r="R71" i="47"/>
  <c r="R67" i="47"/>
  <c r="R48" i="47"/>
  <c r="R61" i="47"/>
  <c r="P135" i="47"/>
  <c r="P142" i="47"/>
  <c r="R60" i="47"/>
  <c r="P152" i="47"/>
  <c r="R45" i="47"/>
  <c r="L137" i="47"/>
  <c r="M143" i="47"/>
  <c r="O140" i="47"/>
  <c r="L144" i="47"/>
  <c r="L145" i="47"/>
  <c r="N138" i="47"/>
  <c r="M130" i="47"/>
  <c r="M131" i="47"/>
  <c r="S144" i="47"/>
  <c r="R54" i="47"/>
  <c r="R46" i="47"/>
  <c r="P156" i="47"/>
  <c r="R66" i="47"/>
  <c r="P128" i="47"/>
  <c r="O138" i="47"/>
  <c r="O143" i="47"/>
  <c r="O142" i="47"/>
  <c r="O146" i="47"/>
  <c r="L146" i="47"/>
  <c r="N143" i="47"/>
  <c r="N139" i="47"/>
  <c r="N129" i="47"/>
  <c r="M120" i="47"/>
  <c r="M121" i="47"/>
  <c r="M123"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M144" i="47"/>
  <c r="M138" i="47"/>
  <c r="M141" i="47"/>
  <c r="M129" i="47"/>
  <c r="N127" i="47"/>
  <c r="S143" i="47"/>
  <c r="S136" i="47"/>
  <c r="R50" i="47"/>
  <c r="P143" i="47"/>
  <c r="P124" i="47"/>
  <c r="P151" i="47"/>
  <c r="R65" i="47"/>
  <c r="O130" i="47"/>
  <c r="O129" i="47"/>
  <c r="L141" i="47"/>
  <c r="L138" i="47"/>
  <c r="L143" i="47"/>
  <c r="N124" i="47"/>
  <c r="N120" i="47"/>
  <c r="M142" i="47"/>
  <c r="M137" i="47"/>
  <c r="N123"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M125" i="47"/>
  <c r="M128" i="47"/>
  <c r="P126" i="47"/>
  <c r="P121" i="47"/>
  <c r="N126" i="47"/>
  <c r="N146" i="47"/>
  <c r="M140" i="47"/>
  <c r="S159" i="47"/>
  <c r="S158" i="47"/>
  <c r="S137" i="47"/>
  <c r="R69" i="47"/>
  <c r="Q160" i="47"/>
  <c r="P123" i="47"/>
  <c r="P122" i="47"/>
  <c r="P141" i="47"/>
  <c r="P127" i="47"/>
  <c r="P138" i="47"/>
  <c r="T95" i="47"/>
  <c r="V137" i="47"/>
  <c r="V97" i="47"/>
  <c r="V138" i="47"/>
  <c r="V96" i="47"/>
  <c r="V140" i="47"/>
  <c r="T135" i="47"/>
  <c r="V106" i="47"/>
  <c r="V135" i="47"/>
  <c r="V127" i="47"/>
  <c r="V120" i="47"/>
  <c r="V124" i="47"/>
  <c r="T110" i="47"/>
  <c r="T106" i="47"/>
  <c r="T92" i="47"/>
  <c r="V128" i="47"/>
  <c r="V129" i="47"/>
  <c r="V84" i="47"/>
  <c r="T137" i="47"/>
  <c r="T128" i="47"/>
  <c r="T96" i="47"/>
  <c r="T154" i="47"/>
  <c r="T130" i="47"/>
  <c r="T80" i="47"/>
  <c r="T140" i="47"/>
  <c r="T125" i="47"/>
  <c r="T82" i="47"/>
  <c r="V92" i="47"/>
  <c r="V130" i="47"/>
  <c r="V75" i="47"/>
  <c r="V78" i="47"/>
  <c r="T159" i="47"/>
  <c r="T146" i="47"/>
  <c r="T120" i="47"/>
  <c r="T115" i="47"/>
  <c r="T86" i="47"/>
  <c r="T123" i="47"/>
  <c r="T112" i="47"/>
  <c r="T105" i="47"/>
  <c r="V108" i="47"/>
  <c r="V121" i="47"/>
  <c r="V93" i="47"/>
  <c r="T127" i="47"/>
  <c r="T109" i="47"/>
  <c r="T121" i="47"/>
  <c r="T139" i="47"/>
  <c r="T116" i="47"/>
  <c r="T122" i="47"/>
  <c r="T101" i="47"/>
  <c r="V125" i="47"/>
  <c r="V94" i="47"/>
  <c r="T144" i="47"/>
  <c r="T150" i="47"/>
  <c r="T141" i="47"/>
  <c r="T114" i="47"/>
  <c r="R84" i="47"/>
  <c r="V82" i="47"/>
  <c r="V116" i="47"/>
  <c r="V99" i="47"/>
  <c r="V142" i="47"/>
  <c r="V146" i="47"/>
  <c r="V101" i="47"/>
  <c r="V143" i="47"/>
  <c r="V85" i="47"/>
  <c r="T153" i="47"/>
  <c r="T145" i="47"/>
  <c r="T152" i="47"/>
  <c r="T158" i="47"/>
  <c r="T126" i="47"/>
  <c r="T129" i="47"/>
  <c r="T90" i="47"/>
  <c r="T77" i="47"/>
  <c r="R127" i="47"/>
  <c r="V141" i="47"/>
  <c r="V98" i="47"/>
  <c r="V105" i="47"/>
  <c r="V126" i="47"/>
  <c r="V90" i="47"/>
  <c r="V111" i="47"/>
  <c r="V76" i="47"/>
  <c r="V100" i="47"/>
  <c r="T161" i="47"/>
  <c r="T143" i="47"/>
  <c r="T94" i="47"/>
  <c r="T108" i="47"/>
  <c r="T138" i="47"/>
  <c r="T142" i="47"/>
  <c r="T99" i="47"/>
  <c r="T76" i="47"/>
  <c r="T79" i="47"/>
  <c r="T81" i="47"/>
  <c r="V122" i="47"/>
  <c r="V109" i="47"/>
  <c r="V123" i="47"/>
  <c r="V81" i="47"/>
  <c r="V110" i="47"/>
  <c r="V145" i="47"/>
  <c r="V131" i="47"/>
  <c r="V77" i="47"/>
  <c r="V144" i="47"/>
  <c r="V95" i="47"/>
  <c r="V112" i="47"/>
  <c r="T98" i="47"/>
  <c r="T91" i="47"/>
  <c r="T156" i="47"/>
  <c r="T107" i="47"/>
  <c r="T113" i="47"/>
  <c r="T111" i="47"/>
  <c r="T160" i="47"/>
  <c r="T78" i="47"/>
  <c r="T100" i="47"/>
  <c r="T83" i="47"/>
  <c r="R140" i="47"/>
  <c r="V113" i="47"/>
  <c r="V107" i="47"/>
  <c r="V79" i="47"/>
  <c r="V136" i="47"/>
  <c r="V80" i="47"/>
  <c r="V86" i="47"/>
  <c r="V115" i="47"/>
  <c r="V83" i="47"/>
  <c r="V91" i="47"/>
  <c r="V114" i="47"/>
  <c r="V139" i="47"/>
  <c r="T136" i="47"/>
  <c r="T93" i="47"/>
  <c r="T155" i="47"/>
  <c r="T131" i="47"/>
  <c r="T97" i="47"/>
  <c r="T157" i="47"/>
  <c r="T151" i="47"/>
  <c r="T85" i="47"/>
  <c r="T84" i="47"/>
  <c r="T124" i="47"/>
  <c r="R81" i="47"/>
  <c r="R112" i="47"/>
  <c r="R123" i="47"/>
  <c r="R78" i="47"/>
  <c r="R109" i="47"/>
  <c r="R94" i="47"/>
  <c r="R106" i="47"/>
  <c r="R128" i="47"/>
  <c r="R99" i="47"/>
  <c r="R125" i="47"/>
  <c r="R75" i="47"/>
  <c r="R107" i="47"/>
  <c r="R80" i="47"/>
  <c r="R86" i="47"/>
  <c r="R113" i="47"/>
  <c r="R83" i="47"/>
  <c r="R138" i="47"/>
  <c r="R110" i="47"/>
  <c r="R136" i="47"/>
  <c r="R95" i="47"/>
  <c r="R121" i="47"/>
  <c r="R142" i="47"/>
  <c r="R111" i="47"/>
  <c r="R141" i="47"/>
  <c r="R120" i="47"/>
  <c r="R100" i="47"/>
  <c r="R115" i="47"/>
  <c r="R90" i="47"/>
  <c r="R108" i="47"/>
  <c r="R93" i="47"/>
  <c r="R101" i="47"/>
  <c r="R82" i="47"/>
  <c r="R146" i="47"/>
  <c r="R144" i="47"/>
  <c r="R91" i="47"/>
  <c r="R85" i="47"/>
  <c r="R97" i="47"/>
  <c r="R139" i="47"/>
  <c r="R135" i="47"/>
  <c r="R129" i="47"/>
  <c r="R92" i="47"/>
  <c r="R124" i="47"/>
  <c r="R98" i="47"/>
  <c r="R145" i="47"/>
  <c r="R137" i="47"/>
  <c r="R116" i="47"/>
  <c r="R126" i="47"/>
  <c r="R130" i="47"/>
  <c r="R143" i="47"/>
  <c r="R96" i="47"/>
  <c r="R79" i="47"/>
  <c r="R131" i="47"/>
  <c r="R105" i="47"/>
  <c r="R76" i="47"/>
  <c r="R114" i="47"/>
  <c r="R77" i="47"/>
  <c r="W17" i="47"/>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38" i="43" l="1"/>
  <c r="E42" i="43"/>
  <c r="E32" i="43"/>
  <c r="E34" i="43"/>
  <c r="E35" i="43"/>
  <c r="R153" i="47"/>
  <c r="R161" i="47"/>
  <c r="R158" i="47"/>
  <c r="R181" i="47"/>
  <c r="N167" i="47"/>
  <c r="R226" i="47"/>
  <c r="N161" i="47"/>
  <c r="Q57" i="47"/>
  <c r="Q59" i="47" s="1"/>
  <c r="Q72" i="47" s="1"/>
  <c r="Q74" i="47" s="1"/>
  <c r="Q87" i="47" s="1"/>
  <c r="Q89" i="47" s="1"/>
  <c r="Q102" i="47" s="1"/>
  <c r="S57" i="47"/>
  <c r="S59" i="47" s="1"/>
  <c r="S72" i="47" s="1"/>
  <c r="S74" i="47" s="1"/>
  <c r="S87" i="47" s="1"/>
  <c r="S89" i="47" s="1"/>
  <c r="S102" i="47" s="1"/>
  <c r="R216" i="47"/>
  <c r="R227" i="47"/>
  <c r="R183" i="47"/>
  <c r="N199" i="47"/>
  <c r="R198" i="47"/>
  <c r="R180" i="47"/>
  <c r="R160" i="47"/>
  <c r="R159" i="47"/>
  <c r="R156" i="47"/>
  <c r="R155" i="47"/>
  <c r="R152" i="47"/>
  <c r="N156" i="47"/>
  <c r="R176" i="47"/>
  <c r="R186" i="47"/>
  <c r="R203" i="47"/>
  <c r="R215" i="47"/>
  <c r="N236" i="47"/>
  <c r="N175" i="47"/>
  <c r="V181" i="47"/>
  <c r="N187" i="47"/>
  <c r="N225" i="47"/>
  <c r="N174" i="47"/>
  <c r="R157" i="47"/>
  <c r="N154" i="47"/>
  <c r="N160" i="47"/>
  <c r="N159" i="47"/>
  <c r="R236" i="47"/>
  <c r="R225" i="47"/>
  <c r="R197" i="47"/>
  <c r="R214" i="47"/>
  <c r="R165" i="47"/>
  <c r="R195" i="47"/>
  <c r="V221" i="47"/>
  <c r="R217" i="47"/>
  <c r="N229" i="47"/>
  <c r="N166" i="47"/>
  <c r="N172" i="47"/>
  <c r="N181" i="47"/>
  <c r="N153" i="47"/>
  <c r="R220" i="47"/>
  <c r="R173" i="47"/>
  <c r="R211" i="47"/>
  <c r="R228" i="47"/>
  <c r="R188" i="47"/>
  <c r="R185" i="47"/>
  <c r="R205" i="47"/>
  <c r="L226" i="47"/>
  <c r="V166" i="47"/>
  <c r="R174" i="47"/>
  <c r="R171" i="47"/>
  <c r="N183" i="47"/>
  <c r="N191" i="47"/>
  <c r="N203" i="47"/>
  <c r="V201" i="47"/>
  <c r="L200" i="47"/>
  <c r="V183" i="47"/>
  <c r="V160" i="47"/>
  <c r="V195" i="47"/>
  <c r="V229" i="47"/>
  <c r="V169" i="47"/>
  <c r="N234" i="47"/>
  <c r="N169" i="47"/>
  <c r="N185" i="47"/>
  <c r="N201" i="47"/>
  <c r="N196" i="47"/>
  <c r="N184" i="47"/>
  <c r="N205" i="47"/>
  <c r="N195" i="47"/>
  <c r="V174" i="47"/>
  <c r="V235" i="47"/>
  <c r="L190" i="47"/>
  <c r="V211" i="47"/>
  <c r="L231" i="47"/>
  <c r="V190" i="47"/>
  <c r="V204" i="47"/>
  <c r="V234" i="47"/>
  <c r="N227" i="47"/>
  <c r="N213" i="47"/>
  <c r="N173" i="47"/>
  <c r="N165" i="47"/>
  <c r="N170" i="47"/>
  <c r="N171" i="47"/>
  <c r="N176" i="47"/>
  <c r="L161" i="47"/>
  <c r="V167" i="47"/>
  <c r="V175" i="47"/>
  <c r="L170" i="47"/>
  <c r="L185" i="47"/>
  <c r="V214" i="47"/>
  <c r="V197" i="47"/>
  <c r="V216" i="47"/>
  <c r="V230" i="47"/>
  <c r="V196" i="47"/>
  <c r="V165" i="47"/>
  <c r="V233" i="47"/>
  <c r="R150" i="47"/>
  <c r="V153" i="47"/>
  <c r="V151" i="47"/>
  <c r="V156" i="47"/>
  <c r="N158" i="47"/>
  <c r="N157" i="47"/>
  <c r="N155" i="47"/>
  <c r="R235" i="47"/>
  <c r="R191" i="47"/>
  <c r="R234" i="47"/>
  <c r="R168" i="47"/>
  <c r="R212" i="47"/>
  <c r="R213" i="47"/>
  <c r="R184" i="47"/>
  <c r="R201" i="47"/>
  <c r="R202" i="47"/>
  <c r="R169" i="47"/>
  <c r="R172" i="47"/>
  <c r="R189" i="47"/>
  <c r="R204" i="47"/>
  <c r="L230" i="47"/>
  <c r="L210" i="47"/>
  <c r="L204" i="47"/>
  <c r="V173" i="47"/>
  <c r="V202" i="47"/>
  <c r="V220" i="47"/>
  <c r="V218" i="47"/>
  <c r="V191" i="47"/>
  <c r="V184" i="47"/>
  <c r="V219" i="47"/>
  <c r="V185" i="47"/>
  <c r="V172" i="47"/>
  <c r="V168" i="47"/>
  <c r="V203" i="47"/>
  <c r="V226" i="47"/>
  <c r="R210" i="47"/>
  <c r="V200" i="47"/>
  <c r="R218" i="47"/>
  <c r="V189" i="47"/>
  <c r="R230" i="47"/>
  <c r="N168" i="47"/>
  <c r="N182" i="47"/>
  <c r="N180" i="47"/>
  <c r="N189" i="47"/>
  <c r="N197" i="47"/>
  <c r="N198" i="47"/>
  <c r="N200" i="47"/>
  <c r="N212" i="47"/>
  <c r="N204" i="47"/>
  <c r="N206" i="47"/>
  <c r="N210" i="47"/>
  <c r="N220" i="47"/>
  <c r="N214" i="47"/>
  <c r="N216" i="47"/>
  <c r="N218" i="47"/>
  <c r="N231" i="47"/>
  <c r="V152" i="47"/>
  <c r="V158" i="47"/>
  <c r="L174" i="47"/>
  <c r="V180" i="47"/>
  <c r="V188" i="47"/>
  <c r="V205" i="47"/>
  <c r="V212" i="47"/>
  <c r="V228" i="47"/>
  <c r="V231" i="47"/>
  <c r="V170" i="47"/>
  <c r="V199" i="47"/>
  <c r="V150" i="47"/>
  <c r="R151" i="47"/>
  <c r="R154" i="47"/>
  <c r="V157" i="47"/>
  <c r="V159" i="47"/>
  <c r="V154" i="47"/>
  <c r="V161" i="47"/>
  <c r="N150" i="47"/>
  <c r="N151" i="47"/>
  <c r="V155" i="47"/>
  <c r="N152" i="47"/>
  <c r="V217" i="47"/>
  <c r="R196" i="47"/>
  <c r="R221" i="47"/>
  <c r="R166" i="47"/>
  <c r="R200" i="47"/>
  <c r="R229" i="47"/>
  <c r="R199" i="47"/>
  <c r="R187" i="47"/>
  <c r="R190" i="47"/>
  <c r="R167" i="47"/>
  <c r="R170" i="47"/>
  <c r="R182" i="47"/>
  <c r="V206" i="47"/>
  <c r="R206" i="47"/>
  <c r="L217" i="47"/>
  <c r="L214" i="47"/>
  <c r="L228" i="47"/>
  <c r="V182" i="47"/>
  <c r="V225" i="47"/>
  <c r="V187" i="47"/>
  <c r="V215" i="47"/>
  <c r="V186" i="47"/>
  <c r="V198" i="47"/>
  <c r="V227" i="47"/>
  <c r="V171" i="47"/>
  <c r="V176" i="47"/>
  <c r="V236" i="47"/>
  <c r="V213" i="47"/>
  <c r="V232" i="47"/>
  <c r="R233" i="47"/>
  <c r="R231" i="47"/>
  <c r="R219" i="47"/>
  <c r="R175" i="47"/>
  <c r="N186" i="47"/>
  <c r="N188" i="47"/>
  <c r="N190" i="47"/>
  <c r="N202" i="47"/>
  <c r="N233" i="47"/>
  <c r="N235" i="47"/>
  <c r="N211" i="47"/>
  <c r="N221" i="47"/>
  <c r="N215" i="47"/>
  <c r="N217" i="47"/>
  <c r="N219" i="47"/>
  <c r="N232" i="47"/>
  <c r="N226" i="47"/>
  <c r="N228" i="47"/>
  <c r="L182" i="47"/>
  <c r="L152" i="47"/>
  <c r="L153" i="47"/>
  <c r="L158" i="47"/>
  <c r="L151" i="47"/>
  <c r="L172" i="47"/>
  <c r="L167" i="47"/>
  <c r="L215" i="47"/>
  <c r="L173" i="47"/>
  <c r="L236" i="47"/>
  <c r="L235" i="47"/>
  <c r="L202" i="47"/>
  <c r="L168" i="47"/>
  <c r="L166" i="47"/>
  <c r="L211" i="47"/>
  <c r="L221" i="47"/>
  <c r="L165" i="47"/>
  <c r="L216" i="47"/>
  <c r="L184" i="47"/>
  <c r="L229" i="47"/>
  <c r="L150" i="47"/>
  <c r="L160" i="47"/>
  <c r="L156" i="47"/>
  <c r="L187" i="47"/>
  <c r="L188" i="47"/>
  <c r="L227" i="47"/>
  <c r="L195" i="47"/>
  <c r="L181" i="47"/>
  <c r="L203" i="47"/>
  <c r="L213" i="47"/>
  <c r="L201" i="47"/>
  <c r="L199" i="47"/>
  <c r="L220" i="47"/>
  <c r="L233" i="47"/>
  <c r="L189" i="47"/>
  <c r="L183" i="47"/>
  <c r="L196" i="47"/>
  <c r="L159" i="47"/>
  <c r="L157" i="47"/>
  <c r="L154" i="47"/>
  <c r="L155" i="47"/>
  <c r="L169" i="47"/>
  <c r="L198" i="47"/>
  <c r="L191" i="47"/>
  <c r="L205" i="47"/>
  <c r="L186" i="47"/>
  <c r="L212" i="47"/>
  <c r="L225" i="47"/>
  <c r="L171" i="47"/>
  <c r="L234" i="47"/>
  <c r="L180" i="47"/>
  <c r="L175" i="47"/>
  <c r="L176" i="47"/>
  <c r="L219" i="47"/>
  <c r="L232" i="47"/>
  <c r="L218" i="47"/>
  <c r="L197" i="47"/>
  <c r="M181" i="47"/>
  <c r="O235" i="47"/>
  <c r="O225" i="47"/>
  <c r="M189" i="47"/>
  <c r="O211" i="47"/>
  <c r="O221" i="47"/>
  <c r="M218" i="47"/>
  <c r="M154" i="47"/>
  <c r="O174" i="47"/>
  <c r="O170" i="47"/>
  <c r="O176" i="47"/>
  <c r="O165" i="47"/>
  <c r="O234" i="47"/>
  <c r="M220" i="47"/>
  <c r="M231" i="47"/>
  <c r="M201" i="47"/>
  <c r="M213" i="47"/>
  <c r="O158" i="47"/>
  <c r="O184" i="47"/>
  <c r="O198" i="47"/>
  <c r="O185" i="47"/>
  <c r="O199" i="47"/>
  <c r="M234" i="47"/>
  <c r="M233" i="47"/>
  <c r="M169" i="47"/>
  <c r="M198" i="47"/>
  <c r="O186" i="47"/>
  <c r="O188" i="47"/>
  <c r="O212" i="47"/>
  <c r="M236" i="47"/>
  <c r="M216" i="47"/>
  <c r="M168" i="47"/>
  <c r="M200" i="47"/>
  <c r="M153" i="47"/>
  <c r="M158" i="47"/>
  <c r="O154" i="47"/>
  <c r="M160" i="47"/>
  <c r="O152" i="47"/>
  <c r="O159" i="47"/>
  <c r="M151" i="47"/>
  <c r="O150" i="47"/>
  <c r="O160" i="47"/>
  <c r="O171" i="47"/>
  <c r="O204" i="47"/>
  <c r="O197" i="47"/>
  <c r="O217" i="47"/>
  <c r="O167" i="47"/>
  <c r="O206" i="47"/>
  <c r="O210" i="47"/>
  <c r="O219" i="47"/>
  <c r="O169" i="47"/>
  <c r="O196" i="47"/>
  <c r="O220" i="47"/>
  <c r="O232" i="47"/>
  <c r="O182" i="47"/>
  <c r="O233" i="47"/>
  <c r="M167" i="47"/>
  <c r="M176" i="47"/>
  <c r="M171" i="47"/>
  <c r="M166" i="47"/>
  <c r="M173" i="47"/>
  <c r="M172" i="47"/>
  <c r="M165" i="47"/>
  <c r="M184" i="47"/>
  <c r="M188" i="47"/>
  <c r="M190" i="47"/>
  <c r="M202" i="47"/>
  <c r="M191" i="47"/>
  <c r="M226" i="47"/>
  <c r="M228" i="47"/>
  <c r="M212" i="47"/>
  <c r="M225" i="47"/>
  <c r="M161" i="47"/>
  <c r="M159" i="47"/>
  <c r="M155" i="47"/>
  <c r="O151" i="47"/>
  <c r="O157" i="47"/>
  <c r="O155" i="47"/>
  <c r="O168" i="47"/>
  <c r="O189" i="47"/>
  <c r="O216" i="47"/>
  <c r="O228" i="47"/>
  <c r="O173" i="47"/>
  <c r="O191" i="47"/>
  <c r="O218" i="47"/>
  <c r="O230" i="47"/>
  <c r="O180" i="47"/>
  <c r="O205" i="47"/>
  <c r="O231" i="47"/>
  <c r="O175" i="47"/>
  <c r="O202" i="47"/>
  <c r="O195" i="47"/>
  <c r="O215" i="47"/>
  <c r="M185" i="47"/>
  <c r="M183" i="47"/>
  <c r="M197" i="47"/>
  <c r="M203" i="47"/>
  <c r="M205" i="47"/>
  <c r="M195" i="47"/>
  <c r="M204" i="47"/>
  <c r="M215" i="47"/>
  <c r="M217" i="47"/>
  <c r="M230" i="47"/>
  <c r="M214" i="47"/>
  <c r="M235" i="47"/>
  <c r="M175" i="47"/>
  <c r="M170" i="47"/>
  <c r="O156" i="47"/>
  <c r="M157" i="47"/>
  <c r="M152" i="47"/>
  <c r="O153" i="47"/>
  <c r="M156" i="47"/>
  <c r="O161" i="47"/>
  <c r="R81" i="43"/>
  <c r="M150" i="47"/>
  <c r="O181" i="47"/>
  <c r="O201" i="47"/>
  <c r="O227" i="47"/>
  <c r="O236" i="47"/>
  <c r="O183" i="47"/>
  <c r="O203" i="47"/>
  <c r="O229" i="47"/>
  <c r="O166" i="47"/>
  <c r="O200" i="47"/>
  <c r="O190" i="47"/>
  <c r="O213" i="47"/>
  <c r="O172" i="47"/>
  <c r="O187" i="47"/>
  <c r="O214" i="47"/>
  <c r="M206" i="47"/>
  <c r="M187" i="47"/>
  <c r="M211" i="47"/>
  <c r="M221" i="47"/>
  <c r="M196" i="47"/>
  <c r="M210" i="47"/>
  <c r="M219" i="47"/>
  <c r="M232" i="47"/>
  <c r="M227" i="47"/>
  <c r="M229" i="47"/>
  <c r="M174" i="47"/>
  <c r="M180" i="47"/>
  <c r="M182" i="47"/>
  <c r="M199" i="47"/>
  <c r="AA1168" i="79"/>
  <c r="F84" i="43" s="1"/>
  <c r="AM1167" i="79"/>
  <c r="AM1168" i="79" s="1"/>
  <c r="AM1170" i="79" s="1"/>
  <c r="U57" i="47"/>
  <c r="U59" i="47" s="1"/>
  <c r="U72" i="47" s="1"/>
  <c r="U74" i="47" s="1"/>
  <c r="U87" i="47" s="1"/>
  <c r="U89" i="47" s="1"/>
  <c r="U102" i="47" s="1"/>
  <c r="W27" i="47"/>
  <c r="C108" i="43" s="1"/>
  <c r="P87" i="47"/>
  <c r="P89" i="47" s="1"/>
  <c r="P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92" i="47"/>
  <c r="W56" i="47"/>
  <c r="W61" i="47"/>
  <c r="W127" i="47"/>
  <c r="W114" i="47"/>
  <c r="W108" i="47"/>
  <c r="W76" i="47"/>
  <c r="W85" i="47"/>
  <c r="W141" i="47"/>
  <c r="W83" i="47"/>
  <c r="W142" i="47"/>
  <c r="W111" i="47"/>
  <c r="W120" i="47"/>
  <c r="W45" i="47"/>
  <c r="W50" i="47"/>
  <c r="W124" i="47"/>
  <c r="W93" i="47"/>
  <c r="W98" i="47"/>
  <c r="W123" i="47"/>
  <c r="W128" i="47"/>
  <c r="W51" i="47"/>
  <c r="W69" i="47"/>
  <c r="W112" i="47"/>
  <c r="W99" i="47"/>
  <c r="W79" i="47"/>
  <c r="W77" i="47"/>
  <c r="W47" i="47"/>
  <c r="W54" i="47"/>
  <c r="W131" i="47"/>
  <c r="W68" i="47"/>
  <c r="W71" i="47"/>
  <c r="W137" i="47"/>
  <c r="W101" i="47"/>
  <c r="W52" i="47"/>
  <c r="W67" i="47"/>
  <c r="W109" i="47"/>
  <c r="W100" i="47"/>
  <c r="W139" i="47"/>
  <c r="W49" i="47"/>
  <c r="W113" i="47"/>
  <c r="W96" i="47"/>
  <c r="W80" i="47"/>
  <c r="W105" i="47"/>
  <c r="W95" i="47"/>
  <c r="W70" i="47"/>
  <c r="W116" i="47"/>
  <c r="W143" i="47"/>
  <c r="W78" i="47"/>
  <c r="W81" i="47"/>
  <c r="W84" i="47"/>
  <c r="W130" i="47"/>
  <c r="W144"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E31" i="43" l="1"/>
  <c r="E43" i="43" s="1"/>
  <c r="R84" i="43"/>
  <c r="H19" i="43" s="1"/>
  <c r="W217" i="47"/>
  <c r="W226" i="47"/>
  <c r="W204" i="47"/>
  <c r="W161" i="47"/>
  <c r="W227" i="47"/>
  <c r="W213" i="47"/>
  <c r="W152" i="47"/>
  <c r="W185" i="47"/>
  <c r="W160" i="47"/>
  <c r="W174" i="47"/>
  <c r="W200" i="47"/>
  <c r="W171" i="47"/>
  <c r="W186" i="47"/>
  <c r="W172" i="47"/>
  <c r="W153" i="47"/>
  <c r="W157" i="47"/>
  <c r="W211" i="47"/>
  <c r="W199" i="47"/>
  <c r="W236" i="47"/>
  <c r="W170" i="47"/>
  <c r="W230" i="47"/>
  <c r="W212" i="47"/>
  <c r="W158" i="47"/>
  <c r="W235" i="47"/>
  <c r="W219" i="47"/>
  <c r="W156" i="47"/>
  <c r="W175" i="47"/>
  <c r="W221" i="47"/>
  <c r="W215" i="47"/>
  <c r="W181" i="47"/>
  <c r="W225" i="47"/>
  <c r="W218" i="47"/>
  <c r="W229" i="47"/>
  <c r="W155" i="47"/>
  <c r="W206" i="47"/>
  <c r="W198" i="47"/>
  <c r="W154" i="47"/>
  <c r="W233" i="47"/>
  <c r="W191" i="47"/>
  <c r="W151" i="47"/>
  <c r="W189" i="47"/>
  <c r="W166" i="47"/>
  <c r="W195" i="47"/>
  <c r="W168" i="47"/>
  <c r="W165" i="47"/>
  <c r="W196" i="47"/>
  <c r="W214" i="47"/>
  <c r="W201" i="47"/>
  <c r="W188" i="47"/>
  <c r="W205" i="47"/>
  <c r="W173" i="47"/>
  <c r="W202" i="47"/>
  <c r="W169" i="47"/>
  <c r="W234" i="47"/>
  <c r="W184" i="47"/>
  <c r="W228" i="47"/>
  <c r="W232" i="47"/>
  <c r="W190" i="47"/>
  <c r="W220" i="47"/>
  <c r="W159" i="47"/>
  <c r="W176" i="47"/>
  <c r="W182" i="47"/>
  <c r="W180" i="47"/>
  <c r="W203" i="47"/>
  <c r="W231" i="47"/>
  <c r="W216" i="47"/>
  <c r="W167" i="47"/>
  <c r="W210" i="47"/>
  <c r="W197" i="47"/>
  <c r="W150" i="47"/>
  <c r="W187" i="47"/>
  <c r="W183" i="47"/>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7" i="43" s="1"/>
  <c r="P88" i="43" s="1"/>
  <c r="R164" i="47"/>
  <c r="R177" i="47" s="1"/>
  <c r="R179" i="47" s="1"/>
  <c r="R192" i="47" s="1"/>
  <c r="R194" i="47" s="1"/>
  <c r="R207" i="47" s="1"/>
  <c r="R209" i="47" s="1"/>
  <c r="R222" i="47" s="1"/>
  <c r="R224" i="47" s="1"/>
  <c r="R237" i="47" s="1"/>
  <c r="M87" i="43" s="1"/>
  <c r="M88" i="43" s="1"/>
  <c r="T164" i="47"/>
  <c r="T177" i="47" s="1"/>
  <c r="T179" i="47" s="1"/>
  <c r="T192" i="47" s="1"/>
  <c r="T194" i="47" s="1"/>
  <c r="T207" i="47" s="1"/>
  <c r="T209" i="47" s="1"/>
  <c r="T222" i="47" s="1"/>
  <c r="T224" i="47" s="1"/>
  <c r="T237" i="47" s="1"/>
  <c r="O87" i="43" s="1"/>
  <c r="O88" i="43" s="1"/>
  <c r="P164" i="47"/>
  <c r="P177" i="47" s="1"/>
  <c r="P179" i="47" s="1"/>
  <c r="P192" i="47" s="1"/>
  <c r="P194" i="47" s="1"/>
  <c r="P207" i="47" s="1"/>
  <c r="P209" i="47" s="1"/>
  <c r="P222" i="47" s="1"/>
  <c r="P224" i="47" s="1"/>
  <c r="P237" i="47" s="1"/>
  <c r="K87" i="43" s="1"/>
  <c r="K88" i="43" s="1"/>
  <c r="V164" i="47"/>
  <c r="V177" i="47" s="1"/>
  <c r="V179" i="47" s="1"/>
  <c r="V192" i="47" s="1"/>
  <c r="V194" i="47" s="1"/>
  <c r="V207" i="47" s="1"/>
  <c r="V209" i="47" s="1"/>
  <c r="V222" i="47" s="1"/>
  <c r="V224" i="47" s="1"/>
  <c r="V237" i="47" s="1"/>
  <c r="Q87" i="43" s="1"/>
  <c r="Q88" i="43" s="1"/>
  <c r="S164" i="47"/>
  <c r="S177" i="47" s="1"/>
  <c r="S179" i="47" s="1"/>
  <c r="S192" i="47" s="1"/>
  <c r="S194" i="47" s="1"/>
  <c r="S207" i="47" s="1"/>
  <c r="S209" i="47" s="1"/>
  <c r="S222" i="47" s="1"/>
  <c r="S224" i="47" s="1"/>
  <c r="S237" i="47" s="1"/>
  <c r="N87" i="43" s="1"/>
  <c r="N88" i="43" s="1"/>
  <c r="Q164" i="47"/>
  <c r="Q177" i="47" s="1"/>
  <c r="Q179" i="47" s="1"/>
  <c r="Q192" i="47" s="1"/>
  <c r="Q194" i="47" s="1"/>
  <c r="Q207" i="47" s="1"/>
  <c r="Q209" i="47" s="1"/>
  <c r="Q222" i="47" s="1"/>
  <c r="Q224" i="47" s="1"/>
  <c r="Q237" i="47" s="1"/>
  <c r="L87" i="43" s="1"/>
  <c r="L88"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M164" i="47"/>
  <c r="M177" i="47" s="1"/>
  <c r="M179" i="47" s="1"/>
  <c r="M192" i="47" s="1"/>
  <c r="M194" i="47" s="1"/>
  <c r="M207" i="47" s="1"/>
  <c r="M209" i="47" s="1"/>
  <c r="M222" i="47" s="1"/>
  <c r="M224" i="47" s="1"/>
  <c r="M237" i="47" s="1"/>
  <c r="H87" i="43" s="1"/>
  <c r="H88" i="43" s="1"/>
  <c r="O164" i="47"/>
  <c r="O177" i="47" s="1"/>
  <c r="O179" i="47" s="1"/>
  <c r="O192" i="47" s="1"/>
  <c r="O194" i="47" s="1"/>
  <c r="O207" i="47" s="1"/>
  <c r="O209" i="47" s="1"/>
  <c r="O222" i="47" s="1"/>
  <c r="O224" i="47" s="1"/>
  <c r="O237" i="47" s="1"/>
  <c r="J87" i="43" s="1"/>
  <c r="J88" i="43" s="1"/>
  <c r="F37" i="43"/>
  <c r="G37" i="43" s="1"/>
  <c r="F39" i="43"/>
  <c r="G39" i="43" s="1"/>
  <c r="F38" i="43"/>
  <c r="G38" i="43" s="1"/>
  <c r="N164" i="47"/>
  <c r="N177" i="47" s="1"/>
  <c r="N179" i="47" s="1"/>
  <c r="N192" i="47" s="1"/>
  <c r="N194" i="47" s="1"/>
  <c r="N207" i="47" s="1"/>
  <c r="N209" i="47" s="1"/>
  <c r="N222" i="47" s="1"/>
  <c r="N224" i="47" s="1"/>
  <c r="N237" i="47" s="1"/>
  <c r="I87" i="43" s="1"/>
  <c r="I88" i="43" s="1"/>
  <c r="J164" i="47"/>
  <c r="J177" i="47" s="1"/>
  <c r="J179" i="47" s="1"/>
  <c r="J192" i="47" s="1"/>
  <c r="J194" i="47" s="1"/>
  <c r="J207" i="47" s="1"/>
  <c r="J209" i="47" s="1"/>
  <c r="J222" i="47" s="1"/>
  <c r="J224" i="47" s="1"/>
  <c r="J237" i="47" s="1"/>
  <c r="E87" i="43" s="1"/>
  <c r="E88"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7" i="43" s="1"/>
  <c r="D88" i="43" s="1"/>
  <c r="F30" i="43" l="1"/>
  <c r="G30" i="43" s="1"/>
  <c r="F35" i="43"/>
  <c r="G35" i="43" s="1"/>
  <c r="F34" i="43"/>
  <c r="G34" i="43" s="1"/>
  <c r="L164" i="47"/>
  <c r="L177" i="47" s="1"/>
  <c r="L179" i="47" s="1"/>
  <c r="L192" i="47" s="1"/>
  <c r="L194" i="47" s="1"/>
  <c r="L207" i="47" s="1"/>
  <c r="L209" i="47" s="1"/>
  <c r="L222" i="47" s="1"/>
  <c r="L224" i="47" s="1"/>
  <c r="L237" i="47" s="1"/>
  <c r="G87" i="43" s="1"/>
  <c r="G88" i="43" s="1"/>
  <c r="F33" i="43"/>
  <c r="G33" i="43" s="1"/>
  <c r="F29" i="43"/>
  <c r="G29" i="43" s="1"/>
  <c r="W42" i="47"/>
  <c r="D108" i="43" s="1"/>
  <c r="K42" i="47"/>
  <c r="F32" i="43" l="1"/>
  <c r="G32" i="43" s="1"/>
  <c r="D109" i="43"/>
  <c r="K44" i="47"/>
  <c r="K57" i="47" s="1"/>
  <c r="K59" i="47" s="1"/>
  <c r="W44" i="47"/>
  <c r="W57" i="47" s="1"/>
  <c r="W59" i="47" l="1"/>
  <c r="W72" i="47" s="1"/>
  <c r="E108" i="43"/>
  <c r="K72" i="47"/>
  <c r="K74" i="47" s="1"/>
  <c r="K87" i="47" s="1"/>
  <c r="K89" i="47" s="1"/>
  <c r="K102" i="47" s="1"/>
  <c r="K104" i="47" l="1"/>
  <c r="K117" i="47" s="1"/>
  <c r="K119" i="47" s="1"/>
  <c r="K132" i="47" s="1"/>
  <c r="K134" i="47" s="1"/>
  <c r="K147" i="47" s="1"/>
  <c r="K149" i="47" s="1"/>
  <c r="K162" i="47" s="1"/>
  <c r="W74" i="47"/>
  <c r="W87" i="47" s="1"/>
  <c r="F108" i="43"/>
  <c r="F109" i="43" s="1"/>
  <c r="E109" i="43"/>
  <c r="K164" i="47" l="1"/>
  <c r="K177" i="47" s="1"/>
  <c r="K179" i="47" s="1"/>
  <c r="K192" i="47" s="1"/>
  <c r="K194" i="47" s="1"/>
  <c r="K207" i="47" s="1"/>
  <c r="K209" i="47" s="1"/>
  <c r="K222" i="47" s="1"/>
  <c r="K224" i="47" s="1"/>
  <c r="K237" i="47" s="1"/>
  <c r="F87" i="43" s="1"/>
  <c r="W89" i="47"/>
  <c r="W102" i="47" s="1"/>
  <c r="G108" i="43"/>
  <c r="R87" i="43" l="1"/>
  <c r="R88" i="43" s="1"/>
  <c r="F88" i="43"/>
  <c r="F31" i="43"/>
  <c r="F43" i="43" s="1"/>
  <c r="G109" i="43"/>
  <c r="W104" i="47"/>
  <c r="W117" i="47" s="1"/>
  <c r="H108" i="43"/>
  <c r="H109" i="43" s="1"/>
  <c r="H21" i="43" l="1"/>
  <c r="H22" i="43" s="1"/>
  <c r="G31" i="43"/>
  <c r="G43" i="43" s="1"/>
  <c r="W119" i="47"/>
  <c r="W132" i="47" s="1"/>
  <c r="I108" i="43"/>
  <c r="I109" i="43" s="1"/>
  <c r="W134" i="47" l="1"/>
  <c r="W147" i="47" s="1"/>
  <c r="W149" i="47" s="1"/>
  <c r="W162" i="47" s="1"/>
  <c r="W164" i="47" s="1"/>
  <c r="W177" i="47" s="1"/>
  <c r="W179" i="47" s="1"/>
  <c r="W192" i="47" s="1"/>
  <c r="W194" i="47" s="1"/>
  <c r="W207" i="47" s="1"/>
  <c r="W209" i="47" s="1"/>
  <c r="W222" i="47" s="1"/>
  <c r="W224" i="47" s="1"/>
  <c r="W237" i="47" s="1"/>
  <c r="J108" i="43"/>
  <c r="J109" i="43" l="1"/>
  <c r="K108" i="43"/>
  <c r="K109" i="43" s="1"/>
  <c r="L108" i="43" l="1"/>
  <c r="L109" i="43" l="1"/>
  <c r="M108" i="43"/>
  <c r="C15" i="44" l="1"/>
  <c r="D18" i="44"/>
  <c r="O18" i="44"/>
  <c r="L18" i="44"/>
  <c r="P18" i="44"/>
  <c r="J18" i="44"/>
  <c r="E18" i="44"/>
  <c r="Q18" i="44"/>
  <c r="G18" i="44"/>
  <c r="H18" i="44"/>
  <c r="F18" i="44"/>
  <c r="M18" i="44"/>
  <c r="N18" i="44"/>
  <c r="C16" i="44"/>
  <c r="K18" i="44"/>
  <c r="I18" i="44"/>
  <c r="C107" i="43" l="1"/>
  <c r="M107" i="43" s="1"/>
  <c r="C96" i="43"/>
  <c r="C106" i="43" l="1"/>
  <c r="C109" i="43" s="1"/>
  <c r="M96" i="43"/>
  <c r="M106" i="43" s="1"/>
  <c r="M109" i="43" s="1"/>
  <c r="AO132" i="46"/>
</calcChain>
</file>

<file path=xl/comments1.xml><?xml version="1.0" encoding="utf-8"?>
<comments xmlns="http://schemas.openxmlformats.org/spreadsheetml/2006/main">
  <authors>
    <author>tc={B8511BBD-E5BD-1147-8367-70256838614D}</author>
    <author>tc={BA12487C-0602-2B4D-A7DD-5430643ABA1B}</author>
    <author>tc={C3282A14-6144-134A-99D2-7D67AECC682D}</author>
    <author>tc={515855E0-5CFF-574C-AD0A-653D9C77E4BC}</author>
  </authors>
  <commentList>
    <comment ref="E28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Value in persistence report not consistent with IESO final results report. Persistence pro-rated.</t>
        </r>
      </text>
    </comment>
    <comment ref="F281"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Value in persistence report not consistent with IESO final results report. Persistence pro-rated.</t>
        </r>
      </text>
    </comment>
    <comment ref="E291"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Estimated based on persistence of initial results. Persistence report from IESO doesn’t include this adjustment.</t>
        </r>
      </text>
    </comment>
    <comment ref="E351"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Estimated based on persistence of initial results. Persistence report from IESO doesn’t include this adjustment.</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<sst xmlns="http://schemas.openxmlformats.org/spreadsheetml/2006/main" count="3637" uniqueCount="909">
  <si>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</si>
  <si>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</si>
  <si>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</si>
  <si>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</si>
  <si>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</si>
  <si>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</si>
  <si>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</si>
  <si>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</si>
  <si>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</si>
  <si>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</si>
  <si>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</si>
  <si>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</si>
  <si>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</si>
  <si>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</si>
  <si>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</si>
  <si>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</si>
  <si>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</si>
  <si>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</si>
  <si>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</si>
  <si>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</si>
  <si>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</si>
  <si>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</si>
  <si>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</si>
  <si>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</si>
  <si>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</si>
  <si>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</si>
  <si>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</si>
  <si>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</si>
  <si>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</si>
  <si>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</si>
  <si>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</si>
  <si>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</si>
  <si>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</si>
  <si>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</si>
  <si>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</si>
  <si>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</si>
  <si>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</si>
  <si>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</si>
  <si>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</si>
  <si>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</si>
  <si>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</si>
  <si>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</si>
  <si>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</si>
  <si>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</si>
  <si>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</si>
  <si>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</si>
  <si>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</si>
  <si>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</si>
  <si>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</si>
  <si>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</si>
  <si>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</si>
  <si>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</si>
  <si>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</si>
  <si>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</si>
  <si>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</si>
  <si>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</si>
  <si>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</si>
  <si>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</si>
  <si>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</si>
  <si>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</si>
  <si>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</si>
  <si>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</si>
  <si>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</si>
  <si>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</si>
  <si>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</si>
  <si>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</si>
  <si>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</si>
  <si>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</si>
  <si>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</si>
  <si>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</si>
  <si>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</si>
  <si>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</si>
  <si>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</si>
  <si>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</si>
  <si>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</si>
  <si>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</si>
  <si>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</si>
  <si>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</si>
  <si>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</si>
  <si>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</si>
  <si>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</si>
  <si>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</si>
  <si>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</si>
  <si>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</si>
  <si>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</si>
  <si>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</si>
  <si>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</si>
  <si>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</si>
  <si>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</si>
  <si>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</si>
  <si>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</si>
  <si>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</si>
  <si>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</si>
  <si>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</si>
  <si>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</si>
  <si>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</si>
  <si>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</si>
  <si>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</si>
  <si>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</si>
  <si>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</si>
  <si>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</si>
  <si>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</si>
  <si>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</si>
  <si>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</si>
  <si>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</si>
  <si>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</si>
  <si>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</si>
  <si>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</si>
  <si>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</si>
  <si>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</si>
  <si>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</si>
  <si>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</si>
  <si>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</si>
  <si>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</si>
  <si>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</si>
  <si>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</si>
  <si>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</si>
  <si>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</si>
  <si>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</si>
  <si>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</si>
  <si>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</si>
  <si>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</si>
  <si>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</si>
  <si>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</si>
  <si>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</si>
  <si>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</si>
  <si>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</si>
  <si>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</si>
  <si>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</si>
  <si>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</si>
  <si>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</si>
  <si>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</si>
  <si>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</si>
  <si>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</si>
  <si>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</si>
  <si>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</si>
  <si>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</si>
  <si>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</si>
  <si>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</si>
  <si>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</si>
  <si>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</si>
  <si>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</si>
  <si>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</si>
  <si>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</si>
  <si>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</si>
  <si>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</si>
  <si>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</si>
  <si>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</si>
  <si>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</si>
  <si>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</si>
  <si>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</si>
  <si>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</si>
  <si>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</si>
  <si>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</si>
  <si>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</si>
  <si>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</si>
  <si>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</si>
  <si>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</si>
  <si>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</si>
  <si>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</si>
  <si>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</si>
  <si>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</si>
  <si>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</si>
  <si>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</si>
  <si>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</si>
  <si>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</si>
  <si>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</si>
  <si>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</si>
  <si>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</si>
  <si>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</si>
  <si>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</si>
  <si>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</si>
  <si>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</si>
  <si>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</si>
  <si>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</si>
  <si>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</si>
  <si>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</si>
  <si>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</si>
  <si>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</si>
  <si>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</si>
  <si>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</si>
  <si>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</si>
  <si>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</si>
  <si>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</si>
  <si>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</si>
  <si>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</si>
  <si>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</si>
  <si>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</si>
  <si>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</si>
  <si>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</si>
  <si>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</si>
  <si>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</si>
  <si>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</si>
  <si>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</si>
  <si>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</si>
  <si>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</si>
  <si>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</si>
  <si>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</si>
  <si>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</si>
  <si>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</si>
  <si>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</si>
  <si>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</si>
  <si>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</si>
  <si>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</si>
  <si>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</si>
  <si>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</si>
  <si>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</si>
  <si>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</si>
  <si>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</si>
  <si>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</si>
  <si>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</si>
  <si>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</si>
  <si>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</si>
  <si>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</si>
  <si>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</si>
  <si>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</si>
  <si>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</si>
  <si>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</si>
  <si>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</si>
  <si>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</si>
  <si>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</si>
  <si>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</si>
  <si>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</si>
  <si>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</si>
  <si>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</si>
  <si>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</si>
  <si>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</si>
  <si>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</si>
  <si>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</si>
  <si>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</si>
  <si>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</si>
  <si>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</si>
  <si>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</si>
  <si>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</si>
  <si>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</si>
  <si>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</si>
  <si>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</si>
  <si>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</si>
  <si>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</si>
  <si>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</si>
  <si>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</si>
  <si>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</si>
  <si>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</si>
  <si>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</si>
  <si>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</si>
  <si>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</si>
  <si>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</si>
  <si>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</si>
  <si>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</si>
  <si>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</si>
  <si>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</si>
  <si>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</si>
  <si>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</si>
  <si>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</si>
  <si>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</si>
  <si>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</si>
  <si>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</si>
  <si>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</si>
  <si>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</si>
  <si>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</si>
  <si>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</si>
  <si>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</si>
  <si>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</si>
  <si>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</si>
  <si>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</si>
  <si>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</si>
  <si>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</si>
  <si>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</si>
  <si>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</si>
  <si>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</si>
  <si>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</si>
  <si>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</si>
  <si>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</si>
  <si>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</si>
  <si>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</si>
  <si>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</si>
  <si>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</si>
  <si>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</si>
  <si>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</si>
  <si>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</si>
  <si>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</si>
  <si>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</si>
  <si>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</si>
  <si>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</si>
  <si>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</si>
  <si>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</si>
  <si>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</si>
  <si>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</si>
  <si>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</si>
  <si>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</si>
  <si>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</si>
  <si>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</si>
  <si>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</si>
  <si>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</si>
  <si>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</si>
  <si>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</si>
  <si>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</si>
  <si>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</si>
  <si>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</si>
  <si>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</si>
  <si>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</si>
  <si>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</si>
  <si>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</si>
  <si>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</si>
  <si>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</si>
  <si>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</si>
  <si>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</si>
  <si>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</si>
  <si>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</si>
  <si>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</si>
  <si>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</si>
  <si>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</si>
  <si>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</si>
  <si>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</si>
  <si>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</si>
  <si>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</si>
  <si>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</si>
  <si>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</si>
  <si>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</si>
  <si>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</si>
  <si>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</si>
  <si>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</si>
  <si>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</si>
  <si>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</si>
  <si>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</si>
  <si>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</si>
  <si>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</si>
  <si>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</si>
  <si>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</si>
  <si>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</si>
  <si>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</si>
  <si>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</si>
  <si>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</si>
  <si>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</si>
  <si>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</si>
  <si>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</si>
  <si>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</si>
  <si>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</si>
  <si>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</si>
  <si>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</si>
  <si>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</si>
  <si>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</si>
  <si>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</si>
  <si>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</si>
  <si>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</si>
  <si>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</si>
  <si>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</si>
  <si>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</si>
  <si>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</si>
  <si>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</si>
  <si>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</si>
  <si>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</si>
  <si>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</si>
  <si>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</si>
  <si>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</si>
  <si>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</si>
  <si>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</si>
  <si>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</si>
  <si>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</si>
  <si>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</si>
  <si>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</si>
  <si>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</si>
  <si>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</si>
  <si>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</si>
  <si>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</si>
  <si>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</si>
  <si>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</si>
  <si>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</si>
  <si>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</si>
  <si>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</si>
  <si>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</si>
  <si>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</si>
  <si>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</si>
  <si>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</si>
  <si>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</si>
  <si>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</si>
  <si>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</si>
  <si>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</si>
  <si>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</si>
  <si>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</si>
  <si>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</si>
  <si>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</si>
  <si>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</si>
  <si>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</si>
  <si>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</si>
  <si>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</si>
  <si>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</si>
  <si>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</si>
  <si>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</si>
  <si>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</si>
  <si>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</si>
  <si>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</si>
  <si>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</si>
  <si>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</si>
  <si>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</si>
  <si>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</si>
  <si>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</si>
  <si>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</si>
  <si>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</si>
  <si>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</si>
  <si>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</si>
  <si>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</si>
  <si>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</si>
  <si>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</si>
  <si>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</si>
  <si>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</si>
  <si>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</si>
  <si>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</si>
  <si>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</si>
  <si>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</si>
  <si>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</si>
  <si>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</si>
  <si>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</si>
  <si>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</si>
  <si>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</si>
  <si>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</si>
  <si>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</si>
  <si>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</si>
  <si>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</si>
  <si>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</si>
  <si>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</si>
  <si>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</si>
  <si>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</si>
  <si>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</si>
  <si>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</si>
  <si>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</si>
  <si>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</si>
  <si>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</si>
  <si>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</si>
  <si>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</si>
  <si>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</si>
  <si>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</si>
  <si>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</si>
  <si>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</si>
  <si>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</si>
  <si>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</si>
  <si>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</si>
  <si>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</si>
  <si>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</si>
  <si>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</si>
  <si>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</si>
  <si>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</si>
  <si>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</si>
  <si>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</si>
  <si>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</si>
  <si>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</si>
  <si>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</si>
  <si>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</si>
  <si>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</si>
  <si>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</si>
  <si>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</si>
  <si>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</si>
  <si>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</si>
  <si>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</si>
  <si>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</si>
  <si>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</si>
  <si>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</si>
  <si>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</si>
  <si>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</si>
  <si>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</si>
  <si>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</si>
  <si>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</si>
  <si>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</si>
  <si>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</si>
  <si>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</si>
  <si>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</si>
  <si>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</si>
  <si>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</si>
  <si>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</si>
  <si>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</si>
  <si>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</si>
  <si>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</si>
  <si>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</si>
  <si>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</si>
  <si>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</si>
  <si>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</si>
  <si>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</si>
  <si>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</si>
  <si>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</si>
  <si>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</si>
  <si>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</si>
  <si>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</si>
  <si>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</si>
  <si>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</si>
  <si>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</si>
  <si>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</si>
  <si>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</si>
  <si>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</si>
  <si>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</si>
  <si>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</si>
  <si>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</si>
  <si>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</si>
  <si>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</si>
  <si>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</si>
  <si>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</si>
  <si>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</si>
  <si>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</si>
  <si>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</si>
  <si>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</si>
  <si>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</si>
  <si>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</si>
  <si>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</si>
  <si>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</si>
  <si>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</si>
  <si>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</si>
  <si>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</si>
  <si>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</si>
  <si>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</si>
  <si>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</si>
  <si>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</si>
  <si>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</si>
  <si>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</si>
  <si>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</si>
  <si>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</si>
  <si>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</si>
  <si>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</si>
  <si>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</si>
  <si>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</si>
  <si>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</si>
  <si>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</si>
  <si>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</si>
  <si>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</si>
  <si>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</si>
  <si>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</si>
  <si>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</si>
  <si>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</si>
  <si>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</si>
  <si>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</si>
  <si>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</si>
  <si>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</si>
  <si>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</si>
  <si>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</si>
  <si>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</si>
  <si>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</si>
  <si>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</si>
  <si>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</si>
  <si>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</si>
  <si>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</si>
  <si>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</si>
  <si>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</si>
  <si>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</si>
  <si>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</si>
  <si>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</si>
  <si>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</si>
  <si>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</si>
  <si>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</si>
  <si>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</si>
  <si>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</si>
  <si>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</si>
  <si>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</si>
  <si>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</si>
  <si>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</si>
  <si>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</si>
  <si>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</si>
  <si>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</si>
  <si>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</si>
  <si>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</si>
  <si>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</si>
  <si>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</si>
  <si>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</si>
  <si>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</si>
  <si>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</si>
  <si>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</si>
  <si>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</si>
  <si>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</si>
  <si>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</si>
  <si>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</si>
  <si>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</si>
  <si>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</si>
  <si>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</si>
  <si>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</si>
  <si>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</si>
  <si>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</si>
  <si>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</si>
  <si>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</si>
  <si>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</si>
  <si>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</si>
  <si>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</si>
  <si>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</si>
  <si>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</si>
  <si>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</si>
  <si>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</si>
  <si>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</si>
  <si>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</si>
  <si>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</si>
  <si>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</si>
  <si>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</si>
  <si>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</si>
  <si>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</si>
  <si>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</si>
  <si>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</si>
  <si>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</si>
  <si>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</si>
  <si>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</si>
  <si>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</si>
  <si>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</si>
  <si>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</si>
  <si>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</si>
  <si>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</si>
  <si>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</si>
  <si>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</si>
  <si>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</si>
  <si>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</si>
  <si>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</si>
  <si>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</si>
  <si>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</si>
  <si>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</si>
  <si>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</si>
  <si>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</si>
  <si>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</si>
  <si>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</si>
  <si>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</si>
  <si>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</si>
  <si>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</si>
  <si>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</si>
  <si>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</si>
  <si>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</si>
  <si>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</si>
  <si>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</si>
  <si>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</si>
  <si>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</si>
  <si>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</si>
  <si>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</si>
  <si>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</si>
  <si>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</si>
  <si>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</si>
  <si>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</si>
  <si>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</si>
  <si>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</si>
  <si>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</si>
  <si>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</si>
  <si>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</si>
  <si>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</si>
  <si>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</si>
  <si>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</si>
  <si>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</si>
  <si>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</si>
  <si>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</si>
  <si>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</si>
  <si>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</si>
  <si>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</si>
  <si>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</si>
  <si>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</si>
  <si>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</si>
  <si>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</si>
  <si>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</si>
  <si>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</si>
  <si>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</si>
  <si>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</si>
  <si>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</si>
  <si>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</si>
  <si>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</si>
  <si>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</si>
  <si>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</si>
  <si>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</si>
  <si>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</si>
  <si>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</si>
  <si>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</si>
  <si>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</si>
  <si>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</si>
  <si>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</si>
  <si>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</si>
  <si>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</si>
  <si>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</si>
  <si>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</si>
  <si>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</si>
  <si>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</si>
  <si>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</si>
  <si>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</si>
  <si>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</si>
  <si>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</si>
  <si>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</si>
  <si>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</si>
  <si>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</si>
  <si>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</si>
  <si>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</si>
  <si>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</si>
  <si>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</si>
  <si>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</si>
  <si>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</si>
  <si>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</si>
  <si>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</si>
  <si>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</si>
  <si>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</si>
  <si>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</si>
  <si>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</si>
  <si>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d</t>
  </si>
  <si>
    <t>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</si>
  <si>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</si>
  <si>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</si>
  <si>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t>Summary of Project #1</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</si>
  <si>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</si>
  <si>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</si>
  <si>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</si>
  <si>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</si>
  <si>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</si>
  <si>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</si>
  <si>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</si>
  <si>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</si>
  <si>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</si>
  <si>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</si>
  <si>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</si>
  <si>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</si>
  <si>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</si>
  <si>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</si>
  <si>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</si>
  <si>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</si>
  <si>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</si>
  <si>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</si>
  <si>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</si>
  <si>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</si>
  <si>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</si>
  <si>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</si>
  <si>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</si>
  <si>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</si>
  <si>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</si>
  <si>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</si>
  <si>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</si>
  <si>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</si>
  <si>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</si>
  <si>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</si>
  <si>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</si>
  <si>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</si>
  <si>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</si>
  <si>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</si>
  <si>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</si>
  <si>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</si>
  <si>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</si>
  <si>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</si>
  <si>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</si>
  <si>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Adjustment to 2015 savings in 2017</t>
  </si>
  <si>
    <t>2017 True-up</t>
  </si>
  <si>
    <t>Adjustment to 2015 savings in 2018</t>
  </si>
  <si>
    <t>Adjustments to 2015 in 2016</t>
  </si>
  <si>
    <t>Home Depot Home Appliance Market Uplift Conservation Fund Pilot Program</t>
  </si>
  <si>
    <t>Unverified</t>
  </si>
  <si>
    <t>Adjustment to 2016 savings in 2017</t>
  </si>
  <si>
    <t>2017 Verified</t>
  </si>
  <si>
    <t>Save on Energy Instand Discount Program</t>
  </si>
  <si>
    <t>Save on Energy Smart Thermostat Program</t>
  </si>
  <si>
    <t>PoolSaver Benchmarking Local Program</t>
  </si>
  <si>
    <t>Whole Home Pilot Program</t>
  </si>
  <si>
    <t>Home Energy Assessment &amp; Retrofit LDC Innovation Fund Pilot Program</t>
  </si>
  <si>
    <t>Save on Energy Instant Discount</t>
  </si>
  <si>
    <t>Save on Energy Business Refrigeration Program</t>
  </si>
  <si>
    <t>Instant Savings Program</t>
  </si>
  <si>
    <t>April 2019 P&amp;C</t>
  </si>
  <si>
    <t>2021 COS Application</t>
  </si>
  <si>
    <t>2021 Actuals</t>
  </si>
  <si>
    <t>2021 Forecast</t>
  </si>
  <si>
    <t>Table 5-g.  2021 Lost Revenues Work Form</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</si>
  <si>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</si>
  <si>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</si>
  <si>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</si>
  <si>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</si>
  <si>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</si>
  <si>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</si>
  <si>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</si>
  <si>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</si>
  <si>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</si>
  <si>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</si>
  <si>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</si>
  <si>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</si>
  <si>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</si>
  <si>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</si>
  <si>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</si>
  <si>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</si>
  <si>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</si>
  <si>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2014 Savings Persisting in 2021</t>
  </si>
  <si>
    <t>2015 Savings Persisting in 2021</t>
  </si>
  <si>
    <t>2016 Savings Persisting in 2021</t>
  </si>
  <si>
    <t>2017 Savings Persisting in 2021</t>
  </si>
  <si>
    <t>2018 Savings Persisting in 2021</t>
  </si>
  <si>
    <t>2019 Savings Persisting in 2021</t>
  </si>
  <si>
    <t>GS 50-4,999 kW</t>
  </si>
  <si>
    <t>Street Lighting Service</t>
  </si>
  <si>
    <t>EB2011-0319 Ex. 3 Tab 2 Schedule 1 p. 10 of 18, kW calculated based on ratio on p.4 of EB2011-0319</t>
  </si>
  <si>
    <t>EB-2009-0224</t>
  </si>
  <si>
    <t>EB-2010-0081</t>
  </si>
  <si>
    <t>EB-2011-0319</t>
  </si>
  <si>
    <t>EB-2012-0122</t>
  </si>
  <si>
    <t>EB-2013-0127</t>
  </si>
  <si>
    <t>EB-2014-0071</t>
  </si>
  <si>
    <t>EB-2015-0068</t>
  </si>
  <si>
    <t>No filing</t>
  </si>
  <si>
    <t>2012 Savings Persisting in 2021</t>
  </si>
  <si>
    <t>2011 Savings Persisting in 2021</t>
  </si>
  <si>
    <t>2013 Savings Persisting in 2021</t>
  </si>
  <si>
    <t>Efficiency:  Equipment Replacement Incentive Initiative (excl. Street Lighting)</t>
  </si>
  <si>
    <t>Efficiency:  Equipment Replacement Incentive Initiative (Street Lighting)</t>
  </si>
  <si>
    <t>Project 1:</t>
  </si>
  <si>
    <t>Gross savings</t>
  </si>
  <si>
    <t>NTGR</t>
  </si>
  <si>
    <t>Net savings</t>
  </si>
  <si>
    <t>Table 8-a:  Espanola</t>
  </si>
  <si>
    <t>Details of Project #1 (January 2015)</t>
  </si>
  <si>
    <t>Gross kW before</t>
  </si>
  <si>
    <t>Gross kW after</t>
  </si>
  <si>
    <t>c = a - b</t>
  </si>
  <si>
    <t>c * d</t>
  </si>
  <si>
    <t>d * e /1000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</si>
  <si>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/1000</t>
    </r>
  </si>
  <si>
    <t>100W hps</t>
  </si>
  <si>
    <t>BXSPRA02FG-USN</t>
  </si>
  <si>
    <t>130W HPS</t>
  </si>
  <si>
    <t>XSPA02GC-USQR</t>
  </si>
  <si>
    <t>460W HPS</t>
  </si>
  <si>
    <t>XSPA02HA-USQR</t>
  </si>
  <si>
    <t>300W HPS</t>
  </si>
  <si>
    <t>XSPA02HL-USQR</t>
  </si>
  <si>
    <t>Persistence in 2016</t>
  </si>
  <si>
    <t>Persistence in 2017</t>
  </si>
  <si>
    <t>Persistence in 2018</t>
  </si>
  <si>
    <t>Persistence in 2019</t>
  </si>
  <si>
    <t>Persistence in 2020</t>
  </si>
  <si>
    <t>Billing was adjusted in January 2015</t>
  </si>
  <si>
    <t>Persistence in 2021</t>
  </si>
  <si>
    <t>Adjustment to 2017 savings (Unverified in 2018)</t>
  </si>
  <si>
    <t xml:space="preserve">              </t>
  </si>
  <si>
    <t>Espanola Regional Hydro Distribution Corporation</t>
  </si>
  <si>
    <t>Note: Added calculation for 2021 as requesting disposition of persistence to April 30, 2021</t>
  </si>
  <si>
    <t>EB-2020-0043</t>
  </si>
  <si>
    <t>Note: Threshold for 2021 added</t>
  </si>
  <si>
    <t>EB-2020-043</t>
  </si>
  <si>
    <t>Note: rates shown in 2021 reflect 1/3 of 2020 rates, corresponding to the period of January 1 to April 30. When these are multiplied by savings for the full year, lost revenue for that period will be appropriately calculated.</t>
  </si>
  <si>
    <t>Note: Rates for Jan-Apr 2021 added.</t>
  </si>
  <si>
    <t>Note: LDC persistence report had inconsistent results for the Coupon program relative to the 2011-2014 final results report. The persistence values were pro-rated to the 2011-2014 final results. Persistence report had missing values for some adjustments shown in the 2011-2014 final report. Persistence for these was estimated based on the persistence rate of the results for those programs.</t>
  </si>
  <si>
    <t>Note:  IESO persistence report did not include persistence for the Coupon and Bi-Annual retailer program. Persistence was estimated from persistence in 2013</t>
  </si>
  <si>
    <t>Consumer</t>
  </si>
  <si>
    <t>EE</t>
  </si>
  <si>
    <t>Business</t>
  </si>
  <si>
    <t>Small Business Lighting</t>
  </si>
  <si>
    <t>HVAC</t>
  </si>
  <si>
    <t>Application</t>
  </si>
  <si>
    <t>Implementation year</t>
  </si>
  <si>
    <t>Energy savings (kWh)</t>
  </si>
  <si>
    <t>Demand Savings (kW)</t>
  </si>
  <si>
    <t>Rate Class</t>
  </si>
  <si>
    <t>Source of data</t>
  </si>
  <si>
    <t>Status</t>
  </si>
  <si>
    <t>Final results</t>
  </si>
  <si>
    <t>Unverified results</t>
  </si>
  <si>
    <t>Waterloo</t>
  </si>
  <si>
    <t>Unverified adjustment</t>
  </si>
  <si>
    <t>Retrofit project data</t>
  </si>
  <si>
    <t>Column Labels</t>
  </si>
  <si>
    <t>GS&lt;50</t>
  </si>
  <si>
    <t>GS&gt;50</t>
  </si>
  <si>
    <t>Grand Total</t>
  </si>
  <si>
    <t>Sum of Energy savings (kWh)</t>
  </si>
  <si>
    <t>Row Labels</t>
  </si>
  <si>
    <t>Retrofit allocation of energy</t>
  </si>
  <si>
    <t>Retrofit allocation of demand</t>
  </si>
  <si>
    <t>Sum of Demand Savings (kW)</t>
  </si>
  <si>
    <t>Allocation for LRAMVA</t>
  </si>
  <si>
    <t>2017 adjustments</t>
  </si>
  <si>
    <t>Notes:</t>
  </si>
  <si>
    <t>All other programs had projects in only one rate class.</t>
  </si>
  <si>
    <t>The streetlighting project is excluded from the allocation calculation as it is dealt with separately.</t>
  </si>
  <si>
    <t>All programs other than Retrofit/ERII had all projects in the same rate class. For Retrofit/ERII, the allocation is calculated based on project specific data. The calculation of allocation is shown below.</t>
  </si>
  <si>
    <t>2006-2010 persistence in 2011 and 2012</t>
  </si>
  <si>
    <t>2014 IRM</t>
  </si>
  <si>
    <t>Rows 84-86</t>
  </si>
  <si>
    <t>New rows for 2021</t>
  </si>
  <si>
    <t>Application includes Jan-Apr 2021</t>
  </si>
  <si>
    <t>Row 88</t>
  </si>
  <si>
    <t>Totals adjusted to include rows for 2021</t>
  </si>
  <si>
    <t>H19:H20</t>
  </si>
  <si>
    <t>Formulas adjusted to include 2020 and 2021 values</t>
  </si>
  <si>
    <t>Row 54</t>
  </si>
  <si>
    <t>Row added for 2021</t>
  </si>
  <si>
    <t>Row 134</t>
  </si>
  <si>
    <t>Rows 144</t>
  </si>
  <si>
    <t>Row added for 2021 persistence</t>
  </si>
  <si>
    <t>Rows 57-61</t>
  </si>
  <si>
    <t>Streetlighting separated out from rest of ERII results</t>
  </si>
  <si>
    <t>Street lights are addressed separately (see Tab 8)</t>
  </si>
  <si>
    <t>Rows 216, 400,584,768,955</t>
  </si>
  <si>
    <t>Rows added for 2021 persistence</t>
  </si>
  <si>
    <t>C53:C56</t>
  </si>
  <si>
    <t>Interest estimated for Q4 2020 and Q1 and Q2 2021</t>
  </si>
  <si>
    <t>H165:H168</t>
  </si>
  <si>
    <t>Monthly interest rates added for Jan-Apr 2021</t>
  </si>
  <si>
    <t>IESO CRM</t>
  </si>
  <si>
    <t>SL</t>
  </si>
  <si>
    <t>2016 final report</t>
  </si>
  <si>
    <t>177764</t>
  </si>
  <si>
    <t>2017 final report</t>
  </si>
  <si>
    <t>182425</t>
  </si>
  <si>
    <t>182931</t>
  </si>
  <si>
    <t>174552</t>
  </si>
  <si>
    <t>177741</t>
  </si>
  <si>
    <t>183965</t>
  </si>
  <si>
    <t>185358</t>
  </si>
  <si>
    <t>2018Q2Report</t>
  </si>
  <si>
    <t>2018Q3Report</t>
  </si>
  <si>
    <t>2018Q4Report</t>
  </si>
  <si>
    <t>Tier 1</t>
  </si>
  <si>
    <t>Commercial &amp; Institutional</t>
  </si>
  <si>
    <t>Pre-2011 Programs Completed in 2011</t>
  </si>
  <si>
    <t>C&amp;I</t>
  </si>
  <si>
    <t>Tier 1 - 2011 Adjustment</t>
  </si>
  <si>
    <t>Annual Coupons</t>
  </si>
  <si>
    <t>Bi-Annual Retailer Events</t>
  </si>
  <si>
    <t>peaksaverPLUS</t>
  </si>
  <si>
    <t>DR</t>
  </si>
  <si>
    <t>peaksaverPLUS (IHD)</t>
  </si>
  <si>
    <t>non-LDC</t>
  </si>
  <si>
    <t>Espanola Regional Hydro Distribution Corporat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</si>
</sst>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5">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0000"/>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bottom style="thin">
        <color theme="0"/>
      </bottom>
      <diagonal/>
    </border>
    <border>
      <left/>
      <right style="hair">
        <color indexed="64"/>
      </right>
      <top style="hair">
        <color indexed="64"/>
      </top>
      <bottom style="hair">
        <color indexed="64"/>
      </bottom>
      <diagonal/>
    </border>
  </borders>
  <cellStyleXfs count="9772">
    <xf numFmtId="0" fontId="0" fillId="0" borderId="0"/>
    <xf numFmtId="170" fontId="12" fillId="0" borderId="0" applyFont="0" applyFill="0" applyBorder="0" applyAlignment="0" applyProtection="0"/>
    <xf numFmtId="170" fontId="13"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170"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70"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0"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0"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0"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4"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5">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7"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170"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69">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07" fillId="0" borderId="0" applyFont="0" applyFill="0" applyBorder="0" applyAlignment="0" applyProtection="0"/>
    <xf numFmtId="169"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108" fillId="0" borderId="0" applyFont="0" applyFill="0" applyBorder="0" applyAlignment="0" applyProtection="0"/>
    <xf numFmtId="169" fontId="77"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0"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1" applyNumberFormat="0" applyFill="0">
      <alignment horizontal="right"/>
    </xf>
    <xf numFmtId="227" fontId="78" fillId="0" borderId="71"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2" applyNumberFormat="0" applyFont="0" applyFill="0" applyAlignment="0" applyProtection="0"/>
    <xf numFmtId="171" fontId="12" fillId="0" borderId="72" applyNumberFormat="0" applyFont="0" applyFill="0" applyAlignment="0" applyProtection="0"/>
    <xf numFmtId="171" fontId="12" fillId="0" borderId="72"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4" applyNumberFormat="0" applyFill="0" applyBorder="0" applyAlignment="0" applyProtection="0">
      <alignment horizontal="left"/>
    </xf>
    <xf numFmtId="238"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7"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1"/>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5"/>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2" applyNumberFormat="0" applyAlignment="0">
      <alignment vertical="center"/>
    </xf>
    <xf numFmtId="241" fontId="194" fillId="86" borderId="83" applyNumberFormat="0" applyBorder="0" applyAlignment="0" applyProtection="0">
      <alignment vertical="center"/>
    </xf>
    <xf numFmtId="241" fontId="12" fillId="25" borderId="82"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165" fontId="193" fillId="0" borderId="64" applyFill="0" applyAlignment="0" applyProtection="0"/>
    <xf numFmtId="171" fontId="85" fillId="0" borderId="84"/>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170"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7">
      <alignment horizontal="right"/>
    </xf>
    <xf numFmtId="204" fontId="88" fillId="0" borderId="87">
      <alignment horizontal="right"/>
    </xf>
    <xf numFmtId="204" fontId="88" fillId="0" borderId="87" applyFill="0">
      <alignment horizontal="right"/>
    </xf>
    <xf numFmtId="3" fontId="12" fillId="0" borderId="87" applyFill="0">
      <alignment horizontal="right"/>
    </xf>
    <xf numFmtId="205" fontId="88" fillId="0" borderId="87" applyFill="0">
      <alignment horizontal="right"/>
    </xf>
    <xf numFmtId="207" fontId="12" fillId="0" borderId="87">
      <alignment horizontal="right"/>
      <protection locked="0"/>
    </xf>
    <xf numFmtId="165"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9" fontId="81" fillId="65" borderId="86" applyFont="0" applyFill="0" applyBorder="0" applyAlignment="0" applyProtection="0"/>
    <xf numFmtId="231" fontId="85" fillId="0" borderId="85" applyFont="0" applyFill="0" applyBorder="0" applyAlignment="0" applyProtection="0"/>
    <xf numFmtId="235"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5" applyBorder="0" applyProtection="0">
      <alignment horizontal="right" vertical="center"/>
    </xf>
    <xf numFmtId="170"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8" fontId="173" fillId="70" borderId="88" applyBorder="0">
      <alignment horizontal="right" vertical="center"/>
      <protection locked="0"/>
    </xf>
    <xf numFmtId="283"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166" fontId="113" fillId="0" borderId="90">
      <protection locked="0"/>
    </xf>
    <xf numFmtId="208"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2" applyNumberFormat="0" applyBorder="0" applyAlignment="0" applyProtection="0">
      <alignment vertical="center"/>
    </xf>
    <xf numFmtId="171"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90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6"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8"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7" xfId="6" applyNumberFormat="1" applyFont="1" applyFill="1" applyBorder="1" applyAlignment="1">
      <alignment horizontal="center" vertical="center" wrapText="1"/>
    </xf>
    <xf numFmtId="174" fontId="213" fillId="26" borderId="102" xfId="6" applyNumberFormat="1" applyFont="1" applyFill="1" applyBorder="1" applyAlignment="1">
      <alignment horizontal="center" vertical="center" wrapText="1"/>
    </xf>
    <xf numFmtId="174" fontId="213" fillId="26" borderId="109" xfId="6" applyNumberFormat="1" applyFont="1" applyFill="1" applyBorder="1" applyAlignment="1">
      <alignment horizontal="center" vertical="center" wrapText="1"/>
    </xf>
    <xf numFmtId="0" fontId="217" fillId="2" borderId="0" xfId="0" applyFont="1" applyFill="1"/>
    <xf numFmtId="175" fontId="91" fillId="2" borderId="13" xfId="0" applyNumberFormat="1" applyFont="1" applyFill="1" applyBorder="1" applyAlignment="1">
      <alignment horizontal="center"/>
    </xf>
    <xf numFmtId="175" fontId="91" fillId="2" borderId="118"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166" fontId="218" fillId="2" borderId="0" xfId="0" applyNumberFormat="1" applyFont="1" applyFill="1" applyBorder="1" applyAlignment="1">
      <alignment horizontal="center"/>
    </xf>
    <xf numFmtId="0" fontId="219" fillId="2" borderId="0" xfId="0" applyFont="1" applyFill="1" applyBorder="1"/>
    <xf numFmtId="166" fontId="219" fillId="2" borderId="0" xfId="0" applyNumberFormat="1" applyFont="1" applyFill="1" applyBorder="1" applyAlignment="1">
      <alignment horizontal="center"/>
    </xf>
    <xf numFmtId="175" fontId="91" fillId="2" borderId="94" xfId="0" applyNumberFormat="1" applyFont="1" applyFill="1" applyBorder="1" applyAlignment="1">
      <alignment horizontal="center"/>
    </xf>
    <xf numFmtId="175" fontId="91" fillId="2" borderId="102" xfId="0" applyNumberFormat="1" applyFont="1" applyFill="1" applyBorder="1" applyAlignment="1">
      <alignment horizontal="center"/>
    </xf>
    <xf numFmtId="166" fontId="91" fillId="2" borderId="95" xfId="0" applyNumberFormat="1" applyFont="1" applyFill="1" applyBorder="1" applyAlignment="1">
      <alignment horizontal="center"/>
    </xf>
    <xf numFmtId="166" fontId="91" fillId="2" borderId="96" xfId="0" applyNumberFormat="1" applyFont="1" applyFill="1" applyBorder="1" applyAlignment="1">
      <alignment horizontal="center"/>
    </xf>
    <xf numFmtId="166" fontId="13" fillId="2" borderId="0" xfId="0" applyNumberFormat="1" applyFont="1" applyFill="1" applyBorder="1" applyAlignment="1">
      <alignment horizontal="center"/>
    </xf>
    <xf numFmtId="177" fontId="13" fillId="2" borderId="0" xfId="0" applyNumberFormat="1" applyFont="1" applyFill="1"/>
    <xf numFmtId="175" fontId="91" fillId="2" borderId="88" xfId="0" applyNumberFormat="1" applyFont="1" applyFill="1" applyBorder="1" applyAlignment="1">
      <alignment horizontal="center"/>
    </xf>
    <xf numFmtId="175" fontId="91" fillId="2" borderId="0" xfId="0" applyNumberFormat="1" applyFont="1" applyFill="1" applyBorder="1" applyAlignment="1">
      <alignment horizontal="center"/>
    </xf>
    <xf numFmtId="166" fontId="91" fillId="2" borderId="0" xfId="0" applyNumberFormat="1" applyFont="1" applyFill="1" applyBorder="1" applyAlignment="1">
      <alignment horizontal="center"/>
    </xf>
    <xf numFmtId="166" fontId="91" fillId="2" borderId="12" xfId="0" applyNumberFormat="1" applyFont="1" applyFill="1" applyBorder="1" applyAlignment="1">
      <alignment horizontal="center"/>
    </xf>
    <xf numFmtId="166" fontId="13" fillId="2" borderId="0" xfId="0" applyNumberFormat="1" applyFont="1" applyFill="1"/>
    <xf numFmtId="166" fontId="217" fillId="2" borderId="0" xfId="0" applyNumberFormat="1" applyFont="1" applyFill="1" applyBorder="1" applyAlignment="1">
      <alignment horizontal="center"/>
    </xf>
    <xf numFmtId="166" fontId="91" fillId="28" borderId="35" xfId="0" applyNumberFormat="1" applyFont="1" applyFill="1" applyBorder="1" applyAlignment="1">
      <alignment horizontal="center"/>
    </xf>
    <xf numFmtId="166" fontId="91" fillId="28" borderId="119" xfId="0" applyNumberFormat="1" applyFont="1" applyFill="1" applyBorder="1" applyAlignment="1">
      <alignment horizontal="center"/>
    </xf>
    <xf numFmtId="166" fontId="91" fillId="28" borderId="45" xfId="0" applyNumberFormat="1" applyFont="1" applyFill="1" applyBorder="1" applyAlignment="1">
      <alignment horizontal="center"/>
    </xf>
    <xf numFmtId="0" fontId="13" fillId="2" borderId="0" xfId="0" applyFont="1" applyFill="1" applyBorder="1"/>
    <xf numFmtId="166"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2" xfId="70" applyNumberFormat="1" applyFont="1" applyFill="1" applyBorder="1" applyAlignment="1">
      <alignment horizontal="left" vertical="center"/>
    </xf>
    <xf numFmtId="178" fontId="212" fillId="28" borderId="88"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09" xfId="0" applyNumberFormat="1" applyFont="1" applyBorder="1" applyAlignment="1">
      <alignment horizontal="center"/>
    </xf>
    <xf numFmtId="0" fontId="13" fillId="2" borderId="109"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09"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3" xfId="70" applyNumberFormat="1" applyFont="1" applyFill="1" applyBorder="1" applyAlignment="1">
      <alignment horizontal="left" vertical="center"/>
    </xf>
    <xf numFmtId="174" fontId="213" fillId="27" borderId="109" xfId="0" applyNumberFormat="1" applyFont="1" applyFill="1" applyBorder="1" applyAlignment="1">
      <alignment horizontal="center" vertical="center" wrapText="1"/>
    </xf>
    <xf numFmtId="174"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3"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4"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8"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8"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8" xfId="0" applyNumberFormat="1"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8"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5" xfId="0" applyNumberFormat="1"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4"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3" fontId="48" fillId="28" borderId="34"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170" fontId="8" fillId="2" borderId="0" xfId="71" applyFont="1" applyFill="1" applyBorder="1" applyAlignment="1" applyProtection="1">
      <alignment vertical="center"/>
      <protection locked="0"/>
    </xf>
    <xf numFmtId="170"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70" fontId="8" fillId="2" borderId="0" xfId="71" applyFont="1" applyFill="1" applyBorder="1" applyAlignment="1" applyProtection="1">
      <alignment horizontal="center" vertical="center"/>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45" fillId="2" borderId="88" xfId="0" applyFont="1" applyFill="1" applyBorder="1" applyAlignment="1" applyProtection="1">
      <alignment horizontal="left" vertical="center" wrapText="1"/>
      <protection locked="0"/>
    </xf>
    <xf numFmtId="0" fontId="5" fillId="2" borderId="12"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Fill="1" applyBorder="1" applyAlignment="1" applyProtection="1">
      <alignment vertical="center" wrapText="1"/>
      <protection locked="0"/>
    </xf>
    <xf numFmtId="0" fontId="91" fillId="2" borderId="88" xfId="0" applyFont="1" applyFill="1" applyBorder="1" applyAlignment="1" applyProtection="1">
      <alignment vertical="top"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169" fontId="41" fillId="2" borderId="109" xfId="0" applyNumberFormat="1" applyFont="1" applyFill="1" applyBorder="1"/>
    <xf numFmtId="169" fontId="41" fillId="2" borderId="133" xfId="70" applyFont="1" applyFill="1" applyBorder="1"/>
    <xf numFmtId="169" fontId="41" fillId="2" borderId="109" xfId="70" applyFont="1" applyFill="1" applyBorder="1"/>
    <xf numFmtId="169" fontId="41" fillId="2" borderId="121" xfId="70" applyFont="1" applyFill="1" applyBorder="1"/>
    <xf numFmtId="169" fontId="41" fillId="2" borderId="136" xfId="70" applyFont="1" applyFill="1" applyBorder="1"/>
    <xf numFmtId="169" fontId="41" fillId="2" borderId="0" xfId="70" applyFont="1" applyFill="1"/>
    <xf numFmtId="0" fontId="47" fillId="88" borderId="94" xfId="0" applyNumberFormat="1" applyFont="1" applyFill="1" applyBorder="1" applyAlignment="1">
      <alignment horizontal="center" vertical="center" wrapText="1"/>
    </xf>
    <xf numFmtId="174" fontId="47" fillId="88" borderId="109"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4"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09" xfId="0" applyNumberFormat="1" applyFont="1" applyFill="1" applyBorder="1" applyAlignment="1">
      <alignment horizontal="left" vertical="center" wrapText="1"/>
    </xf>
    <xf numFmtId="174" fontId="47" fillId="88" borderId="94"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4" fontId="45" fillId="88" borderId="121" xfId="0" applyNumberFormat="1" applyFont="1" applyFill="1" applyBorder="1" applyAlignment="1">
      <alignment horizontal="center" vertical="center" wrapText="1"/>
    </xf>
    <xf numFmtId="174" fontId="45" fillId="88" borderId="137" xfId="0" applyNumberFormat="1" applyFont="1" applyFill="1" applyBorder="1" applyAlignment="1">
      <alignment horizontal="center" vertical="center" wrapText="1"/>
    </xf>
    <xf numFmtId="174" fontId="45" fillId="88" borderId="133" xfId="0" applyNumberFormat="1" applyFont="1" applyFill="1" applyBorder="1" applyAlignment="1">
      <alignment horizontal="center" vertical="center" wrapText="1"/>
    </xf>
    <xf numFmtId="174" fontId="91" fillId="88" borderId="121" xfId="0" applyNumberFormat="1" applyFont="1" applyFill="1" applyBorder="1" applyAlignment="1">
      <alignment horizontal="center" vertical="center" wrapText="1"/>
    </xf>
    <xf numFmtId="0" fontId="219" fillId="2" borderId="137" xfId="0" applyFont="1" applyFill="1" applyBorder="1"/>
    <xf numFmtId="174" fontId="91" fillId="88" borderId="137" xfId="0" applyNumberFormat="1" applyFont="1" applyFill="1" applyBorder="1" applyAlignment="1">
      <alignment horizontal="center" vertical="center" wrapText="1"/>
    </xf>
    <xf numFmtId="174"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8"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09" xfId="0" applyFont="1" applyFill="1" applyBorder="1" applyAlignment="1">
      <alignment horizontal="center"/>
    </xf>
    <xf numFmtId="0" fontId="219" fillId="2" borderId="0" xfId="0" applyFont="1" applyFill="1" applyAlignment="1" applyProtection="1">
      <protection locked="0"/>
    </xf>
    <xf numFmtId="166" fontId="91" fillId="2" borderId="35" xfId="0" applyNumberFormat="1" applyFont="1" applyFill="1" applyBorder="1" applyAlignment="1">
      <alignment horizontal="center"/>
    </xf>
    <xf numFmtId="166" fontId="236" fillId="2" borderId="53" xfId="73" applyNumberFormat="1" applyFont="1" applyFill="1" applyBorder="1" applyAlignment="1">
      <alignment horizontal="center" vertical="center"/>
    </xf>
    <xf numFmtId="175" fontId="47" fillId="2" borderId="109" xfId="0" applyNumberFormat="1" applyFont="1" applyFill="1" applyBorder="1" applyAlignment="1">
      <alignment horizontal="center"/>
    </xf>
    <xf numFmtId="175" fontId="47" fillId="2" borderId="34" xfId="0" applyNumberFormat="1" applyFont="1" applyFill="1" applyBorder="1" applyAlignment="1">
      <alignment horizontal="center"/>
    </xf>
    <xf numFmtId="166" fontId="91" fillId="2" borderId="107"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7" xfId="73" applyFont="1" applyBorder="1" applyAlignment="1">
      <alignment vertical="center"/>
    </xf>
    <xf numFmtId="0" fontId="217" fillId="2" borderId="109"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8" fontId="212" fillId="90" borderId="139"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8" xfId="0" applyNumberFormat="1" applyFont="1" applyFill="1" applyBorder="1" applyAlignment="1">
      <alignment horizontal="left" vertical="center"/>
    </xf>
    <xf numFmtId="0" fontId="91" fillId="2" borderId="141" xfId="0" applyNumberFormat="1" applyFont="1" applyFill="1" applyBorder="1" applyAlignment="1">
      <alignment horizontal="left" vertical="center"/>
    </xf>
    <xf numFmtId="0" fontId="91" fillId="2" borderId="54"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8"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xf>
    <xf numFmtId="175" fontId="91" fillId="2" borderId="141" xfId="0" applyNumberFormat="1" applyFont="1" applyFill="1" applyBorder="1" applyAlignment="1">
      <alignment horizontal="center" vertical="center"/>
    </xf>
    <xf numFmtId="175" fontId="91" fillId="2" borderId="54"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7" xfId="0" applyFont="1" applyFill="1" applyBorder="1" applyAlignment="1">
      <alignment vertical="center" wrapText="1"/>
    </xf>
    <xf numFmtId="0" fontId="45" fillId="2" borderId="10" xfId="0" applyFont="1" applyFill="1" applyBorder="1" applyAlignment="1">
      <alignment vertical="center"/>
    </xf>
    <xf numFmtId="0" fontId="45" fillId="2" borderId="87"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6" fontId="91" fillId="2" borderId="115" xfId="0" applyNumberFormat="1" applyFont="1" applyFill="1" applyBorder="1" applyAlignment="1">
      <alignment horizontal="center"/>
    </xf>
    <xf numFmtId="166" fontId="91" fillId="2" borderId="116" xfId="0" applyNumberFormat="1" applyFont="1" applyFill="1" applyBorder="1" applyAlignment="1">
      <alignment horizontal="center"/>
    </xf>
    <xf numFmtId="172" fontId="45" fillId="2" borderId="106"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6"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4"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09" xfId="0" applyFont="1" applyFill="1" applyBorder="1" applyAlignment="1">
      <alignment horizontal="left" vertical="top" wrapText="1"/>
    </xf>
    <xf numFmtId="0" fontId="0" fillId="28" borderId="109"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8"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1" xfId="0" applyFill="1" applyBorder="1" applyAlignment="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4" fillId="2" borderId="88" xfId="0" applyFont="1" applyFill="1" applyBorder="1" applyAlignment="1">
      <alignment wrapText="1"/>
    </xf>
    <xf numFmtId="0" fontId="48" fillId="2" borderId="0" xfId="0" applyFont="1" applyFill="1" applyBorder="1" applyAlignment="1"/>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7" fillId="2" borderId="0" xfId="0" applyFont="1" applyFill="1" applyBorder="1" applyAlignment="1"/>
    <xf numFmtId="0" fontId="238" fillId="2" borderId="108" xfId="0" applyFont="1" applyFill="1" applyBorder="1" applyAlignment="1">
      <alignment vertical="center" wrapText="1"/>
    </xf>
    <xf numFmtId="0" fontId="48" fillId="2" borderId="137" xfId="0" applyFont="1" applyFill="1" applyBorder="1" applyAlignment="1"/>
    <xf numFmtId="0" fontId="0" fillId="2" borderId="137" xfId="0" applyFill="1" applyBorder="1" applyAlignment="1"/>
    <xf numFmtId="0" fontId="0" fillId="2" borderId="133"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2"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10" fontId="45" fillId="0" borderId="7" xfId="0" applyNumberFormat="1"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173" fontId="91" fillId="28" borderId="109" xfId="0" applyNumberFormat="1" applyFont="1" applyFill="1" applyBorder="1" applyAlignment="1">
      <alignment horizontal="center"/>
    </xf>
    <xf numFmtId="38" fontId="41" fillId="28" borderId="34" xfId="0" applyNumberFormat="1" applyFont="1" applyFill="1" applyBorder="1" applyAlignment="1" applyProtection="1">
      <alignment horizontal="center"/>
      <protection locked="0"/>
    </xf>
    <xf numFmtId="3" fontId="45" fillId="2" borderId="0" xfId="0" applyNumberFormat="1" applyFont="1" applyFill="1" applyAlignment="1" applyProtection="1">
      <alignment horizontal="center" vertical="center"/>
      <protection locked="0"/>
    </xf>
    <xf numFmtId="3" fontId="41" fillId="2" borderId="0" xfId="0" applyNumberFormat="1" applyFont="1" applyFill="1" applyAlignment="1" applyProtection="1">
      <alignment horizontal="center" vertical="center"/>
      <protection locked="0"/>
    </xf>
    <xf numFmtId="3" fontId="58" fillId="28" borderId="35"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top" wrapText="1"/>
      <protection locked="0"/>
    </xf>
    <xf numFmtId="180" fontId="8" fillId="2" borderId="12" xfId="70" applyNumberFormat="1" applyFont="1" applyFill="1" applyBorder="1" applyAlignment="1" applyProtection="1">
      <alignment horizontal="center"/>
      <protection locked="0"/>
    </xf>
    <xf numFmtId="3" fontId="222" fillId="2" borderId="108" xfId="0" applyNumberFormat="1" applyFont="1" applyFill="1" applyBorder="1" applyAlignment="1" applyProtection="1">
      <alignment horizontal="left" vertical="center"/>
      <protection locked="0"/>
    </xf>
    <xf numFmtId="3" fontId="222" fillId="2" borderId="108" xfId="0" applyNumberFormat="1" applyFont="1" applyFill="1" applyBorder="1" applyAlignment="1" applyProtection="1">
      <alignment vertical="center"/>
      <protection locked="0"/>
    </xf>
    <xf numFmtId="0" fontId="222" fillId="89" borderId="108" xfId="0" applyFont="1" applyFill="1" applyBorder="1" applyAlignment="1" applyProtection="1">
      <alignment horizontal="left" vertical="center"/>
      <protection locked="0"/>
    </xf>
    <xf numFmtId="0" fontId="48" fillId="89" borderId="87" xfId="0" applyFont="1" applyFill="1" applyBorder="1" applyAlignment="1" applyProtection="1">
      <alignment horizontal="left" vertical="center"/>
      <protection locked="0"/>
    </xf>
    <xf numFmtId="0" fontId="91" fillId="92" borderId="0" xfId="0" applyFont="1" applyFill="1" applyBorder="1" applyAlignment="1" applyProtection="1">
      <alignment horizontal="left" vertical="center" wrapText="1"/>
      <protection locked="0"/>
    </xf>
    <xf numFmtId="173" fontId="91" fillId="28" borderId="138" xfId="0" applyNumberFormat="1" applyFont="1" applyFill="1" applyBorder="1" applyAlignment="1">
      <alignment horizontal="left" vertical="center"/>
    </xf>
    <xf numFmtId="0" fontId="209" fillId="2" borderId="0" xfId="0" applyFont="1" applyFill="1" applyProtection="1">
      <protection locked="0"/>
    </xf>
    <xf numFmtId="0" fontId="54" fillId="2" borderId="0" xfId="0" applyFont="1" applyFill="1" applyAlignment="1" applyProtection="1">
      <alignment horizontal="left" vertical="center" wrapText="1"/>
      <protection locked="0"/>
    </xf>
    <xf numFmtId="0" fontId="5" fillId="2" borderId="0" xfId="0" applyFont="1" applyFill="1" applyProtection="1">
      <protection locked="0"/>
    </xf>
    <xf numFmtId="10"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3" fontId="8" fillId="2" borderId="0" xfId="0" applyNumberFormat="1" applyFont="1" applyFill="1" applyAlignment="1" applyProtection="1">
      <alignment vertical="center" wrapText="1"/>
      <protection locked="0"/>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vertical="center"/>
      <protection locked="0"/>
    </xf>
    <xf numFmtId="3" fontId="49" fillId="2" borderId="0" xfId="0" applyNumberFormat="1" applyFont="1" applyFill="1" applyAlignment="1" applyProtection="1">
      <alignment vertical="center"/>
      <protection locked="0"/>
    </xf>
    <xf numFmtId="10"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left"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3" fontId="49"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0" fontId="222" fillId="2" borderId="4" xfId="0" applyNumberFormat="1" applyFont="1" applyFill="1" applyBorder="1" applyAlignment="1" applyProtection="1">
      <alignment horizontal="left" vertical="center"/>
      <protection locked="0"/>
    </xf>
    <xf numFmtId="0" fontId="41" fillId="2" borderId="0" xfId="0" applyFont="1" applyFill="1" applyProtection="1">
      <protection locked="0"/>
    </xf>
    <xf numFmtId="9" fontId="72" fillId="26" borderId="35" xfId="5151" applyNumberFormat="1" applyFont="1" applyFill="1" applyBorder="1" applyAlignment="1">
      <alignment horizontal="center" vertical="center" wrapText="1"/>
    </xf>
    <xf numFmtId="0" fontId="6" fillId="2" borderId="0" xfId="0" applyFont="1" applyFill="1"/>
    <xf numFmtId="0" fontId="0" fillId="2" borderId="0" xfId="0" applyFill="1" applyAlignment="1">
      <alignment horizontal="right"/>
    </xf>
    <xf numFmtId="179" fontId="0" fillId="2" borderId="0" xfId="71" applyNumberFormat="1" applyFont="1" applyFill="1"/>
    <xf numFmtId="4" fontId="0" fillId="2" borderId="0" xfId="0" applyNumberFormat="1" applyFill="1"/>
    <xf numFmtId="170" fontId="0" fillId="2" borderId="0" xfId="0" applyNumberFormat="1" applyFill="1"/>
    <xf numFmtId="175" fontId="241" fillId="2" borderId="0" xfId="5151" applyNumberFormat="1" applyFont="1" applyFill="1" applyAlignment="1">
      <alignment vertical="center"/>
    </xf>
    <xf numFmtId="175" fontId="242" fillId="2" borderId="0" xfId="5151" applyNumberFormat="1" applyFont="1" applyFill="1" applyAlignment="1">
      <alignment vertical="center"/>
    </xf>
    <xf numFmtId="40" fontId="5" fillId="28" borderId="35" xfId="0" applyNumberFormat="1" applyFont="1" applyFill="1" applyBorder="1" applyAlignment="1" applyProtection="1">
      <alignment horizontal="center"/>
      <protection locked="0"/>
    </xf>
    <xf numFmtId="4" fontId="5" fillId="28" borderId="35" xfId="0" applyNumberFormat="1" applyFont="1" applyFill="1" applyBorder="1" applyProtection="1">
      <protection locked="0"/>
    </xf>
    <xf numFmtId="171" fontId="5" fillId="28" borderId="35" xfId="0" applyNumberFormat="1" applyFont="1" applyFill="1" applyBorder="1" applyProtection="1">
      <protection locked="0"/>
    </xf>
    <xf numFmtId="171" fontId="5" fillId="28" borderId="35" xfId="0" quotePrefix="1" applyNumberFormat="1" applyFont="1" applyFill="1" applyBorder="1" applyProtection="1">
      <protection locked="0"/>
    </xf>
    <xf numFmtId="179" fontId="5" fillId="28" borderId="35" xfId="0" applyNumberFormat="1" applyFont="1" applyFill="1" applyBorder="1" applyProtection="1">
      <protection locked="0"/>
    </xf>
    <xf numFmtId="171" fontId="4" fillId="28" borderId="35" xfId="0" quotePrefix="1" applyNumberFormat="1" applyFont="1" applyFill="1" applyBorder="1" applyProtection="1">
      <protection locked="0"/>
    </xf>
    <xf numFmtId="40" fontId="0" fillId="2" borderId="0" xfId="0" applyNumberFormat="1" applyFill="1"/>
    <xf numFmtId="0" fontId="222" fillId="2" borderId="88" xfId="0" applyFont="1" applyFill="1" applyBorder="1" applyAlignment="1" applyProtection="1">
      <alignment vertical="top" wrapText="1"/>
      <protection locked="0"/>
    </xf>
    <xf numFmtId="3" fontId="222" fillId="2" borderId="88" xfId="0" applyNumberFormat="1" applyFont="1" applyFill="1" applyBorder="1" applyAlignment="1" applyProtection="1">
      <alignment vertical="center"/>
      <protection locked="0"/>
    </xf>
    <xf numFmtId="0" fontId="222" fillId="2" borderId="88" xfId="0" applyNumberFormat="1" applyFont="1" applyFill="1" applyBorder="1" applyAlignment="1" applyProtection="1">
      <alignment vertical="top"/>
      <protection locked="0"/>
    </xf>
    <xf numFmtId="0" fontId="91" fillId="2" borderId="0" xfId="0" applyFont="1" applyFill="1" applyAlignment="1" applyProtection="1">
      <alignment vertical="top" wrapText="1"/>
      <protection locked="0"/>
    </xf>
    <xf numFmtId="3" fontId="222"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172" fontId="45" fillId="2" borderId="136" xfId="0" applyNumberFormat="1" applyFont="1" applyFill="1" applyBorder="1" applyAlignment="1">
      <alignment horizontal="center"/>
    </xf>
    <xf numFmtId="288" fontId="41" fillId="2" borderId="102" xfId="0" applyNumberFormat="1" applyFont="1" applyFill="1" applyBorder="1" applyAlignment="1">
      <alignment horizontal="center"/>
    </xf>
    <xf numFmtId="288" fontId="45" fillId="2" borderId="136" xfId="0" applyNumberFormat="1" applyFont="1" applyFill="1" applyBorder="1" applyAlignment="1">
      <alignment horizontal="center"/>
    </xf>
    <xf numFmtId="172" fontId="45" fillId="2" borderId="106" xfId="0" applyNumberFormat="1" applyFont="1" applyFill="1" applyBorder="1" applyAlignment="1">
      <alignment horizontal="center"/>
    </xf>
    <xf numFmtId="288" fontId="41" fillId="2" borderId="37" xfId="0" applyNumberFormat="1" applyFont="1" applyFill="1" applyBorder="1" applyAlignment="1">
      <alignment horizontal="center"/>
    </xf>
    <xf numFmtId="288" fontId="45" fillId="2" borderId="106" xfId="0" applyNumberFormat="1" applyFont="1" applyFill="1" applyBorder="1" applyAlignment="1">
      <alignment horizontal="center"/>
    </xf>
    <xf numFmtId="0" fontId="52" fillId="94" borderId="97" xfId="0" applyNumberFormat="1" applyFont="1" applyFill="1" applyBorder="1" applyAlignment="1" applyProtection="1">
      <alignment horizontal="center" vertical="center" wrapText="1"/>
      <protection locked="0"/>
    </xf>
    <xf numFmtId="175" fontId="222" fillId="2" borderId="88" xfId="0" applyNumberFormat="1" applyFont="1" applyFill="1" applyBorder="1" applyAlignment="1">
      <alignment horizontal="center"/>
    </xf>
    <xf numFmtId="166" fontId="222" fillId="2" borderId="107" xfId="0" applyNumberFormat="1" applyFont="1" applyFill="1" applyBorder="1" applyAlignment="1">
      <alignment horizontal="center"/>
    </xf>
    <xf numFmtId="0" fontId="222" fillId="0" borderId="1" xfId="0" applyNumberFormat="1" applyFont="1" applyBorder="1" applyAlignment="1">
      <alignment horizontal="center"/>
    </xf>
    <xf numFmtId="1" fontId="58" fillId="2" borderId="53" xfId="0" applyNumberFormat="1" applyFont="1" applyFill="1" applyBorder="1" applyAlignment="1" applyProtection="1">
      <alignment horizontal="center"/>
      <protection locked="0"/>
    </xf>
    <xf numFmtId="10" fontId="58" fillId="28" borderId="8" xfId="0" applyNumberFormat="1" applyFont="1" applyFill="1" applyBorder="1" applyAlignment="1">
      <alignment horizontal="center"/>
    </xf>
    <xf numFmtId="10" fontId="58" fillId="2" borderId="0" xfId="0" applyNumberFormat="1" applyFont="1" applyFill="1" applyBorder="1" applyAlignment="1" applyProtection="1">
      <alignment horizontal="center" vertical="center"/>
    </xf>
    <xf numFmtId="170" fontId="0" fillId="28" borderId="3" xfId="71" applyFont="1" applyFill="1" applyBorder="1" applyAlignment="1">
      <alignment vertical="top"/>
    </xf>
    <xf numFmtId="170" fontId="0" fillId="28" borderId="35" xfId="71" applyFont="1" applyFill="1" applyBorder="1" applyAlignment="1">
      <alignment vertical="top"/>
    </xf>
    <xf numFmtId="170" fontId="0" fillId="28" borderId="45" xfId="71" applyFont="1" applyFill="1" applyBorder="1" applyAlignment="1">
      <alignment vertical="top"/>
    </xf>
    <xf numFmtId="0" fontId="0" fillId="2" borderId="3" xfId="0" applyFill="1" applyBorder="1" applyAlignment="1">
      <alignment horizontal="center"/>
    </xf>
    <xf numFmtId="0" fontId="0" fillId="2" borderId="135" xfId="0" applyFill="1" applyBorder="1" applyAlignment="1">
      <alignment horizontal="center"/>
    </xf>
    <xf numFmtId="0" fontId="0" fillId="0" borderId="0" xfId="0" pivotButton="1"/>
    <xf numFmtId="0" fontId="0" fillId="0" borderId="0" xfId="0" applyAlignment="1">
      <alignment horizontal="left"/>
    </xf>
    <xf numFmtId="0" fontId="0" fillId="0" borderId="0" xfId="0" applyAlignment="1">
      <alignment horizontal="left" indent="1"/>
    </xf>
    <xf numFmtId="10" fontId="0" fillId="0" borderId="0" xfId="0" applyNumberFormat="1"/>
    <xf numFmtId="237" fontId="0" fillId="2" borderId="35" xfId="72" applyNumberFormat="1" applyFont="1" applyFill="1" applyBorder="1"/>
    <xf numFmtId="237" fontId="0" fillId="2" borderId="45" xfId="72" applyNumberFormat="1" applyFont="1" applyFill="1" applyBorder="1"/>
    <xf numFmtId="237" fontId="0" fillId="2" borderId="115" xfId="72" applyNumberFormat="1" applyFont="1" applyFill="1" applyBorder="1"/>
    <xf numFmtId="237" fontId="0" fillId="2" borderId="116" xfId="72" applyNumberFormat="1" applyFont="1" applyFill="1" applyBorder="1"/>
    <xf numFmtId="0" fontId="0" fillId="28" borderId="41" xfId="0" applyFill="1" applyBorder="1" applyAlignment="1">
      <alignment horizontal="center"/>
    </xf>
    <xf numFmtId="0" fontId="0" fillId="28" borderId="40" xfId="0" applyFill="1" applyBorder="1" applyAlignment="1">
      <alignment horizontal="center"/>
    </xf>
    <xf numFmtId="4" fontId="0" fillId="28" borderId="40" xfId="0" applyNumberFormat="1" applyFill="1" applyBorder="1"/>
    <xf numFmtId="0" fontId="0" fillId="28" borderId="40" xfId="0" applyFill="1" applyBorder="1"/>
    <xf numFmtId="0" fontId="0" fillId="28" borderId="42" xfId="0" applyFill="1" applyBorder="1"/>
    <xf numFmtId="0" fontId="0" fillId="28" borderId="3" xfId="0" applyFill="1" applyBorder="1" applyAlignment="1">
      <alignment horizontal="center"/>
    </xf>
    <xf numFmtId="0" fontId="0" fillId="28" borderId="35" xfId="0" applyFill="1" applyBorder="1" applyAlignment="1">
      <alignment horizontal="center"/>
    </xf>
    <xf numFmtId="4" fontId="0" fillId="28" borderId="35" xfId="0" applyNumberFormat="1" applyFill="1" applyBorder="1"/>
    <xf numFmtId="0" fontId="0" fillId="28" borderId="35" xfId="0" applyFill="1" applyBorder="1"/>
    <xf numFmtId="0" fontId="0" fillId="28" borderId="45" xfId="0" applyFill="1" applyBorder="1"/>
    <xf numFmtId="0" fontId="0" fillId="28" borderId="135" xfId="0" applyFill="1" applyBorder="1" applyAlignment="1">
      <alignment horizontal="center"/>
    </xf>
    <xf numFmtId="0" fontId="0" fillId="28" borderId="115" xfId="0" applyFill="1" applyBorder="1" applyAlignment="1">
      <alignment horizontal="center"/>
    </xf>
    <xf numFmtId="0" fontId="0" fillId="28" borderId="115" xfId="0" applyFill="1" applyBorder="1"/>
    <xf numFmtId="0" fontId="0" fillId="28" borderId="116" xfId="0"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108" xfId="0" applyFont="1" applyFill="1" applyBorder="1" applyAlignment="1">
      <alignment horizontal="center" vertical="center"/>
    </xf>
    <xf numFmtId="0" fontId="52" fillId="26" borderId="5" xfId="0" applyFont="1" applyFill="1" applyBorder="1" applyAlignment="1">
      <alignment horizontal="center" vertical="center"/>
    </xf>
    <xf numFmtId="0" fontId="91" fillId="2" borderId="102" xfId="0" applyFont="1" applyFill="1" applyBorder="1" applyAlignment="1">
      <alignment wrapText="1"/>
    </xf>
    <xf numFmtId="0" fontId="91" fillId="2" borderId="96" xfId="0" applyFont="1" applyFill="1" applyBorder="1" applyAlignment="1">
      <alignment wrapText="1"/>
    </xf>
    <xf numFmtId="0" fontId="91" fillId="2" borderId="12"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48" fillId="2" borderId="137" xfId="0" applyFont="1" applyFill="1" applyBorder="1" applyAlignment="1">
      <alignment vertical="center" wrapText="1"/>
    </xf>
    <xf numFmtId="0" fontId="48" fillId="2" borderId="133" xfId="0" applyFont="1" applyFill="1" applyBorder="1" applyAlignment="1">
      <alignment vertical="center" wrapText="1"/>
    </xf>
    <xf numFmtId="0" fontId="230" fillId="2" borderId="0" xfId="0" applyFont="1" applyFill="1" applyAlignment="1">
      <alignment horizontal="left"/>
    </xf>
    <xf numFmtId="0" fontId="91" fillId="2" borderId="117" xfId="0" applyFont="1" applyFill="1" applyBorder="1" applyAlignment="1">
      <alignment horizontal="center" wrapText="1"/>
    </xf>
    <xf numFmtId="0" fontId="91" fillId="2" borderId="102" xfId="0" applyFont="1" applyFill="1" applyBorder="1" applyAlignment="1">
      <alignment horizontal="center" wrapText="1"/>
    </xf>
    <xf numFmtId="0" fontId="91" fillId="2" borderId="96" xfId="0" applyFont="1" applyFill="1" applyBorder="1" applyAlignment="1">
      <alignment horizontal="center" wrapText="1"/>
    </xf>
    <xf numFmtId="0" fontId="91" fillId="2" borderId="88"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8" xfId="0" applyFont="1" applyFill="1" applyBorder="1" applyAlignment="1">
      <alignment horizontal="center" wrapText="1"/>
    </xf>
    <xf numFmtId="0" fontId="91" fillId="2" borderId="5" xfId="0" applyFont="1" applyFill="1" applyBorder="1" applyAlignment="1">
      <alignment horizontal="center" wrapText="1"/>
    </xf>
    <xf numFmtId="0" fontId="91" fillId="2" borderId="111" xfId="0" applyFont="1" applyFill="1" applyBorder="1" applyAlignment="1">
      <alignment horizontal="center" wrapText="1"/>
    </xf>
    <xf numFmtId="175" fontId="91" fillId="28" borderId="121" xfId="0" applyNumberFormat="1" applyFont="1" applyFill="1" applyBorder="1" applyAlignment="1">
      <alignment horizontal="left"/>
    </xf>
    <xf numFmtId="175" fontId="91" fillId="28" borderId="133"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1" xfId="6" applyNumberFormat="1" applyFont="1" applyFill="1" applyBorder="1" applyAlignment="1">
      <alignment horizontal="center" vertical="center" wrapText="1"/>
    </xf>
    <xf numFmtId="174" fontId="213" fillId="26" borderId="133" xfId="6" applyNumberFormat="1" applyFont="1" applyFill="1" applyBorder="1" applyAlignment="1">
      <alignment horizontal="center" vertical="center" wrapText="1"/>
    </xf>
    <xf numFmtId="175" fontId="47" fillId="2" borderId="121" xfId="0" applyNumberFormat="1" applyFont="1" applyFill="1" applyBorder="1" applyAlignment="1">
      <alignment horizontal="left"/>
    </xf>
    <xf numFmtId="175" fontId="47" fillId="2" borderId="133" xfId="0" applyNumberFormat="1" applyFont="1" applyFill="1" applyBorder="1" applyAlignment="1">
      <alignment horizontal="left"/>
    </xf>
    <xf numFmtId="0" fontId="0" fillId="28" borderId="121" xfId="0" applyFill="1" applyBorder="1" applyAlignment="1">
      <alignment horizontal="left" wrapText="1"/>
    </xf>
    <xf numFmtId="0" fontId="0" fillId="28" borderId="133" xfId="0" applyFill="1" applyBorder="1" applyAlignment="1">
      <alignment horizontal="left" wrapText="1"/>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0" fillId="28" borderId="121" xfId="0" applyFill="1" applyBorder="1" applyAlignment="1">
      <alignment horizontal="left"/>
    </xf>
    <xf numFmtId="0" fontId="0" fillId="28" borderId="133"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12" xfId="0" applyFont="1" applyFill="1" applyBorder="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0" fontId="45" fillId="2" borderId="5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39" xfId="40" applyNumberFormat="1" applyFont="1" applyFill="1" applyBorder="1" applyAlignment="1">
      <alignment horizontal="left" vertical="center"/>
    </xf>
    <xf numFmtId="178" fontId="212" fillId="92" borderId="140"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04" xfId="0" applyNumberFormat="1" applyFont="1" applyFill="1" applyBorder="1" applyAlignment="1" applyProtection="1">
      <alignment horizontal="center" vertical="center" wrapText="1"/>
      <protection locked="0"/>
    </xf>
    <xf numFmtId="0" fontId="52" fillId="26" borderId="51" xfId="0" applyNumberFormat="1"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52" fillId="26" borderId="142" xfId="0" applyNumberFormat="1" applyFont="1" applyFill="1" applyBorder="1" applyAlignment="1" applyProtection="1">
      <alignment horizontal="center" vertical="center" wrapText="1"/>
      <protection locked="0"/>
    </xf>
    <xf numFmtId="0" fontId="41" fillId="2" borderId="0" xfId="0" applyFont="1" applyFill="1" applyProtection="1">
      <protection locked="0"/>
    </xf>
    <xf numFmtId="0" fontId="219" fillId="28" borderId="102" xfId="0" applyFont="1" applyFill="1" applyBorder="1" applyAlignment="1" applyProtection="1">
      <alignment wrapText="1"/>
      <protection locked="0"/>
    </xf>
    <xf numFmtId="0" fontId="44" fillId="2" borderId="12" xfId="0" applyFont="1" applyFill="1" applyBorder="1" applyAlignment="1" applyProtection="1">
      <alignment horizontal="left" vertical="top"/>
      <protection locked="0"/>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9" fontId="72" fillId="26" borderId="119" xfId="5151" applyNumberFormat="1" applyFont="1" applyFill="1" applyBorder="1" applyAlignment="1">
      <alignment horizontal="center" vertical="center" wrapText="1"/>
    </xf>
    <xf numFmtId="9" fontId="72" fillId="26" borderId="141" xfId="5151" applyNumberFormat="1" applyFont="1" applyFill="1" applyBorder="1" applyAlignment="1">
      <alignment horizontal="center" vertical="center" wrapText="1"/>
    </xf>
    <xf numFmtId="9" fontId="72" fillId="26" borderId="143" xfId="5151" applyNumberFormat="1" applyFont="1" applyFill="1" applyBorder="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30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4801" y="134471"/>
          <a:ext cx="19929474" cy="1993348"/>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001442" cy="198543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59405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20</xdr:col>
      <xdr:colOff>500062</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9812"/>
          <a:ext cx="14604343" cy="219848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409575</xdr:colOff>
      <xdr:row>10</xdr:row>
      <xdr:rowOff>176212</xdr:rowOff>
    </xdr:from>
    <xdr:to>
      <xdr:col>20</xdr:col>
      <xdr:colOff>373381</xdr:colOff>
      <xdr:row>12</xdr:row>
      <xdr:rowOff>52387</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2768263" y="2081212"/>
          <a:ext cx="1821181"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5</xdr:col>
      <xdr:colOff>2786062</xdr:colOff>
      <xdr:row>2</xdr:row>
      <xdr:rowOff>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298477" cy="198120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2284321</xdr:colOff>
      <xdr:row>0</xdr:row>
      <xdr:rowOff>1503508</xdr:rowOff>
    </xdr:from>
    <xdr:to>
      <xdr:col>5</xdr:col>
      <xdr:colOff>2549885</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4690634" y="1503508"/>
          <a:ext cx="3075439" cy="40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5866845"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160020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44900"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930242" cy="218258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8012" y="281441"/>
          <a:ext cx="15783866"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26</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23</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4061" y="216648"/>
          <a:ext cx="19115157" cy="222897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631203</xdr:colOff>
      <xdr:row>0</xdr:row>
      <xdr:rowOff>1678997</xdr:rowOff>
    </xdr:from>
    <xdr:to>
      <xdr:col>24</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persons/person.xml><?xml version="1.0" encoding="utf-8"?>
<personList xmlns="http://schemas.microsoft.com/office/spreadsheetml/2018/threadedcomments" xmlns:x="http://schemas.openxmlformats.org/spreadsheetml/2006/main">
  <person displayName="David Heeney" id="{4F145C70-1AF6-7C4E-AC17-EAD06ED5E014}" userId="S::dheeney@indeco.com::1d983c83-c71e-4a86-b049-f31a9419a2d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vid Heeney" refreshedDate="44069.757308912034" createdVersion="6" refreshedVersion="6" minRefreshableVersion="3" recordCount="22">
  <cacheSource type="worksheet">
    <worksheetSource ref="C22:I44" sheet="3-a.  Rate Class Allocations"/>
  </cacheSource>
  <cacheFields count="7">
    <cacheField name="Application" numFmtId="0">
      <sharedItems containsMixedTypes="1" containsNumber="1" containsInteger="1" minValue="127210" maxValue="195178"/>
    </cacheField>
    <cacheField name="Implementation year" numFmtId="0">
      <sharedItems containsSemiMixedTypes="0" containsString="0" containsNumber="1" containsInteger="1" minValue="2015" maxValue="2018" count="4">
        <n v="2015"/>
        <n v="2016"/>
        <n v="2017"/>
        <n v="2018"/>
      </sharedItems>
    </cacheField>
    <cacheField name="Energy savings (kWh)" numFmtId="0">
      <sharedItems containsSemiMixedTypes="0" containsString="0" containsNumber="1" minValue="463.25" maxValue="382367.55611359898"/>
    </cacheField>
    <cacheField name="Demand Savings (kW)" numFmtId="0">
      <sharedItems containsSemiMixedTypes="0" containsString="0" containsNumber="1" minValue="0" maxValue="66.139800839178406" count="20">
        <n v="2.02"/>
        <n v="0"/>
        <n v="12.85"/>
        <n v="0.45"/>
        <n v="6.68"/>
        <n v="0.9"/>
        <n v="1.66"/>
        <n v="2.8389162256344718"/>
        <n v="1.0959645554938715"/>
        <n v="9.5745373914696472"/>
        <n v="1.2164362675033116"/>
        <n v="6.3360909208255016"/>
        <n v="7.870544061118073"/>
        <n v="14.239527463115126"/>
        <n v="66.139800839178406"/>
        <n v="12.5"/>
        <n v="14"/>
        <n v="3.4800000000000004"/>
        <n v="0.77349999999999997"/>
        <n v="1.3195000000000001"/>
      </sharedItems>
    </cacheField>
    <cacheField name="Rate Class" numFmtId="0">
      <sharedItems count="4">
        <s v="GS&gt;50"/>
        <s v="SL"/>
        <s v="GS&lt;50"/>
        <s v="Waterloo"/>
      </sharedItems>
    </cacheField>
    <cacheField name="Status" numFmtId="0">
      <sharedItems count="3">
        <s v="Final results"/>
        <s v="Unverified results"/>
        <s v="Unverified adjustment"/>
      </sharedItems>
    </cacheField>
    <cacheField name="Source of dat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135378"/>
    <x v="0"/>
    <n v="9715.2000000000007"/>
    <x v="0"/>
    <x v="0"/>
    <x v="0"/>
    <s v="IESO CRM"/>
  </r>
  <r>
    <n v="127210"/>
    <x v="0"/>
    <n v="286820"/>
    <x v="1"/>
    <x v="1"/>
    <x v="0"/>
    <s v="IESO CRM"/>
  </r>
  <r>
    <n v="133937"/>
    <x v="0"/>
    <n v="76276"/>
    <x v="2"/>
    <x v="0"/>
    <x v="0"/>
    <s v="IESO CRM"/>
  </r>
  <r>
    <n v="138600"/>
    <x v="0"/>
    <n v="1290"/>
    <x v="3"/>
    <x v="0"/>
    <x v="0"/>
    <s v="IESO CRM"/>
  </r>
  <r>
    <n v="139495"/>
    <x v="0"/>
    <n v="38621"/>
    <x v="4"/>
    <x v="0"/>
    <x v="0"/>
    <s v="IESO CRM"/>
  </r>
  <r>
    <n v="140553"/>
    <x v="0"/>
    <n v="2670"/>
    <x v="5"/>
    <x v="2"/>
    <x v="0"/>
    <s v="IESO CRM"/>
  </r>
  <r>
    <n v="139250"/>
    <x v="0"/>
    <n v="12770"/>
    <x v="6"/>
    <x v="2"/>
    <x v="0"/>
    <s v="IESO CRM"/>
  </r>
  <r>
    <n v="153139"/>
    <x v="1"/>
    <n v="9445.1331185574072"/>
    <x v="7"/>
    <x v="2"/>
    <x v="0"/>
    <s v="2016 final report"/>
  </r>
  <r>
    <n v="160820"/>
    <x v="1"/>
    <n v="979.19976502043346"/>
    <x v="8"/>
    <x v="2"/>
    <x v="0"/>
    <s v="2016 final report"/>
  </r>
  <r>
    <s v="177764"/>
    <x v="2"/>
    <n v="4363.7584693692661"/>
    <x v="9"/>
    <x v="0"/>
    <x v="0"/>
    <s v="2017 final report"/>
  </r>
  <r>
    <s v="182425"/>
    <x v="2"/>
    <n v="6341.4147221202638"/>
    <x v="10"/>
    <x v="2"/>
    <x v="0"/>
    <s v="2017 final report"/>
  </r>
  <r>
    <s v="182931"/>
    <x v="2"/>
    <n v="7506.8028537609371"/>
    <x v="11"/>
    <x v="2"/>
    <x v="0"/>
    <s v="2017 final report"/>
  </r>
  <r>
    <s v="174552"/>
    <x v="2"/>
    <n v="39035.70987382895"/>
    <x v="12"/>
    <x v="0"/>
    <x v="0"/>
    <s v="2017 final report"/>
  </r>
  <r>
    <s v="177741"/>
    <x v="2"/>
    <n v="76144.868765368767"/>
    <x v="13"/>
    <x v="0"/>
    <x v="0"/>
    <s v="2017 final report"/>
  </r>
  <r>
    <s v="183965"/>
    <x v="2"/>
    <n v="46059.014846907034"/>
    <x v="1"/>
    <x v="0"/>
    <x v="0"/>
    <s v="2017 final report"/>
  </r>
  <r>
    <s v="185358"/>
    <x v="2"/>
    <n v="382367.55611359898"/>
    <x v="14"/>
    <x v="0"/>
    <x v="0"/>
    <s v="2017 final report"/>
  </r>
  <r>
    <n v="182649"/>
    <x v="3"/>
    <n v="57425"/>
    <x v="15"/>
    <x v="0"/>
    <x v="1"/>
    <s v="2018Q2Report"/>
  </r>
  <r>
    <n v="186656"/>
    <x v="2"/>
    <n v="16023"/>
    <x v="1"/>
    <x v="0"/>
    <x v="2"/>
    <s v="2018Q2Report"/>
  </r>
  <r>
    <n v="189800"/>
    <x v="3"/>
    <n v="71946"/>
    <x v="16"/>
    <x v="0"/>
    <x v="1"/>
    <s v="2018Q2Report"/>
  </r>
  <r>
    <n v="187454"/>
    <x v="2"/>
    <n v="16929.32"/>
    <x v="17"/>
    <x v="2"/>
    <x v="2"/>
    <s v="2018Q3Report"/>
  </r>
  <r>
    <n v="195178"/>
    <x v="3"/>
    <n v="463.25"/>
    <x v="18"/>
    <x v="2"/>
    <x v="1"/>
    <s v="2018Q4Report"/>
  </r>
  <r>
    <n v="195178"/>
    <x v="3"/>
    <n v="1006.25"/>
    <x v="19"/>
    <x v="3"/>
    <x v="1"/>
    <s v="2018Q4Repor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C49:F60" firstHeaderRow="1" firstDataRow="2" firstDataCol="1"/>
  <pivotFields count="7">
    <pivotField showAll="0"/>
    <pivotField axis="axisRow" showAll="0">
      <items count="5">
        <item x="0"/>
        <item x="1"/>
        <item x="2"/>
        <item x="3"/>
        <item t="default"/>
      </items>
    </pivotField>
    <pivotField dataField="1" showAll="0"/>
    <pivotField showAll="0"/>
    <pivotField axis="axisCol" showAll="0">
      <items count="5">
        <item x="2"/>
        <item x="0"/>
        <item h="1" x="3"/>
        <item h="1" x="1"/>
        <item t="default"/>
      </items>
    </pivotField>
    <pivotField axis="axisRow" showAll="0">
      <items count="4">
        <item x="0"/>
        <item x="2"/>
        <item x="1"/>
        <item t="default"/>
      </items>
    </pivotField>
    <pivotField showAll="0"/>
  </pivotFields>
  <rowFields count="2">
    <field x="1"/>
    <field x="5"/>
  </rowFields>
  <rowItems count="10">
    <i>
      <x/>
    </i>
    <i r="1">
      <x/>
    </i>
    <i>
      <x v="1"/>
    </i>
    <i r="1">
      <x/>
    </i>
    <i>
      <x v="2"/>
    </i>
    <i r="1">
      <x/>
    </i>
    <i r="1">
      <x v="1"/>
    </i>
    <i>
      <x v="3"/>
    </i>
    <i r="1">
      <x v="2"/>
    </i>
    <i t="grand">
      <x/>
    </i>
  </rowItems>
  <colFields count="1">
    <field x="4"/>
  </colFields>
  <colItems count="3">
    <i>
      <x/>
    </i>
    <i>
      <x v="1"/>
    </i>
    <i t="grand">
      <x/>
    </i>
  </colItems>
  <dataFields count="1">
    <dataField name="Sum of Energy savings (kWh)" fld="2" showDataAs="percentOfRow"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J49:M60" firstHeaderRow="1" firstDataRow="2" firstDataCol="1"/>
  <pivotFields count="7">
    <pivotField showAll="0"/>
    <pivotField axis="axisRow" showAll="0">
      <items count="5">
        <item x="0"/>
        <item x="1"/>
        <item x="2"/>
        <item x="3"/>
        <item t="default"/>
      </items>
    </pivotField>
    <pivotField showAll="0"/>
    <pivotField dataField="1" showAll="0">
      <items count="21">
        <item x="1"/>
        <item x="3"/>
        <item x="18"/>
        <item x="5"/>
        <item x="8"/>
        <item x="10"/>
        <item x="19"/>
        <item x="6"/>
        <item x="0"/>
        <item x="7"/>
        <item x="17"/>
        <item x="11"/>
        <item x="4"/>
        <item x="12"/>
        <item x="9"/>
        <item x="15"/>
        <item x="2"/>
        <item x="16"/>
        <item x="13"/>
        <item x="14"/>
        <item t="default"/>
      </items>
    </pivotField>
    <pivotField axis="axisCol" showAll="0">
      <items count="5">
        <item x="2"/>
        <item x="0"/>
        <item h="1" x="1"/>
        <item h="1" x="3"/>
        <item t="default"/>
      </items>
    </pivotField>
    <pivotField axis="axisRow" showAll="0">
      <items count="4">
        <item x="0"/>
        <item x="2"/>
        <item x="1"/>
        <item t="default"/>
      </items>
    </pivotField>
    <pivotField showAll="0"/>
  </pivotFields>
  <rowFields count="2">
    <field x="1"/>
    <field x="5"/>
  </rowFields>
  <rowItems count="10">
    <i>
      <x/>
    </i>
    <i r="1">
      <x/>
    </i>
    <i>
      <x v="1"/>
    </i>
    <i r="1">
      <x/>
    </i>
    <i>
      <x v="2"/>
    </i>
    <i r="1">
      <x/>
    </i>
    <i r="1">
      <x v="1"/>
    </i>
    <i>
      <x v="3"/>
    </i>
    <i r="1">
      <x v="2"/>
    </i>
    <i t="grand">
      <x/>
    </i>
  </rowItems>
  <colFields count="1">
    <field x="4"/>
  </colFields>
  <colItems count="3">
    <i>
      <x/>
    </i>
    <i>
      <x v="1"/>
    </i>
    <i t="grand">
      <x/>
    </i>
  </colItems>
  <dataFields count="1">
    <dataField name="Sum of Demand Savings (kW)" fld="3" showDataAs="percentOfRow"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81" dT="2019-12-18T16:23:26.79" personId="{4F145C70-1AF6-7C4E-AC17-EAD06ED5E014}" id="{B8511BBD-E5BD-1147-8367-70256838614D}">
    <text>Value in persistence report not consistent with IESO final results report. Persistence pro-rated.</text>
  </threadedComment>
  <threadedComment ref="F281" dT="2019-12-18T16:23:26.79" personId="{4F145C70-1AF6-7C4E-AC17-EAD06ED5E014}" id="{BA12487C-0602-2B4D-A7DD-5430643ABA1B}">
    <text>Value in persistence report not consistent with IESO final results report. Persistence pro-rated.</text>
  </threadedComment>
  <threadedComment ref="E291" dT="2019-12-18T16:20:14.81" personId="{4F145C70-1AF6-7C4E-AC17-EAD06ED5E014}" id="{C3282A14-6144-134A-99D2-7D67AECC682D}">
    <text>Estimated based on persistence of initial results. Persistence report from IESO doesn’t include this adjustment.</text>
  </threadedComment>
  <threadedComment ref="E351" dT="2019-12-18T16:20:14.81" personId="{4F145C70-1AF6-7C4E-AC17-EAD06ED5E014}" id="{515855E0-5CFF-574C-AD0A-653D9C77E4BC}">
    <text>Estimated based on persistence of initial results. Persistence report from IESO doesn’t include this adjustment.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view="pageBreakPreview" zoomScale="80" zoomScaleNormal="90" zoomScaleSheetLayoutView="80" workbookViewId="0">
      <selection activeCell="B17" sqref="B17"/>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33" t="s">
        <v>174</v>
      </c>
      <c r="C3" s="833"/>
    </row>
    <row r="4" spans="1:3" ht="11.25" customHeight="1"/>
    <row r="5" spans="1:3" s="30" customFormat="1" ht="25.5" customHeight="1">
      <c r="B5" s="60" t="s">
        <v>420</v>
      </c>
      <c r="C5" s="60" t="s">
        <v>173</v>
      </c>
    </row>
    <row r="6" spans="1:3" s="175" customFormat="1" ht="48" customHeight="1">
      <c r="A6" s="240"/>
      <c r="B6" s="607" t="s">
        <v>170</v>
      </c>
      <c r="C6" s="659" t="s">
        <v>593</v>
      </c>
    </row>
    <row r="7" spans="1:3" s="175" customFormat="1" ht="21" customHeight="1">
      <c r="A7" s="240"/>
      <c r="B7" s="601" t="s">
        <v>551</v>
      </c>
      <c r="C7" s="660" t="s">
        <v>606</v>
      </c>
    </row>
    <row r="8" spans="1:3" s="175" customFormat="1" ht="32.25" customHeight="1">
      <c r="B8" s="601" t="s">
        <v>367</v>
      </c>
      <c r="C8" s="661" t="s">
        <v>594</v>
      </c>
    </row>
    <row r="9" spans="1:3" s="175" customFormat="1" ht="27.75" customHeight="1">
      <c r="B9" s="601" t="s">
        <v>169</v>
      </c>
      <c r="C9" s="661" t="s">
        <v>595</v>
      </c>
    </row>
    <row r="10" spans="1:3" s="175" customFormat="1" ht="33" customHeight="1">
      <c r="B10" s="601" t="s">
        <v>591</v>
      </c>
      <c r="C10" s="660" t="s">
        <v>599</v>
      </c>
    </row>
    <row r="11" spans="1:3" s="175" customFormat="1" ht="26.25" customHeight="1">
      <c r="B11" s="616" t="s">
        <v>368</v>
      </c>
      <c r="C11" s="663" t="s">
        <v>596</v>
      </c>
    </row>
    <row r="12" spans="1:3" s="175" customFormat="1" ht="39.75" customHeight="1">
      <c r="B12" s="601" t="s">
        <v>369</v>
      </c>
      <c r="C12" s="661" t="s">
        <v>597</v>
      </c>
    </row>
    <row r="13" spans="1:3" s="175" customFormat="1" ht="18" customHeight="1">
      <c r="B13" s="601" t="s">
        <v>370</v>
      </c>
      <c r="C13" s="661" t="s">
        <v>598</v>
      </c>
    </row>
    <row r="14" spans="1:3" s="175" customFormat="1" ht="13.5" customHeight="1">
      <c r="B14" s="601"/>
      <c r="C14" s="662"/>
    </row>
    <row r="15" spans="1:3" s="175" customFormat="1" ht="18" customHeight="1">
      <c r="B15" s="601" t="s">
        <v>660</v>
      </c>
      <c r="C15" s="660" t="s">
        <v>658</v>
      </c>
    </row>
    <row r="16" spans="1:3" s="175" customFormat="1" ht="8.25" customHeight="1">
      <c r="B16" s="601"/>
      <c r="C16" s="662"/>
    </row>
    <row r="17" spans="2:3" s="175" customFormat="1" ht="33" customHeight="1">
      <c r="B17" s="664" t="s">
        <v>592</v>
      </c>
      <c r="C17" s="665" t="s">
        <v>659</v>
      </c>
    </row>
    <row r="18" spans="2:3" s="103" customFormat="1" ht="15.6">
      <c r="B18" s="175"/>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505" right="0.70866141732283505" top="0.74803149606299202" bottom="0.74803149606299202" header="0.31496062992126" footer="0.31496062992126"/>
  <pageSetup scale="71" orientation="landscape" horizontalDpi="1200" verticalDpi="1200" r:id="rId1"/>
  <headerFooter>
    <oddFooter>2</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AR538"/>
  <sheetViews>
    <sheetView topLeftCell="A106" zoomScale="80" zoomScaleNormal="80" zoomScaleSheetLayoutView="80" zoomScalePageLayoutView="85" workbookViewId="0">
      <selection activeCell="K568" sqref="K568"/>
    </sheetView>
  </sheetViews>
  <sheetFormatPr defaultColWidth="9.109375" defaultRowHeight="13.8" outlineLevelRow="1" outlineLevelCol="1"/>
  <cols>
    <col min="1" max="1" width="4.6640625" style="498" customWidth="1"/>
    <col min="2" max="2" width="43.6640625" style="253" customWidth="1"/>
    <col min="3" max="3" width="14" style="253" customWidth="1"/>
    <col min="4" max="4" width="18.109375" style="252" customWidth="1"/>
    <col min="5" max="8" width="10.44140625" style="252" customWidth="1" outlineLevel="1"/>
    <col min="9" max="13" width="9.109375" style="252" customWidth="1" outlineLevel="1"/>
    <col min="14" max="15" width="12.44140625" style="252" customWidth="1" outlineLevel="1"/>
    <col min="16" max="16" width="17.44140625" style="252" customWidth="1"/>
    <col min="17" max="17" width="13.109375" style="252" customWidth="1" outlineLevel="1"/>
    <col min="18" max="26" width="9.44140625" style="252" customWidth="1" outlineLevel="1"/>
    <col min="27" max="27" width="14.109375" style="254" customWidth="1"/>
    <col min="28" max="28" width="14.44140625" style="254" customWidth="1"/>
    <col min="29" max="29" width="16.88671875" style="254" customWidth="1"/>
    <col min="30" max="30" width="17.44140625" style="254" customWidth="1"/>
    <col min="31" max="37" width="14.44140625" style="254" customWidth="1"/>
    <col min="38" max="40" width="15" style="254" customWidth="1"/>
    <col min="41" max="41" width="14.33203125" style="255" customWidth="1"/>
    <col min="42" max="42" width="14.44140625" style="252" customWidth="1"/>
    <col min="43" max="43" width="14.88671875" style="252" customWidth="1"/>
    <col min="44" max="44" width="14" style="252" customWidth="1"/>
    <col min="45" max="45" width="9.6640625" style="252" customWidth="1"/>
    <col min="46" max="46" width="11.109375" style="252" customWidth="1"/>
    <col min="47" max="47" width="12.109375" style="252" customWidth="1"/>
    <col min="48" max="48" width="6.44140625" style="252" bestFit="1" customWidth="1"/>
    <col min="49" max="53" width="9.109375" style="252"/>
    <col min="54" max="54" width="6.44140625" style="252" bestFit="1" customWidth="1"/>
    <col min="55" max="16384" width="9.109375" style="252"/>
  </cols>
  <sheetData>
    <row r="1" spans="1:41" ht="164.25" customHeight="1"/>
    <row r="2" spans="1:41" ht="23.25" customHeight="1" thickBot="1"/>
    <row r="3" spans="1:41" ht="25.5" customHeight="1" thickBot="1">
      <c r="B3" s="895" t="s">
        <v>171</v>
      </c>
      <c r="C3" s="256" t="s">
        <v>175</v>
      </c>
      <c r="D3" s="49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9"/>
    </row>
    <row r="4" spans="1:41" ht="24" customHeight="1" thickBot="1">
      <c r="B4" s="895"/>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9"/>
    </row>
    <row r="5" spans="1:41" ht="29.25" customHeight="1" thickBot="1">
      <c r="B5" s="554"/>
      <c r="C5" s="878" t="s">
        <v>550</v>
      </c>
      <c r="D5" s="879"/>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9"/>
    </row>
    <row r="6" spans="1:41"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5"/>
      <c r="Z6" s="265"/>
      <c r="AA6" s="266"/>
      <c r="AB6" s="266"/>
      <c r="AC6" s="266"/>
      <c r="AD6" s="266"/>
      <c r="AE6" s="266"/>
      <c r="AF6" s="266"/>
      <c r="AG6" s="266"/>
      <c r="AH6" s="267"/>
      <c r="AI6" s="267"/>
      <c r="AJ6" s="267"/>
      <c r="AK6" s="267"/>
      <c r="AL6" s="267"/>
      <c r="AM6" s="267"/>
      <c r="AN6" s="267"/>
      <c r="AO6" s="268"/>
    </row>
    <row r="7" spans="1:41" ht="70.5" customHeight="1">
      <c r="B7" s="896" t="s">
        <v>505</v>
      </c>
      <c r="C7" s="897" t="s">
        <v>623</v>
      </c>
      <c r="D7" s="897"/>
      <c r="E7" s="897"/>
      <c r="F7" s="897"/>
      <c r="G7" s="897"/>
      <c r="H7" s="897"/>
      <c r="I7" s="897"/>
      <c r="J7" s="897"/>
      <c r="K7" s="897"/>
      <c r="L7" s="897"/>
      <c r="M7" s="897"/>
      <c r="N7" s="897"/>
      <c r="O7" s="897"/>
      <c r="P7" s="897"/>
      <c r="Q7" s="897"/>
      <c r="R7" s="897"/>
      <c r="S7" s="897"/>
      <c r="T7" s="897"/>
      <c r="U7" s="897"/>
      <c r="V7" s="897"/>
      <c r="W7" s="897"/>
      <c r="X7" s="897"/>
      <c r="Y7" s="897"/>
      <c r="Z7" s="745"/>
      <c r="AA7" s="595"/>
      <c r="AB7" s="595"/>
      <c r="AC7" s="595"/>
      <c r="AD7" s="595"/>
      <c r="AE7" s="595"/>
      <c r="AF7" s="595"/>
      <c r="AG7" s="269"/>
      <c r="AH7" s="269"/>
      <c r="AI7" s="269"/>
      <c r="AJ7" s="269"/>
      <c r="AK7" s="269"/>
      <c r="AL7" s="269"/>
      <c r="AM7" s="269"/>
      <c r="AN7" s="269"/>
    </row>
    <row r="8" spans="1:41" s="270" customFormat="1" ht="58.5" customHeight="1">
      <c r="A8" s="498"/>
      <c r="B8" s="896"/>
      <c r="C8" s="897" t="s">
        <v>563</v>
      </c>
      <c r="D8" s="897"/>
      <c r="E8" s="897"/>
      <c r="F8" s="897"/>
      <c r="G8" s="897"/>
      <c r="H8" s="897"/>
      <c r="I8" s="897"/>
      <c r="J8" s="897"/>
      <c r="K8" s="897"/>
      <c r="L8" s="897"/>
      <c r="M8" s="897"/>
      <c r="N8" s="897"/>
      <c r="O8" s="897"/>
      <c r="P8" s="897"/>
      <c r="Q8" s="897"/>
      <c r="R8" s="897"/>
      <c r="S8" s="897"/>
      <c r="T8" s="897"/>
      <c r="U8" s="897"/>
      <c r="V8" s="897"/>
      <c r="W8" s="897"/>
      <c r="X8" s="897"/>
      <c r="Y8" s="897"/>
      <c r="Z8" s="745"/>
      <c r="AA8" s="595"/>
      <c r="AB8" s="595"/>
      <c r="AC8" s="595"/>
      <c r="AD8" s="595"/>
      <c r="AE8" s="595"/>
      <c r="AF8" s="595"/>
      <c r="AG8" s="271"/>
      <c r="AH8" s="254"/>
      <c r="AI8" s="254"/>
      <c r="AJ8" s="254"/>
      <c r="AK8" s="254"/>
      <c r="AL8" s="254"/>
      <c r="AM8" s="254"/>
      <c r="AN8" s="254"/>
      <c r="AO8" s="255"/>
    </row>
    <row r="9" spans="1:41" s="270" customFormat="1" ht="57.75" customHeight="1">
      <c r="A9" s="498"/>
      <c r="B9" s="272"/>
      <c r="C9" s="897" t="s">
        <v>562</v>
      </c>
      <c r="D9" s="897"/>
      <c r="E9" s="897"/>
      <c r="F9" s="897"/>
      <c r="G9" s="897"/>
      <c r="H9" s="897"/>
      <c r="I9" s="897"/>
      <c r="J9" s="897"/>
      <c r="K9" s="897"/>
      <c r="L9" s="897"/>
      <c r="M9" s="897"/>
      <c r="N9" s="897"/>
      <c r="O9" s="897"/>
      <c r="P9" s="897"/>
      <c r="Q9" s="897"/>
      <c r="R9" s="897"/>
      <c r="S9" s="897"/>
      <c r="T9" s="897"/>
      <c r="U9" s="897"/>
      <c r="V9" s="897"/>
      <c r="W9" s="897"/>
      <c r="X9" s="897"/>
      <c r="Y9" s="897"/>
      <c r="Z9" s="745"/>
      <c r="AA9" s="595"/>
      <c r="AB9" s="595"/>
      <c r="AC9" s="595"/>
      <c r="AD9" s="595"/>
      <c r="AE9" s="595"/>
      <c r="AF9" s="595"/>
      <c r="AG9" s="271"/>
      <c r="AH9" s="254"/>
      <c r="AI9" s="254"/>
      <c r="AJ9" s="254"/>
      <c r="AK9" s="254"/>
      <c r="AL9" s="254"/>
      <c r="AM9" s="254"/>
      <c r="AN9" s="254"/>
      <c r="AO9" s="255"/>
    </row>
    <row r="10" spans="1:41" ht="41.25" customHeight="1">
      <c r="B10" s="274"/>
      <c r="C10" s="897" t="s">
        <v>626</v>
      </c>
      <c r="D10" s="897"/>
      <c r="E10" s="897"/>
      <c r="F10" s="897"/>
      <c r="G10" s="897"/>
      <c r="H10" s="897"/>
      <c r="I10" s="897"/>
      <c r="J10" s="897"/>
      <c r="K10" s="897"/>
      <c r="L10" s="897"/>
      <c r="M10" s="897"/>
      <c r="N10" s="897"/>
      <c r="O10" s="897"/>
      <c r="P10" s="897"/>
      <c r="Q10" s="897"/>
      <c r="R10" s="897"/>
      <c r="S10" s="897"/>
      <c r="T10" s="897"/>
      <c r="U10" s="897"/>
      <c r="V10" s="897"/>
      <c r="W10" s="897"/>
      <c r="X10" s="897"/>
      <c r="Y10" s="897"/>
      <c r="Z10" s="745"/>
      <c r="AA10" s="595"/>
      <c r="AB10" s="595"/>
      <c r="AC10" s="595"/>
      <c r="AD10" s="595"/>
      <c r="AE10" s="595"/>
      <c r="AF10" s="595"/>
      <c r="AG10" s="271"/>
      <c r="AH10" s="275"/>
      <c r="AI10" s="275"/>
      <c r="AJ10" s="275"/>
      <c r="AK10" s="275"/>
      <c r="AL10" s="275"/>
      <c r="AM10" s="275"/>
      <c r="AN10" s="275"/>
    </row>
    <row r="11" spans="1:41" ht="53.25" customHeight="1">
      <c r="C11" s="897" t="s">
        <v>612</v>
      </c>
      <c r="D11" s="897"/>
      <c r="E11" s="897"/>
      <c r="F11" s="897"/>
      <c r="G11" s="897"/>
      <c r="H11" s="897"/>
      <c r="I11" s="897"/>
      <c r="J11" s="897"/>
      <c r="K11" s="897"/>
      <c r="L11" s="897"/>
      <c r="M11" s="897"/>
      <c r="N11" s="897"/>
      <c r="O11" s="897"/>
      <c r="P11" s="897"/>
      <c r="Q11" s="897"/>
      <c r="R11" s="897"/>
      <c r="S11" s="897"/>
      <c r="T11" s="897"/>
      <c r="U11" s="897"/>
      <c r="V11" s="897"/>
      <c r="W11" s="897"/>
      <c r="X11" s="897"/>
      <c r="Y11" s="897"/>
      <c r="Z11" s="745"/>
      <c r="AA11" s="595"/>
      <c r="AB11" s="595"/>
      <c r="AC11" s="595"/>
      <c r="AD11" s="595"/>
      <c r="AE11" s="595"/>
      <c r="AF11" s="595"/>
      <c r="AG11" s="271"/>
      <c r="AH11" s="275"/>
      <c r="AI11" s="275"/>
      <c r="AJ11" s="275"/>
      <c r="AK11" s="275"/>
      <c r="AL11" s="275"/>
      <c r="AM11" s="275"/>
      <c r="AN11" s="275"/>
      <c r="AO11" s="252"/>
    </row>
    <row r="12" spans="1:41" ht="20.25" customHeight="1">
      <c r="C12" s="273"/>
      <c r="D12" s="273"/>
      <c r="E12" s="273"/>
      <c r="F12" s="273"/>
      <c r="G12" s="273"/>
      <c r="H12" s="273"/>
      <c r="I12" s="273"/>
      <c r="J12" s="273"/>
      <c r="K12" s="273"/>
      <c r="L12" s="273"/>
      <c r="M12" s="273"/>
      <c r="N12" s="273"/>
      <c r="O12" s="530"/>
      <c r="P12" s="273"/>
      <c r="Q12" s="273"/>
      <c r="R12" s="273"/>
      <c r="S12" s="273"/>
      <c r="T12" s="273"/>
      <c r="U12" s="273"/>
      <c r="V12" s="273"/>
      <c r="W12" s="273"/>
      <c r="X12" s="273"/>
      <c r="Y12" s="273"/>
      <c r="Z12" s="530"/>
      <c r="AA12" s="273"/>
      <c r="AB12" s="273"/>
      <c r="AC12" s="273"/>
      <c r="AD12" s="273"/>
      <c r="AE12" s="273"/>
      <c r="AF12" s="273"/>
      <c r="AG12" s="271"/>
      <c r="AH12" s="275"/>
      <c r="AI12" s="275"/>
      <c r="AJ12" s="275"/>
      <c r="AK12" s="275"/>
      <c r="AL12" s="275"/>
      <c r="AM12" s="275"/>
      <c r="AN12" s="275"/>
      <c r="AO12" s="252"/>
    </row>
    <row r="13" spans="1:41" ht="20.25" customHeight="1">
      <c r="B13" s="896" t="s">
        <v>527</v>
      </c>
      <c r="C13" s="580" t="s">
        <v>522</v>
      </c>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271"/>
      <c r="AH13" s="275"/>
      <c r="AI13" s="275"/>
      <c r="AJ13" s="275"/>
      <c r="AK13" s="275"/>
      <c r="AL13" s="275"/>
      <c r="AM13" s="275"/>
      <c r="AN13" s="275"/>
      <c r="AO13" s="252"/>
    </row>
    <row r="14" spans="1:41" ht="20.25" customHeight="1">
      <c r="B14" s="896"/>
      <c r="C14" s="580" t="s">
        <v>523</v>
      </c>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271"/>
      <c r="AH14" s="275"/>
      <c r="AI14" s="275"/>
      <c r="AJ14" s="275"/>
      <c r="AK14" s="275"/>
      <c r="AL14" s="275"/>
      <c r="AM14" s="275"/>
      <c r="AN14" s="275"/>
      <c r="AO14" s="252"/>
    </row>
    <row r="15" spans="1:41" ht="20.25" customHeight="1">
      <c r="C15" s="580" t="s">
        <v>524</v>
      </c>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271"/>
      <c r="AH15" s="275"/>
      <c r="AI15" s="275"/>
      <c r="AJ15" s="275"/>
      <c r="AK15" s="275"/>
      <c r="AL15" s="275"/>
      <c r="AM15" s="275"/>
      <c r="AN15" s="275"/>
      <c r="AO15" s="252"/>
    </row>
    <row r="16" spans="1:41" ht="20.25" customHeight="1">
      <c r="C16" s="580" t="s">
        <v>525</v>
      </c>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271"/>
      <c r="AH16" s="275"/>
      <c r="AI16" s="275"/>
      <c r="AJ16" s="275"/>
      <c r="AK16" s="275"/>
      <c r="AL16" s="275"/>
      <c r="AM16" s="275"/>
      <c r="AN16" s="275"/>
      <c r="AO16" s="252"/>
    </row>
    <row r="17" spans="1:41" ht="23.25" customHeight="1">
      <c r="B17" s="276"/>
      <c r="C17" s="277"/>
      <c r="D17" s="278"/>
      <c r="E17" s="278"/>
      <c r="F17" s="278"/>
      <c r="G17" s="278"/>
      <c r="H17" s="278"/>
      <c r="I17" s="278"/>
      <c r="J17" s="278"/>
      <c r="K17" s="278"/>
      <c r="L17" s="278"/>
      <c r="M17" s="278"/>
      <c r="N17" s="278"/>
      <c r="O17" s="278"/>
      <c r="Q17" s="278"/>
      <c r="R17" s="278"/>
      <c r="S17" s="278"/>
      <c r="T17" s="278"/>
      <c r="U17" s="278"/>
      <c r="V17" s="278"/>
      <c r="W17" s="278"/>
      <c r="X17" s="278"/>
      <c r="Y17" s="278"/>
      <c r="Z17" s="278"/>
      <c r="AA17" s="269"/>
    </row>
    <row r="18" spans="1:41" ht="15.6">
      <c r="B18" s="279" t="s">
        <v>241</v>
      </c>
      <c r="C18" s="280"/>
      <c r="E18" s="579"/>
      <c r="P18" s="280"/>
      <c r="AA18" s="269"/>
      <c r="AB18" s="266"/>
      <c r="AC18" s="266"/>
      <c r="AD18" s="266"/>
      <c r="AE18" s="266"/>
      <c r="AF18" s="266"/>
      <c r="AG18" s="266"/>
      <c r="AH18" s="266"/>
      <c r="AI18" s="266"/>
      <c r="AJ18" s="266"/>
      <c r="AK18" s="266"/>
      <c r="AL18" s="266"/>
      <c r="AM18" s="266"/>
      <c r="AN18" s="266"/>
      <c r="AO18" s="281"/>
    </row>
    <row r="19" spans="1:41" s="282" customFormat="1" ht="36" customHeight="1">
      <c r="A19" s="498"/>
      <c r="B19" s="886" t="s">
        <v>211</v>
      </c>
      <c r="C19" s="888" t="s">
        <v>33</v>
      </c>
      <c r="D19" s="283" t="s">
        <v>422</v>
      </c>
      <c r="E19" s="883" t="s">
        <v>209</v>
      </c>
      <c r="F19" s="884"/>
      <c r="G19" s="884"/>
      <c r="H19" s="884"/>
      <c r="I19" s="884"/>
      <c r="J19" s="884"/>
      <c r="K19" s="884"/>
      <c r="L19" s="884"/>
      <c r="M19" s="884"/>
      <c r="N19" s="892"/>
      <c r="O19" s="890" t="s">
        <v>213</v>
      </c>
      <c r="P19" s="283" t="s">
        <v>423</v>
      </c>
      <c r="Q19" s="883" t="s">
        <v>212</v>
      </c>
      <c r="R19" s="884"/>
      <c r="S19" s="884"/>
      <c r="T19" s="884"/>
      <c r="U19" s="884"/>
      <c r="V19" s="884"/>
      <c r="W19" s="884"/>
      <c r="X19" s="884"/>
      <c r="Y19" s="884"/>
      <c r="Z19" s="892"/>
      <c r="AA19" s="883" t="s">
        <v>243</v>
      </c>
      <c r="AB19" s="884"/>
      <c r="AC19" s="884"/>
      <c r="AD19" s="884"/>
      <c r="AE19" s="884"/>
      <c r="AF19" s="884"/>
      <c r="AG19" s="884"/>
      <c r="AH19" s="884"/>
      <c r="AI19" s="884"/>
      <c r="AJ19" s="884"/>
      <c r="AK19" s="884"/>
      <c r="AL19" s="884"/>
      <c r="AM19" s="884"/>
      <c r="AN19" s="884"/>
      <c r="AO19" s="884"/>
    </row>
    <row r="20" spans="1:41" s="282" customFormat="1" ht="59.25" customHeight="1">
      <c r="A20" s="498"/>
      <c r="B20" s="887"/>
      <c r="C20" s="889"/>
      <c r="D20" s="284">
        <v>2011</v>
      </c>
      <c r="E20" s="284">
        <v>2012</v>
      </c>
      <c r="F20" s="284">
        <v>2013</v>
      </c>
      <c r="G20" s="284">
        <v>2014</v>
      </c>
      <c r="H20" s="284">
        <v>2015</v>
      </c>
      <c r="I20" s="284">
        <v>2016</v>
      </c>
      <c r="J20" s="284">
        <v>2017</v>
      </c>
      <c r="K20" s="284">
        <v>2018</v>
      </c>
      <c r="L20" s="284">
        <v>2019</v>
      </c>
      <c r="M20" s="284">
        <v>2020</v>
      </c>
      <c r="N20" s="799">
        <v>2021</v>
      </c>
      <c r="O20" s="891"/>
      <c r="P20" s="284">
        <v>2011</v>
      </c>
      <c r="Q20" s="284">
        <v>2012</v>
      </c>
      <c r="R20" s="284">
        <v>2013</v>
      </c>
      <c r="S20" s="284">
        <v>2014</v>
      </c>
      <c r="T20" s="284">
        <v>2015</v>
      </c>
      <c r="U20" s="284">
        <v>2016</v>
      </c>
      <c r="V20" s="284">
        <v>2017</v>
      </c>
      <c r="W20" s="284">
        <v>2018</v>
      </c>
      <c r="X20" s="284">
        <v>2019</v>
      </c>
      <c r="Y20" s="284">
        <v>2020</v>
      </c>
      <c r="Z20" s="799">
        <v>2021</v>
      </c>
      <c r="AA20" s="284" t="str">
        <f>'1.  LRAMVA Summary'!D52</f>
        <v>Residential</v>
      </c>
      <c r="AB20" s="285" t="str">
        <f>'1.  LRAMVA Summary'!E52</f>
        <v>GS&lt;50 kW</v>
      </c>
      <c r="AC20" s="285" t="str">
        <f>'1.  LRAMVA Summary'!F52</f>
        <v>GS 50-4,999 kW</v>
      </c>
      <c r="AD20" s="285" t="str">
        <f>'1.  LRAMVA Summary'!G52</f>
        <v>Unmetered Scattered Load</v>
      </c>
      <c r="AE20" s="285" t="str">
        <f>'1.  LRAMVA Summary'!H52</f>
        <v>Sentinel Lighting</v>
      </c>
      <c r="AF20" s="285" t="str">
        <f>'1.  LRAMVA Summary'!I52</f>
        <v>Street Lighting Service</v>
      </c>
      <c r="AG20" s="285" t="str">
        <f>'1.  LRAMVA Summary'!J52</f>
        <v/>
      </c>
      <c r="AH20" s="285" t="str">
        <f>'1.  LRAMVA Summary'!K52</f>
        <v/>
      </c>
      <c r="AI20" s="285" t="str">
        <f>'1.  LRAMVA Summary'!L52</f>
        <v/>
      </c>
      <c r="AJ20" s="285" t="str">
        <f>'1.  LRAMVA Summary'!M52</f>
        <v/>
      </c>
      <c r="AK20" s="285" t="str">
        <f>'1.  LRAMVA Summary'!N52</f>
        <v/>
      </c>
      <c r="AL20" s="285" t="str">
        <f>'1.  LRAMVA Summary'!O52</f>
        <v/>
      </c>
      <c r="AM20" s="285" t="str">
        <f>'1.  LRAMVA Summary'!P52</f>
        <v/>
      </c>
      <c r="AN20" s="285" t="str">
        <f>'1.  LRAMVA Summary'!Q52</f>
        <v/>
      </c>
      <c r="AO20" s="286" t="str">
        <f>'1.  LRAMVA Summary'!R52</f>
        <v>Total</v>
      </c>
    </row>
    <row r="21" spans="1:41" s="292" customFormat="1" ht="15.75" customHeight="1">
      <c r="A21" s="499"/>
      <c r="B21" s="287" t="s">
        <v>0</v>
      </c>
      <c r="C21" s="288"/>
      <c r="D21" s="288"/>
      <c r="E21" s="288"/>
      <c r="F21" s="288"/>
      <c r="G21" s="288"/>
      <c r="H21" s="288"/>
      <c r="I21" s="288"/>
      <c r="J21" s="288"/>
      <c r="K21" s="288"/>
      <c r="L21" s="288"/>
      <c r="M21" s="288"/>
      <c r="N21" s="288"/>
      <c r="O21" s="289"/>
      <c r="P21" s="288"/>
      <c r="Q21" s="288"/>
      <c r="R21" s="288"/>
      <c r="S21" s="288"/>
      <c r="T21" s="288"/>
      <c r="U21" s="288"/>
      <c r="V21" s="288"/>
      <c r="W21" s="288"/>
      <c r="X21" s="288"/>
      <c r="Y21" s="288"/>
      <c r="Z21" s="288"/>
      <c r="AA21" s="290" t="str">
        <f>'1.  LRAMVA Summary'!D53</f>
        <v>kWh</v>
      </c>
      <c r="AB21" s="290" t="str">
        <f>'1.  LRAMVA Summary'!E53</f>
        <v>kWh</v>
      </c>
      <c r="AC21" s="290" t="str">
        <f>'1.  LRAMVA Summary'!F53</f>
        <v>kW</v>
      </c>
      <c r="AD21" s="290" t="str">
        <f>'1.  LRAMVA Summary'!G53</f>
        <v>kWh</v>
      </c>
      <c r="AE21" s="290" t="str">
        <f>'1.  LRAMVA Summary'!H53</f>
        <v>kW</v>
      </c>
      <c r="AF21" s="290" t="str">
        <f>'1.  LRAMVA Summary'!I53</f>
        <v>kW</v>
      </c>
      <c r="AG21" s="290">
        <f>'1.  LRAMVA Summary'!J53</f>
        <v>0</v>
      </c>
      <c r="AH21" s="290">
        <f>'1.  LRAMVA Summary'!K53</f>
        <v>0</v>
      </c>
      <c r="AI21" s="290">
        <f>'1.  LRAMVA Summary'!L53</f>
        <v>0</v>
      </c>
      <c r="AJ21" s="290">
        <f>'1.  LRAMVA Summary'!M53</f>
        <v>0</v>
      </c>
      <c r="AK21" s="290">
        <f>'1.  LRAMVA Summary'!N53</f>
        <v>0</v>
      </c>
      <c r="AL21" s="290">
        <f>'1.  LRAMVA Summary'!O53</f>
        <v>0</v>
      </c>
      <c r="AM21" s="290">
        <f>'1.  LRAMVA Summary'!P53</f>
        <v>0</v>
      </c>
      <c r="AN21" s="290">
        <f>'1.  LRAMVA Summary'!Q53</f>
        <v>0</v>
      </c>
      <c r="AO21" s="291"/>
    </row>
    <row r="22" spans="1:41" s="282" customFormat="1" ht="15" customHeight="1" outlineLevel="1">
      <c r="A22" s="498">
        <v>1</v>
      </c>
      <c r="B22" s="293" t="s">
        <v>1</v>
      </c>
      <c r="C22" s="290" t="s">
        <v>25</v>
      </c>
      <c r="D22" s="294">
        <v>7300.9334824684693</v>
      </c>
      <c r="E22" s="294">
        <v>7300.9334824684693</v>
      </c>
      <c r="F22" s="294">
        <v>7300.9334824684693</v>
      </c>
      <c r="G22" s="294">
        <v>7199.8882306148398</v>
      </c>
      <c r="H22" s="294">
        <v>5591.7328928559864</v>
      </c>
      <c r="I22" s="294">
        <v>0</v>
      </c>
      <c r="J22" s="294">
        <v>0</v>
      </c>
      <c r="K22" s="294">
        <v>0</v>
      </c>
      <c r="L22" s="294">
        <v>0</v>
      </c>
      <c r="M22" s="294">
        <v>0</v>
      </c>
      <c r="N22" s="294">
        <v>0</v>
      </c>
      <c r="O22" s="736"/>
      <c r="P22" s="294">
        <v>1.0667309807076408</v>
      </c>
      <c r="Q22" s="294">
        <v>1.0667309807076408</v>
      </c>
      <c r="R22" s="294">
        <v>1.0667309807076408</v>
      </c>
      <c r="S22" s="294">
        <v>0.95373712844638925</v>
      </c>
      <c r="T22" s="294">
        <v>0.7351994937880203</v>
      </c>
      <c r="U22" s="294">
        <v>0</v>
      </c>
      <c r="V22" s="294">
        <v>0</v>
      </c>
      <c r="W22" s="294">
        <v>0</v>
      </c>
      <c r="X22" s="294">
        <v>0</v>
      </c>
      <c r="Y22" s="294">
        <v>0</v>
      </c>
      <c r="Z22" s="294">
        <v>0</v>
      </c>
      <c r="AA22" s="750">
        <v>1</v>
      </c>
      <c r="AB22" s="750"/>
      <c r="AC22" s="750"/>
      <c r="AD22" s="750"/>
      <c r="AE22" s="750"/>
      <c r="AF22" s="750"/>
      <c r="AG22" s="750"/>
      <c r="AH22" s="750"/>
      <c r="AI22" s="750"/>
      <c r="AJ22" s="750"/>
      <c r="AK22" s="750"/>
      <c r="AL22" s="750"/>
      <c r="AM22" s="750"/>
      <c r="AN22" s="750"/>
      <c r="AO22" s="295">
        <f>SUM(AA22:AN22)</f>
        <v>1</v>
      </c>
    </row>
    <row r="23" spans="1:41" s="282" customFormat="1" ht="15" outlineLevel="1">
      <c r="A23" s="498"/>
      <c r="B23" s="293" t="s">
        <v>214</v>
      </c>
      <c r="C23" s="290" t="s">
        <v>163</v>
      </c>
      <c r="D23" s="294"/>
      <c r="E23" s="294"/>
      <c r="F23" s="294"/>
      <c r="G23" s="294"/>
      <c r="H23" s="294"/>
      <c r="I23" s="294"/>
      <c r="J23" s="294"/>
      <c r="K23" s="294"/>
      <c r="L23" s="294"/>
      <c r="M23" s="294"/>
      <c r="N23" s="294"/>
      <c r="O23" s="751"/>
      <c r="P23" s="294"/>
      <c r="Q23" s="294"/>
      <c r="R23" s="294"/>
      <c r="S23" s="294"/>
      <c r="T23" s="294"/>
      <c r="U23" s="294"/>
      <c r="V23" s="294"/>
      <c r="W23" s="294"/>
      <c r="X23" s="294"/>
      <c r="Y23" s="294"/>
      <c r="Z23" s="294"/>
      <c r="AA23" s="752">
        <f>AA22</f>
        <v>1</v>
      </c>
      <c r="AB23" s="752">
        <f>AB22</f>
        <v>0</v>
      </c>
      <c r="AC23" s="752">
        <f t="shared" ref="AC23:AF23" si="0">AC22</f>
        <v>0</v>
      </c>
      <c r="AD23" s="752">
        <f t="shared" si="0"/>
        <v>0</v>
      </c>
      <c r="AE23" s="752">
        <f t="shared" si="0"/>
        <v>0</v>
      </c>
      <c r="AF23" s="752">
        <f t="shared" si="0"/>
        <v>0</v>
      </c>
      <c r="AG23" s="752">
        <f t="shared" ref="AG23:AM23" si="1">AG22</f>
        <v>0</v>
      </c>
      <c r="AH23" s="752">
        <f t="shared" si="1"/>
        <v>0</v>
      </c>
      <c r="AI23" s="752">
        <f t="shared" si="1"/>
        <v>0</v>
      </c>
      <c r="AJ23" s="752">
        <f t="shared" si="1"/>
        <v>0</v>
      </c>
      <c r="AK23" s="752">
        <f t="shared" si="1"/>
        <v>0</v>
      </c>
      <c r="AL23" s="752">
        <f t="shared" si="1"/>
        <v>0</v>
      </c>
      <c r="AM23" s="752">
        <f t="shared" si="1"/>
        <v>0</v>
      </c>
      <c r="AN23" s="752">
        <f t="shared" ref="AN23" si="2">AN22</f>
        <v>0</v>
      </c>
      <c r="AO23" s="296"/>
    </row>
    <row r="24" spans="1:41" s="302" customFormat="1" ht="15.6" outlineLevel="1">
      <c r="A24" s="500"/>
      <c r="B24" s="297"/>
      <c r="C24" s="298"/>
      <c r="D24" s="753"/>
      <c r="E24" s="753"/>
      <c r="F24" s="753"/>
      <c r="G24" s="753"/>
      <c r="H24" s="753"/>
      <c r="I24" s="753"/>
      <c r="J24" s="753"/>
      <c r="K24" s="753"/>
      <c r="L24" s="753"/>
      <c r="M24" s="753"/>
      <c r="N24" s="753"/>
      <c r="P24" s="753"/>
      <c r="Q24" s="753"/>
      <c r="R24" s="753"/>
      <c r="S24" s="753"/>
      <c r="T24" s="753"/>
      <c r="U24" s="753"/>
      <c r="V24" s="753"/>
      <c r="W24" s="753"/>
      <c r="X24" s="753"/>
      <c r="Y24" s="753"/>
      <c r="Z24" s="753"/>
      <c r="AA24" s="754"/>
      <c r="AB24" s="755"/>
      <c r="AC24" s="755"/>
      <c r="AD24" s="755"/>
      <c r="AE24" s="755"/>
      <c r="AF24" s="755"/>
      <c r="AG24" s="755"/>
      <c r="AH24" s="755"/>
      <c r="AI24" s="755"/>
      <c r="AJ24" s="755"/>
      <c r="AK24" s="755"/>
      <c r="AL24" s="755"/>
      <c r="AM24" s="755"/>
      <c r="AN24" s="755"/>
      <c r="AO24" s="301"/>
    </row>
    <row r="25" spans="1:41" s="282" customFormat="1" ht="15" outlineLevel="1">
      <c r="A25" s="498">
        <v>2</v>
      </c>
      <c r="B25" s="293" t="s">
        <v>2</v>
      </c>
      <c r="C25" s="290" t="s">
        <v>25</v>
      </c>
      <c r="D25" s="294">
        <v>679.37393642287418</v>
      </c>
      <c r="E25" s="294">
        <v>679.37393642287418</v>
      </c>
      <c r="F25" s="294">
        <v>679.37393642287418</v>
      </c>
      <c r="G25" s="294">
        <v>311.61917845491911</v>
      </c>
      <c r="H25" s="294">
        <v>0</v>
      </c>
      <c r="I25" s="294">
        <v>0</v>
      </c>
      <c r="J25" s="294">
        <v>0</v>
      </c>
      <c r="K25" s="294">
        <v>0</v>
      </c>
      <c r="L25" s="294">
        <v>0</v>
      </c>
      <c r="M25" s="294">
        <v>0</v>
      </c>
      <c r="N25" s="294">
        <v>0</v>
      </c>
      <c r="O25" s="736"/>
      <c r="P25" s="294">
        <v>0.58600809475111215</v>
      </c>
      <c r="Q25" s="294">
        <v>0.58600809475111215</v>
      </c>
      <c r="R25" s="294">
        <v>0.58600809475111215</v>
      </c>
      <c r="S25" s="294">
        <v>0.17476633892474774</v>
      </c>
      <c r="T25" s="294">
        <v>0</v>
      </c>
      <c r="U25" s="294">
        <v>0</v>
      </c>
      <c r="V25" s="294">
        <v>0</v>
      </c>
      <c r="W25" s="294">
        <v>0</v>
      </c>
      <c r="X25" s="294">
        <v>0</v>
      </c>
      <c r="Y25" s="294">
        <v>0</v>
      </c>
      <c r="Z25" s="294">
        <v>0</v>
      </c>
      <c r="AA25" s="750">
        <v>1</v>
      </c>
      <c r="AB25" s="750"/>
      <c r="AC25" s="750"/>
      <c r="AD25" s="750"/>
      <c r="AE25" s="750"/>
      <c r="AF25" s="750"/>
      <c r="AG25" s="750"/>
      <c r="AH25" s="750"/>
      <c r="AI25" s="750"/>
      <c r="AJ25" s="750"/>
      <c r="AK25" s="750"/>
      <c r="AL25" s="750"/>
      <c r="AM25" s="750"/>
      <c r="AN25" s="750"/>
      <c r="AO25" s="295">
        <f>SUM(AA25:AN25)</f>
        <v>1</v>
      </c>
    </row>
    <row r="26" spans="1:41" s="282" customFormat="1" ht="15" outlineLevel="1">
      <c r="A26" s="498"/>
      <c r="B26" s="293" t="s">
        <v>214</v>
      </c>
      <c r="C26" s="290" t="s">
        <v>163</v>
      </c>
      <c r="D26" s="294"/>
      <c r="E26" s="294"/>
      <c r="F26" s="294"/>
      <c r="G26" s="294"/>
      <c r="H26" s="294"/>
      <c r="I26" s="294"/>
      <c r="J26" s="294"/>
      <c r="K26" s="294"/>
      <c r="L26" s="294"/>
      <c r="M26" s="294"/>
      <c r="N26" s="294"/>
      <c r="O26" s="751"/>
      <c r="P26" s="294"/>
      <c r="Q26" s="294"/>
      <c r="R26" s="294"/>
      <c r="S26" s="294"/>
      <c r="T26" s="294"/>
      <c r="U26" s="294"/>
      <c r="V26" s="294"/>
      <c r="W26" s="294"/>
      <c r="X26" s="294"/>
      <c r="Y26" s="294"/>
      <c r="Z26" s="294"/>
      <c r="AA26" s="752">
        <f>AA25</f>
        <v>1</v>
      </c>
      <c r="AB26" s="752">
        <f>AB25</f>
        <v>0</v>
      </c>
      <c r="AC26" s="752">
        <f t="shared" ref="AC26:AF26" si="3">AC25</f>
        <v>0</v>
      </c>
      <c r="AD26" s="752">
        <f t="shared" si="3"/>
        <v>0</v>
      </c>
      <c r="AE26" s="752">
        <f t="shared" si="3"/>
        <v>0</v>
      </c>
      <c r="AF26" s="752">
        <f t="shared" si="3"/>
        <v>0</v>
      </c>
      <c r="AG26" s="752">
        <f t="shared" ref="AG26:AM26" si="4">AG25</f>
        <v>0</v>
      </c>
      <c r="AH26" s="752">
        <f t="shared" si="4"/>
        <v>0</v>
      </c>
      <c r="AI26" s="752">
        <f t="shared" si="4"/>
        <v>0</v>
      </c>
      <c r="AJ26" s="752">
        <f t="shared" si="4"/>
        <v>0</v>
      </c>
      <c r="AK26" s="752">
        <f t="shared" si="4"/>
        <v>0</v>
      </c>
      <c r="AL26" s="752">
        <f t="shared" si="4"/>
        <v>0</v>
      </c>
      <c r="AM26" s="752">
        <f t="shared" si="4"/>
        <v>0</v>
      </c>
      <c r="AN26" s="752">
        <f t="shared" ref="AN26" si="5">AN25</f>
        <v>0</v>
      </c>
      <c r="AO26" s="296"/>
    </row>
    <row r="27" spans="1:41" s="302" customFormat="1" ht="15.6" outlineLevel="1">
      <c r="A27" s="500"/>
      <c r="B27" s="297"/>
      <c r="C27" s="298"/>
      <c r="D27" s="756"/>
      <c r="E27" s="756"/>
      <c r="F27" s="756"/>
      <c r="G27" s="756"/>
      <c r="H27" s="756"/>
      <c r="I27" s="756"/>
      <c r="J27" s="756"/>
      <c r="K27" s="756"/>
      <c r="L27" s="756"/>
      <c r="M27" s="756"/>
      <c r="N27" s="756"/>
      <c r="P27" s="756"/>
      <c r="Q27" s="756"/>
      <c r="R27" s="756"/>
      <c r="S27" s="756"/>
      <c r="T27" s="756"/>
      <c r="U27" s="756"/>
      <c r="V27" s="756"/>
      <c r="W27" s="756"/>
      <c r="X27" s="756"/>
      <c r="Y27" s="756"/>
      <c r="Z27" s="756"/>
      <c r="AA27" s="754"/>
      <c r="AB27" s="755"/>
      <c r="AC27" s="755"/>
      <c r="AD27" s="755"/>
      <c r="AE27" s="755"/>
      <c r="AF27" s="755"/>
      <c r="AG27" s="755"/>
      <c r="AH27" s="755"/>
      <c r="AI27" s="755"/>
      <c r="AJ27" s="755"/>
      <c r="AK27" s="755"/>
      <c r="AL27" s="755"/>
      <c r="AM27" s="755"/>
      <c r="AN27" s="755"/>
      <c r="AO27" s="301"/>
    </row>
    <row r="28" spans="1:41" s="282" customFormat="1" ht="15" outlineLevel="1">
      <c r="A28" s="498">
        <v>3</v>
      </c>
      <c r="B28" s="293" t="s">
        <v>3</v>
      </c>
      <c r="C28" s="290" t="s">
        <v>25</v>
      </c>
      <c r="D28" s="294">
        <v>22963.401736491855</v>
      </c>
      <c r="E28" s="294">
        <v>22963.401736491855</v>
      </c>
      <c r="F28" s="294">
        <v>22963.401736491855</v>
      </c>
      <c r="G28" s="294">
        <v>22963.401736491855</v>
      </c>
      <c r="H28" s="294">
        <v>22963.401736491855</v>
      </c>
      <c r="I28" s="294">
        <v>22963.401736491855</v>
      </c>
      <c r="J28" s="294">
        <v>22963.401736491855</v>
      </c>
      <c r="K28" s="294">
        <v>22963.401736491855</v>
      </c>
      <c r="L28" s="294">
        <v>22963.401736491855</v>
      </c>
      <c r="M28" s="294">
        <v>22963.401736491855</v>
      </c>
      <c r="N28" s="294">
        <v>22963.401736491855</v>
      </c>
      <c r="O28" s="736"/>
      <c r="P28" s="294">
        <v>11.393509981858433</v>
      </c>
      <c r="Q28" s="294">
        <v>11.393509981858433</v>
      </c>
      <c r="R28" s="294">
        <v>11.393509981858433</v>
      </c>
      <c r="S28" s="294">
        <v>11.393509981858433</v>
      </c>
      <c r="T28" s="294">
        <v>11.393509981858433</v>
      </c>
      <c r="U28" s="294">
        <v>11.393509981858433</v>
      </c>
      <c r="V28" s="294">
        <v>11.393509981858433</v>
      </c>
      <c r="W28" s="294">
        <v>11.393509981858433</v>
      </c>
      <c r="X28" s="294">
        <v>11.393509981858433</v>
      </c>
      <c r="Y28" s="294">
        <v>11.393509981858433</v>
      </c>
      <c r="Z28" s="294">
        <v>11.393509981858433</v>
      </c>
      <c r="AA28" s="750">
        <v>1</v>
      </c>
      <c r="AB28" s="750"/>
      <c r="AC28" s="750"/>
      <c r="AD28" s="750"/>
      <c r="AE28" s="750"/>
      <c r="AF28" s="750"/>
      <c r="AG28" s="750"/>
      <c r="AH28" s="750"/>
      <c r="AI28" s="750"/>
      <c r="AJ28" s="750"/>
      <c r="AK28" s="750"/>
      <c r="AL28" s="750"/>
      <c r="AM28" s="750"/>
      <c r="AN28" s="750"/>
      <c r="AO28" s="295">
        <f>SUM(AA28:AN28)</f>
        <v>1</v>
      </c>
    </row>
    <row r="29" spans="1:41" s="282" customFormat="1" ht="15" outlineLevel="1">
      <c r="A29" s="498"/>
      <c r="B29" s="293" t="s">
        <v>214</v>
      </c>
      <c r="C29" s="290" t="s">
        <v>163</v>
      </c>
      <c r="D29" s="294">
        <v>-1661.8669396040611</v>
      </c>
      <c r="E29" s="294">
        <v>-1661.8669396040611</v>
      </c>
      <c r="F29" s="294">
        <v>-1661.8669396040611</v>
      </c>
      <c r="G29" s="294">
        <v>-1661.8669396040611</v>
      </c>
      <c r="H29" s="294">
        <v>-1661.8669396040611</v>
      </c>
      <c r="I29" s="294">
        <v>-1661.8669396040611</v>
      </c>
      <c r="J29" s="294">
        <v>-1661.8669396040611</v>
      </c>
      <c r="K29" s="294">
        <v>-1661.8669396040611</v>
      </c>
      <c r="L29" s="294">
        <v>-1661.8669396040611</v>
      </c>
      <c r="M29" s="294">
        <v>-1661.8669396040611</v>
      </c>
      <c r="N29" s="294">
        <v>-1661.8669396040611</v>
      </c>
      <c r="O29" s="751"/>
      <c r="P29" s="294">
        <v>-0.81580427375729392</v>
      </c>
      <c r="Q29" s="294">
        <v>-0.81580427375729392</v>
      </c>
      <c r="R29" s="294">
        <v>-0.81580427375729392</v>
      </c>
      <c r="S29" s="294">
        <v>-0.81580427375729392</v>
      </c>
      <c r="T29" s="294">
        <v>-0.81580427375729392</v>
      </c>
      <c r="U29" s="294">
        <v>-0.81580427375729392</v>
      </c>
      <c r="V29" s="294">
        <v>-0.81580427375729392</v>
      </c>
      <c r="W29" s="294">
        <v>-0.81580427375729392</v>
      </c>
      <c r="X29" s="294">
        <v>-0.81580427375729392</v>
      </c>
      <c r="Y29" s="294">
        <v>-0.81580427375729392</v>
      </c>
      <c r="Z29" s="294">
        <v>-0.81580427375729392</v>
      </c>
      <c r="AA29" s="752">
        <f>AA28</f>
        <v>1</v>
      </c>
      <c r="AB29" s="752">
        <f>AB28</f>
        <v>0</v>
      </c>
      <c r="AC29" s="752">
        <f t="shared" ref="AC29:AF29" si="6">AC28</f>
        <v>0</v>
      </c>
      <c r="AD29" s="752">
        <f t="shared" si="6"/>
        <v>0</v>
      </c>
      <c r="AE29" s="752">
        <f t="shared" si="6"/>
        <v>0</v>
      </c>
      <c r="AF29" s="752">
        <f t="shared" si="6"/>
        <v>0</v>
      </c>
      <c r="AG29" s="752">
        <f t="shared" ref="AG29:AM29" si="7">AG28</f>
        <v>0</v>
      </c>
      <c r="AH29" s="752">
        <f t="shared" si="7"/>
        <v>0</v>
      </c>
      <c r="AI29" s="752">
        <f t="shared" si="7"/>
        <v>0</v>
      </c>
      <c r="AJ29" s="752">
        <f t="shared" si="7"/>
        <v>0</v>
      </c>
      <c r="AK29" s="752">
        <f t="shared" si="7"/>
        <v>0</v>
      </c>
      <c r="AL29" s="752">
        <f t="shared" si="7"/>
        <v>0</v>
      </c>
      <c r="AM29" s="752">
        <f t="shared" si="7"/>
        <v>0</v>
      </c>
      <c r="AN29" s="752">
        <f t="shared" ref="AN29" si="8">AN28</f>
        <v>0</v>
      </c>
      <c r="AO29" s="296"/>
    </row>
    <row r="30" spans="1:41" s="282" customFormat="1" ht="15" outlineLevel="1">
      <c r="A30" s="498"/>
      <c r="B30" s="293"/>
      <c r="C30" s="304"/>
      <c r="D30" s="736"/>
      <c r="E30" s="736"/>
      <c r="F30" s="736"/>
      <c r="G30" s="736"/>
      <c r="H30" s="736"/>
      <c r="I30" s="736"/>
      <c r="J30" s="736"/>
      <c r="K30" s="736"/>
      <c r="L30" s="736"/>
      <c r="M30" s="736"/>
      <c r="N30" s="736"/>
      <c r="P30" s="736"/>
      <c r="Q30" s="736"/>
      <c r="R30" s="736"/>
      <c r="S30" s="736"/>
      <c r="T30" s="736"/>
      <c r="U30" s="736"/>
      <c r="V30" s="736"/>
      <c r="W30" s="736"/>
      <c r="X30" s="736"/>
      <c r="Y30" s="736"/>
      <c r="Z30" s="736"/>
      <c r="AA30" s="754"/>
      <c r="AB30" s="754"/>
      <c r="AC30" s="754"/>
      <c r="AD30" s="754"/>
      <c r="AE30" s="754"/>
      <c r="AF30" s="754"/>
      <c r="AG30" s="754"/>
      <c r="AH30" s="754"/>
      <c r="AI30" s="754"/>
      <c r="AJ30" s="754"/>
      <c r="AK30" s="754"/>
      <c r="AL30" s="754"/>
      <c r="AM30" s="754"/>
      <c r="AN30" s="754"/>
      <c r="AO30" s="305"/>
    </row>
    <row r="31" spans="1:41" s="282" customFormat="1" ht="15" outlineLevel="1">
      <c r="A31" s="498">
        <v>4</v>
      </c>
      <c r="B31" s="293" t="s">
        <v>4</v>
      </c>
      <c r="C31" s="290" t="s">
        <v>25</v>
      </c>
      <c r="D31" s="294">
        <v>15265.996903092739</v>
      </c>
      <c r="E31" s="294">
        <v>15265.996903092739</v>
      </c>
      <c r="F31" s="294">
        <v>15265.996903092739</v>
      </c>
      <c r="G31" s="294">
        <v>15265.996903092739</v>
      </c>
      <c r="H31" s="294">
        <v>14042.742985081779</v>
      </c>
      <c r="I31" s="294">
        <v>12706.38960671446</v>
      </c>
      <c r="J31" s="294">
        <v>9935.8913471084306</v>
      </c>
      <c r="K31" s="294">
        <v>9871.4431929167986</v>
      </c>
      <c r="L31" s="294">
        <v>12431.050489295076</v>
      </c>
      <c r="M31" s="294">
        <v>4748.6298200411647</v>
      </c>
      <c r="N31" s="294">
        <v>1538.0244177157153</v>
      </c>
      <c r="O31" s="736"/>
      <c r="P31" s="294">
        <v>0.94180329343165603</v>
      </c>
      <c r="Q31" s="294">
        <v>0.94180329343165603</v>
      </c>
      <c r="R31" s="294">
        <v>0.94180329343165603</v>
      </c>
      <c r="S31" s="294">
        <v>0.94180329343165603</v>
      </c>
      <c r="T31" s="294">
        <v>0.88516302830271398</v>
      </c>
      <c r="U31" s="294">
        <v>0.823285924504217</v>
      </c>
      <c r="V31" s="294">
        <v>0.69500368182927308</v>
      </c>
      <c r="W31" s="294">
        <v>0.6876465866019178</v>
      </c>
      <c r="X31" s="294">
        <v>0.80616395552935682</v>
      </c>
      <c r="Y31" s="294">
        <v>0.45044521461075476</v>
      </c>
      <c r="Z31" s="294">
        <v>5.5960990828870988E-2</v>
      </c>
      <c r="AA31" s="750">
        <v>1</v>
      </c>
      <c r="AB31" s="750"/>
      <c r="AC31" s="750"/>
      <c r="AD31" s="750"/>
      <c r="AE31" s="750"/>
      <c r="AF31" s="750"/>
      <c r="AG31" s="750"/>
      <c r="AH31" s="750"/>
      <c r="AI31" s="750"/>
      <c r="AJ31" s="750"/>
      <c r="AK31" s="750"/>
      <c r="AL31" s="750"/>
      <c r="AM31" s="750"/>
      <c r="AN31" s="750"/>
      <c r="AO31" s="295">
        <f>SUM(AA31:AN31)</f>
        <v>1</v>
      </c>
    </row>
    <row r="32" spans="1:41" s="282" customFormat="1" ht="15" outlineLevel="1">
      <c r="A32" s="498"/>
      <c r="B32" s="293" t="s">
        <v>214</v>
      </c>
      <c r="C32" s="290" t="s">
        <v>163</v>
      </c>
      <c r="D32" s="294">
        <v>226.39845032618976</v>
      </c>
      <c r="E32" s="294">
        <v>226.39845032618976</v>
      </c>
      <c r="F32" s="294">
        <v>226.39845032618976</v>
      </c>
      <c r="G32" s="294">
        <v>226.39845032618976</v>
      </c>
      <c r="H32" s="294">
        <v>226.39845032618976</v>
      </c>
      <c r="I32" s="294">
        <v>206.8559124459307</v>
      </c>
      <c r="J32" s="294">
        <v>126.90431406637234</v>
      </c>
      <c r="K32" s="294">
        <v>126.73153081116689</v>
      </c>
      <c r="L32" s="294">
        <v>126.73153081116689</v>
      </c>
      <c r="M32" s="294">
        <v>44.890162540133446</v>
      </c>
      <c r="N32" s="294">
        <v>20.274248103504139</v>
      </c>
      <c r="O32" s="751"/>
      <c r="P32" s="294">
        <v>1.3222270513592966E-2</v>
      </c>
      <c r="Q32" s="294">
        <v>1.3222270513592966E-2</v>
      </c>
      <c r="R32" s="294">
        <v>1.3222270513592966E-2</v>
      </c>
      <c r="S32" s="294">
        <v>1.3222270513592966E-2</v>
      </c>
      <c r="T32" s="294">
        <v>1.3222270513592966E-2</v>
      </c>
      <c r="U32" s="294">
        <v>1.2317393357237645E-2</v>
      </c>
      <c r="V32" s="294">
        <v>8.6153984868150811E-3</v>
      </c>
      <c r="W32" s="294">
        <v>8.5956743709240495E-3</v>
      </c>
      <c r="X32" s="294">
        <v>8.5956743709240495E-3</v>
      </c>
      <c r="Y32" s="294">
        <v>4.8061775795103911E-3</v>
      </c>
      <c r="Z32" s="294">
        <v>6.3531145295028649E-4</v>
      </c>
      <c r="AA32" s="752">
        <f>AA31</f>
        <v>1</v>
      </c>
      <c r="AB32" s="752">
        <f>AB31</f>
        <v>0</v>
      </c>
      <c r="AC32" s="752">
        <f t="shared" ref="AC32:AF32" si="9">AC31</f>
        <v>0</v>
      </c>
      <c r="AD32" s="752">
        <f t="shared" si="9"/>
        <v>0</v>
      </c>
      <c r="AE32" s="752">
        <f t="shared" si="9"/>
        <v>0</v>
      </c>
      <c r="AF32" s="752">
        <f t="shared" si="9"/>
        <v>0</v>
      </c>
      <c r="AG32" s="752">
        <f t="shared" ref="AG32:AM32" si="10">AG31</f>
        <v>0</v>
      </c>
      <c r="AH32" s="752">
        <f t="shared" si="10"/>
        <v>0</v>
      </c>
      <c r="AI32" s="752">
        <f t="shared" si="10"/>
        <v>0</v>
      </c>
      <c r="AJ32" s="752">
        <f t="shared" si="10"/>
        <v>0</v>
      </c>
      <c r="AK32" s="752">
        <f t="shared" si="10"/>
        <v>0</v>
      </c>
      <c r="AL32" s="752">
        <f t="shared" si="10"/>
        <v>0</v>
      </c>
      <c r="AM32" s="752">
        <f t="shared" si="10"/>
        <v>0</v>
      </c>
      <c r="AN32" s="752">
        <f t="shared" ref="AN32" si="11">AN31</f>
        <v>0</v>
      </c>
      <c r="AO32" s="296"/>
    </row>
    <row r="33" spans="1:41" s="282" customFormat="1" ht="15" outlineLevel="1">
      <c r="A33" s="498"/>
      <c r="B33" s="293"/>
      <c r="C33" s="304"/>
      <c r="D33" s="756"/>
      <c r="E33" s="756"/>
      <c r="F33" s="756"/>
      <c r="G33" s="756"/>
      <c r="H33" s="756"/>
      <c r="I33" s="756"/>
      <c r="J33" s="756"/>
      <c r="K33" s="756"/>
      <c r="L33" s="756"/>
      <c r="M33" s="756"/>
      <c r="N33" s="756"/>
      <c r="O33" s="736"/>
      <c r="P33" s="756"/>
      <c r="Q33" s="756"/>
      <c r="R33" s="756"/>
      <c r="S33" s="756"/>
      <c r="T33" s="756"/>
      <c r="U33" s="756"/>
      <c r="V33" s="756"/>
      <c r="W33" s="756"/>
      <c r="X33" s="756"/>
      <c r="Y33" s="756"/>
      <c r="Z33" s="756"/>
      <c r="AA33" s="754"/>
      <c r="AB33" s="754"/>
      <c r="AC33" s="754"/>
      <c r="AD33" s="754"/>
      <c r="AE33" s="754"/>
      <c r="AF33" s="754"/>
      <c r="AG33" s="754"/>
      <c r="AH33" s="754"/>
      <c r="AI33" s="754"/>
      <c r="AJ33" s="754"/>
      <c r="AK33" s="754"/>
      <c r="AL33" s="754"/>
      <c r="AM33" s="754"/>
      <c r="AN33" s="754"/>
      <c r="AO33" s="305"/>
    </row>
    <row r="34" spans="1:41" s="282" customFormat="1" ht="15" outlineLevel="1">
      <c r="A34" s="498">
        <v>5</v>
      </c>
      <c r="B34" s="293" t="s">
        <v>5</v>
      </c>
      <c r="C34" s="290" t="s">
        <v>25</v>
      </c>
      <c r="D34" s="294">
        <v>24136.235640567149</v>
      </c>
      <c r="E34" s="294">
        <v>24136.235640567149</v>
      </c>
      <c r="F34" s="294">
        <v>24136.235640567149</v>
      </c>
      <c r="G34" s="294">
        <v>24136.235640567149</v>
      </c>
      <c r="H34" s="294">
        <v>22058.741866898268</v>
      </c>
      <c r="I34" s="294">
        <v>19789.167429324618</v>
      </c>
      <c r="J34" s="294">
        <v>14919.770713776414</v>
      </c>
      <c r="K34" s="294">
        <v>14865.343988386698</v>
      </c>
      <c r="L34" s="294">
        <v>19212.412199629234</v>
      </c>
      <c r="M34" s="294">
        <v>6165.095635107783</v>
      </c>
      <c r="N34" s="294">
        <v>2219.8514833388249</v>
      </c>
      <c r="O34" s="736"/>
      <c r="P34" s="294">
        <v>1.3810155711890795</v>
      </c>
      <c r="Q34" s="294">
        <v>1.3810155711890795</v>
      </c>
      <c r="R34" s="294">
        <v>1.3810155711890795</v>
      </c>
      <c r="S34" s="294">
        <v>1.3810155711890795</v>
      </c>
      <c r="T34" s="294">
        <v>1.2848214806476277</v>
      </c>
      <c r="U34" s="294">
        <v>1.1797334887096453</v>
      </c>
      <c r="V34" s="294">
        <v>0.95426605555797961</v>
      </c>
      <c r="W34" s="294">
        <v>0.94805295905230424</v>
      </c>
      <c r="X34" s="294">
        <v>1.149335041531738</v>
      </c>
      <c r="Y34" s="294">
        <v>0.54520579366685584</v>
      </c>
      <c r="Z34" s="294">
        <v>7.7533462226186484E-2</v>
      </c>
      <c r="AA34" s="750">
        <v>1</v>
      </c>
      <c r="AB34" s="750"/>
      <c r="AC34" s="750"/>
      <c r="AD34" s="750"/>
      <c r="AE34" s="750"/>
      <c r="AF34" s="750"/>
      <c r="AG34" s="750"/>
      <c r="AH34" s="750"/>
      <c r="AI34" s="750"/>
      <c r="AJ34" s="750"/>
      <c r="AK34" s="750"/>
      <c r="AL34" s="750"/>
      <c r="AM34" s="750"/>
      <c r="AN34" s="750"/>
      <c r="AO34" s="295">
        <f>SUM(AA34:AN34)</f>
        <v>1</v>
      </c>
    </row>
    <row r="35" spans="1:41" s="282" customFormat="1" ht="15" outlineLevel="1">
      <c r="A35" s="498"/>
      <c r="B35" s="293" t="s">
        <v>214</v>
      </c>
      <c r="C35" s="290" t="s">
        <v>163</v>
      </c>
      <c r="D35" s="294">
        <v>1793.2417094142329</v>
      </c>
      <c r="E35" s="294">
        <v>1793.2417094142329</v>
      </c>
      <c r="F35" s="294">
        <v>1793.2417094142329</v>
      </c>
      <c r="G35" s="294">
        <v>1793.2417094142329</v>
      </c>
      <c r="H35" s="294">
        <v>1793.2417094142329</v>
      </c>
      <c r="I35" s="294">
        <v>1629.5427062166175</v>
      </c>
      <c r="J35" s="294">
        <v>879.77243537028346</v>
      </c>
      <c r="K35" s="294">
        <v>879.59320397293686</v>
      </c>
      <c r="L35" s="294">
        <v>879.59320397293686</v>
      </c>
      <c r="M35" s="294">
        <v>194.04506849609481</v>
      </c>
      <c r="N35" s="294">
        <v>163.01946919099223</v>
      </c>
      <c r="O35" s="751"/>
      <c r="P35" s="294">
        <v>8.8589891466235374E-2</v>
      </c>
      <c r="Q35" s="294">
        <v>8.8589891466235374E-2</v>
      </c>
      <c r="R35" s="294">
        <v>8.8589891466235374E-2</v>
      </c>
      <c r="S35" s="294">
        <v>8.8589891466235374E-2</v>
      </c>
      <c r="T35" s="294">
        <v>8.8589891466235374E-2</v>
      </c>
      <c r="U35" s="294">
        <v>8.101014468926783E-2</v>
      </c>
      <c r="V35" s="294">
        <v>4.6293569249568726E-2</v>
      </c>
      <c r="W35" s="294">
        <v>4.6273109044392163E-2</v>
      </c>
      <c r="X35" s="294">
        <v>4.6273109044392163E-2</v>
      </c>
      <c r="Y35" s="294">
        <v>1.453020793421376E-2</v>
      </c>
      <c r="Z35" s="294">
        <v>6.0371213004558151E-3</v>
      </c>
      <c r="AA35" s="752">
        <f>AA34</f>
        <v>1</v>
      </c>
      <c r="AB35" s="752">
        <f>AB34</f>
        <v>0</v>
      </c>
      <c r="AC35" s="752">
        <f t="shared" ref="AC35:AF35" si="12">AC34</f>
        <v>0</v>
      </c>
      <c r="AD35" s="752">
        <f t="shared" si="12"/>
        <v>0</v>
      </c>
      <c r="AE35" s="752">
        <f t="shared" si="12"/>
        <v>0</v>
      </c>
      <c r="AF35" s="752">
        <f t="shared" si="12"/>
        <v>0</v>
      </c>
      <c r="AG35" s="752">
        <f t="shared" ref="AG35:AM35" si="13">AG34</f>
        <v>0</v>
      </c>
      <c r="AH35" s="752">
        <f t="shared" si="13"/>
        <v>0</v>
      </c>
      <c r="AI35" s="752">
        <f t="shared" si="13"/>
        <v>0</v>
      </c>
      <c r="AJ35" s="752">
        <f t="shared" si="13"/>
        <v>0</v>
      </c>
      <c r="AK35" s="752">
        <f t="shared" si="13"/>
        <v>0</v>
      </c>
      <c r="AL35" s="752">
        <f t="shared" si="13"/>
        <v>0</v>
      </c>
      <c r="AM35" s="752">
        <f t="shared" si="13"/>
        <v>0</v>
      </c>
      <c r="AN35" s="752">
        <f t="shared" ref="AN35" si="14">AN34</f>
        <v>0</v>
      </c>
      <c r="AO35" s="296"/>
    </row>
    <row r="36" spans="1:41" s="282" customFormat="1" ht="15" outlineLevel="1">
      <c r="A36" s="498"/>
      <c r="B36" s="293"/>
      <c r="C36" s="304"/>
      <c r="D36" s="756"/>
      <c r="E36" s="756"/>
      <c r="F36" s="756"/>
      <c r="G36" s="756"/>
      <c r="H36" s="756"/>
      <c r="I36" s="756"/>
      <c r="J36" s="756"/>
      <c r="K36" s="756"/>
      <c r="L36" s="756"/>
      <c r="M36" s="756"/>
      <c r="N36" s="756"/>
      <c r="O36" s="736"/>
      <c r="P36" s="756"/>
      <c r="Q36" s="756"/>
      <c r="R36" s="756"/>
      <c r="S36" s="756"/>
      <c r="T36" s="756"/>
      <c r="U36" s="756"/>
      <c r="V36" s="756"/>
      <c r="W36" s="756"/>
      <c r="X36" s="756"/>
      <c r="Y36" s="756"/>
      <c r="Z36" s="756"/>
      <c r="AA36" s="754"/>
      <c r="AB36" s="754"/>
      <c r="AC36" s="754"/>
      <c r="AD36" s="754"/>
      <c r="AE36" s="754"/>
      <c r="AF36" s="754"/>
      <c r="AG36" s="754"/>
      <c r="AH36" s="754"/>
      <c r="AI36" s="754"/>
      <c r="AJ36" s="754"/>
      <c r="AK36" s="754"/>
      <c r="AL36" s="754"/>
      <c r="AM36" s="754"/>
      <c r="AN36" s="754"/>
      <c r="AO36" s="305"/>
    </row>
    <row r="37" spans="1:41" s="282" customFormat="1" ht="15" hidden="1" outlineLevel="1">
      <c r="A37" s="498">
        <v>6</v>
      </c>
      <c r="B37" s="293" t="s">
        <v>6</v>
      </c>
      <c r="C37" s="290" t="s">
        <v>25</v>
      </c>
      <c r="D37" s="294"/>
      <c r="E37" s="294"/>
      <c r="F37" s="294"/>
      <c r="G37" s="294"/>
      <c r="H37" s="294"/>
      <c r="I37" s="294"/>
      <c r="J37" s="294"/>
      <c r="K37" s="294"/>
      <c r="L37" s="294"/>
      <c r="M37" s="294"/>
      <c r="N37" s="294"/>
      <c r="O37" s="736"/>
      <c r="P37" s="294"/>
      <c r="Q37" s="294"/>
      <c r="R37" s="294"/>
      <c r="S37" s="294"/>
      <c r="T37" s="294"/>
      <c r="U37" s="294"/>
      <c r="V37" s="294"/>
      <c r="W37" s="294"/>
      <c r="X37" s="294"/>
      <c r="Y37" s="294"/>
      <c r="Z37" s="294"/>
      <c r="AA37" s="750"/>
      <c r="AB37" s="750"/>
      <c r="AC37" s="750"/>
      <c r="AD37" s="750"/>
      <c r="AE37" s="750"/>
      <c r="AF37" s="750"/>
      <c r="AG37" s="750"/>
      <c r="AH37" s="750"/>
      <c r="AI37" s="750"/>
      <c r="AJ37" s="750"/>
      <c r="AK37" s="750"/>
      <c r="AL37" s="750"/>
      <c r="AM37" s="750"/>
      <c r="AN37" s="750"/>
      <c r="AO37" s="295">
        <f>SUM(AA37:AN37)</f>
        <v>0</v>
      </c>
    </row>
    <row r="38" spans="1:41" s="282" customFormat="1" ht="15" hidden="1" outlineLevel="1">
      <c r="A38" s="498"/>
      <c r="B38" s="293" t="s">
        <v>214</v>
      </c>
      <c r="C38" s="290" t="s">
        <v>163</v>
      </c>
      <c r="D38" s="294"/>
      <c r="E38" s="294"/>
      <c r="F38" s="294"/>
      <c r="G38" s="294"/>
      <c r="H38" s="294"/>
      <c r="I38" s="294"/>
      <c r="J38" s="294"/>
      <c r="K38" s="294"/>
      <c r="L38" s="294"/>
      <c r="M38" s="294"/>
      <c r="N38" s="294"/>
      <c r="O38" s="751"/>
      <c r="P38" s="294"/>
      <c r="Q38" s="294"/>
      <c r="R38" s="294"/>
      <c r="S38" s="294"/>
      <c r="T38" s="294"/>
      <c r="U38" s="294"/>
      <c r="V38" s="294"/>
      <c r="W38" s="294"/>
      <c r="X38" s="294"/>
      <c r="Y38" s="294"/>
      <c r="Z38" s="294"/>
      <c r="AA38" s="752">
        <f>AA37</f>
        <v>0</v>
      </c>
      <c r="AB38" s="752">
        <f>AB37</f>
        <v>0</v>
      </c>
      <c r="AC38" s="752">
        <f t="shared" ref="AC38:AF38" si="15">AC37</f>
        <v>0</v>
      </c>
      <c r="AD38" s="752">
        <f t="shared" si="15"/>
        <v>0</v>
      </c>
      <c r="AE38" s="752">
        <f t="shared" si="15"/>
        <v>0</v>
      </c>
      <c r="AF38" s="752">
        <f t="shared" si="15"/>
        <v>0</v>
      </c>
      <c r="AG38" s="752">
        <f t="shared" ref="AG38:AM38" si="16">AG37</f>
        <v>0</v>
      </c>
      <c r="AH38" s="752">
        <f t="shared" si="16"/>
        <v>0</v>
      </c>
      <c r="AI38" s="752">
        <f t="shared" si="16"/>
        <v>0</v>
      </c>
      <c r="AJ38" s="752">
        <f t="shared" si="16"/>
        <v>0</v>
      </c>
      <c r="AK38" s="752">
        <f t="shared" si="16"/>
        <v>0</v>
      </c>
      <c r="AL38" s="752">
        <f t="shared" si="16"/>
        <v>0</v>
      </c>
      <c r="AM38" s="752">
        <f t="shared" si="16"/>
        <v>0</v>
      </c>
      <c r="AN38" s="752">
        <f t="shared" ref="AN38" si="17">AN37</f>
        <v>0</v>
      </c>
      <c r="AO38" s="296"/>
    </row>
    <row r="39" spans="1:41" s="282" customFormat="1" ht="15" hidden="1" outlineLevel="1">
      <c r="A39" s="498"/>
      <c r="B39" s="293"/>
      <c r="C39" s="304"/>
      <c r="D39" s="756"/>
      <c r="E39" s="756"/>
      <c r="F39" s="756"/>
      <c r="G39" s="756"/>
      <c r="H39" s="756"/>
      <c r="I39" s="756"/>
      <c r="J39" s="756"/>
      <c r="K39" s="756"/>
      <c r="L39" s="756"/>
      <c r="M39" s="756"/>
      <c r="N39" s="756"/>
      <c r="O39" s="736"/>
      <c r="P39" s="756"/>
      <c r="Q39" s="756"/>
      <c r="R39" s="756"/>
      <c r="S39" s="756"/>
      <c r="T39" s="756"/>
      <c r="U39" s="756"/>
      <c r="V39" s="756"/>
      <c r="W39" s="756"/>
      <c r="X39" s="756"/>
      <c r="Y39" s="756"/>
      <c r="Z39" s="756"/>
      <c r="AA39" s="754"/>
      <c r="AB39" s="754"/>
      <c r="AC39" s="754"/>
      <c r="AD39" s="754"/>
      <c r="AE39" s="754"/>
      <c r="AF39" s="754"/>
      <c r="AG39" s="754"/>
      <c r="AH39" s="754"/>
      <c r="AI39" s="754"/>
      <c r="AJ39" s="754"/>
      <c r="AK39" s="754"/>
      <c r="AL39" s="754"/>
      <c r="AM39" s="754"/>
      <c r="AN39" s="754"/>
      <c r="AO39" s="305"/>
    </row>
    <row r="40" spans="1:41" s="282" customFormat="1" ht="15" hidden="1" outlineLevel="1">
      <c r="A40" s="498">
        <v>7</v>
      </c>
      <c r="B40" s="293" t="s">
        <v>42</v>
      </c>
      <c r="C40" s="290" t="s">
        <v>25</v>
      </c>
      <c r="D40" s="294"/>
      <c r="E40" s="294"/>
      <c r="F40" s="294"/>
      <c r="G40" s="294"/>
      <c r="H40" s="294"/>
      <c r="I40" s="294"/>
      <c r="J40" s="294"/>
      <c r="K40" s="294"/>
      <c r="L40" s="294"/>
      <c r="M40" s="294"/>
      <c r="N40" s="294"/>
      <c r="O40" s="736"/>
      <c r="P40" s="294"/>
      <c r="Q40" s="294"/>
      <c r="R40" s="294"/>
      <c r="S40" s="294"/>
      <c r="T40" s="294"/>
      <c r="U40" s="294"/>
      <c r="V40" s="294"/>
      <c r="W40" s="294"/>
      <c r="X40" s="294"/>
      <c r="Y40" s="294"/>
      <c r="Z40" s="294"/>
      <c r="AA40" s="750"/>
      <c r="AB40" s="750"/>
      <c r="AC40" s="750"/>
      <c r="AD40" s="750"/>
      <c r="AE40" s="750"/>
      <c r="AF40" s="750"/>
      <c r="AG40" s="750"/>
      <c r="AH40" s="750"/>
      <c r="AI40" s="750"/>
      <c r="AJ40" s="750"/>
      <c r="AK40" s="750"/>
      <c r="AL40" s="750"/>
      <c r="AM40" s="750"/>
      <c r="AN40" s="750"/>
      <c r="AO40" s="295">
        <f>SUM(AA40:AN40)</f>
        <v>0</v>
      </c>
    </row>
    <row r="41" spans="1:41" s="282" customFormat="1" ht="15" hidden="1" outlineLevel="1">
      <c r="A41" s="498"/>
      <c r="B41" s="293" t="s">
        <v>214</v>
      </c>
      <c r="C41" s="290" t="s">
        <v>163</v>
      </c>
      <c r="D41" s="294"/>
      <c r="E41" s="294"/>
      <c r="F41" s="294"/>
      <c r="G41" s="294"/>
      <c r="H41" s="294"/>
      <c r="I41" s="294"/>
      <c r="J41" s="294"/>
      <c r="K41" s="294"/>
      <c r="L41" s="294"/>
      <c r="M41" s="294"/>
      <c r="N41" s="294"/>
      <c r="O41" s="736"/>
      <c r="P41" s="294"/>
      <c r="Q41" s="294"/>
      <c r="R41" s="294"/>
      <c r="S41" s="294"/>
      <c r="T41" s="294"/>
      <c r="U41" s="294"/>
      <c r="V41" s="294"/>
      <c r="W41" s="294"/>
      <c r="X41" s="294"/>
      <c r="Y41" s="294"/>
      <c r="Z41" s="294"/>
      <c r="AA41" s="752">
        <f>AA40</f>
        <v>0</v>
      </c>
      <c r="AB41" s="752">
        <f>AB40</f>
        <v>0</v>
      </c>
      <c r="AC41" s="752">
        <f t="shared" ref="AC41:AF41" si="18">AC40</f>
        <v>0</v>
      </c>
      <c r="AD41" s="752">
        <f t="shared" si="18"/>
        <v>0</v>
      </c>
      <c r="AE41" s="752">
        <f t="shared" si="18"/>
        <v>0</v>
      </c>
      <c r="AF41" s="752">
        <f t="shared" si="18"/>
        <v>0</v>
      </c>
      <c r="AG41" s="752">
        <f t="shared" ref="AG41:AM41" si="19">AG40</f>
        <v>0</v>
      </c>
      <c r="AH41" s="752">
        <f t="shared" si="19"/>
        <v>0</v>
      </c>
      <c r="AI41" s="752">
        <f t="shared" si="19"/>
        <v>0</v>
      </c>
      <c r="AJ41" s="752">
        <f t="shared" si="19"/>
        <v>0</v>
      </c>
      <c r="AK41" s="752">
        <f t="shared" si="19"/>
        <v>0</v>
      </c>
      <c r="AL41" s="752">
        <f t="shared" si="19"/>
        <v>0</v>
      </c>
      <c r="AM41" s="752">
        <f t="shared" si="19"/>
        <v>0</v>
      </c>
      <c r="AN41" s="752">
        <f t="shared" ref="AN41" si="20">AN40</f>
        <v>0</v>
      </c>
      <c r="AO41" s="296"/>
    </row>
    <row r="42" spans="1:41" s="282" customFormat="1" ht="15" hidden="1" outlineLevel="1">
      <c r="A42" s="498"/>
      <c r="B42" s="293"/>
      <c r="C42" s="304"/>
      <c r="D42" s="756"/>
      <c r="E42" s="756"/>
      <c r="F42" s="756"/>
      <c r="G42" s="756"/>
      <c r="H42" s="756"/>
      <c r="I42" s="756"/>
      <c r="J42" s="756"/>
      <c r="K42" s="756"/>
      <c r="L42" s="756"/>
      <c r="M42" s="756"/>
      <c r="N42" s="756"/>
      <c r="O42" s="736"/>
      <c r="P42" s="756"/>
      <c r="Q42" s="756"/>
      <c r="R42" s="756"/>
      <c r="S42" s="756"/>
      <c r="T42" s="756"/>
      <c r="U42" s="756"/>
      <c r="V42" s="756"/>
      <c r="W42" s="756"/>
      <c r="X42" s="756"/>
      <c r="Y42" s="756"/>
      <c r="Z42" s="756"/>
      <c r="AA42" s="754"/>
      <c r="AB42" s="754"/>
      <c r="AC42" s="754"/>
      <c r="AD42" s="754"/>
      <c r="AE42" s="754"/>
      <c r="AF42" s="754"/>
      <c r="AG42" s="754"/>
      <c r="AH42" s="754"/>
      <c r="AI42" s="754"/>
      <c r="AJ42" s="754"/>
      <c r="AK42" s="754"/>
      <c r="AL42" s="754"/>
      <c r="AM42" s="754"/>
      <c r="AN42" s="754"/>
      <c r="AO42" s="305"/>
    </row>
    <row r="43" spans="1:41" s="282" customFormat="1" ht="15" hidden="1" outlineLevel="1">
      <c r="A43" s="498">
        <v>8</v>
      </c>
      <c r="B43" s="293" t="s">
        <v>485</v>
      </c>
      <c r="C43" s="290" t="s">
        <v>25</v>
      </c>
      <c r="D43" s="294"/>
      <c r="E43" s="294"/>
      <c r="F43" s="294"/>
      <c r="G43" s="294"/>
      <c r="H43" s="294"/>
      <c r="I43" s="294"/>
      <c r="J43" s="294"/>
      <c r="K43" s="294"/>
      <c r="L43" s="294"/>
      <c r="M43" s="294"/>
      <c r="N43" s="294"/>
      <c r="O43" s="736"/>
      <c r="P43" s="294"/>
      <c r="Q43" s="294"/>
      <c r="R43" s="294"/>
      <c r="S43" s="294"/>
      <c r="T43" s="294"/>
      <c r="U43" s="294"/>
      <c r="V43" s="294"/>
      <c r="W43" s="294"/>
      <c r="X43" s="294"/>
      <c r="Y43" s="294"/>
      <c r="Z43" s="294"/>
      <c r="AA43" s="750"/>
      <c r="AB43" s="750"/>
      <c r="AC43" s="750"/>
      <c r="AD43" s="750"/>
      <c r="AE43" s="750"/>
      <c r="AF43" s="750"/>
      <c r="AG43" s="750"/>
      <c r="AH43" s="750"/>
      <c r="AI43" s="750"/>
      <c r="AJ43" s="750"/>
      <c r="AK43" s="750"/>
      <c r="AL43" s="750"/>
      <c r="AM43" s="750"/>
      <c r="AN43" s="750"/>
      <c r="AO43" s="295">
        <f>SUM(AA43:AN43)</f>
        <v>0</v>
      </c>
    </row>
    <row r="44" spans="1:41" s="282" customFormat="1" ht="15" hidden="1" outlineLevel="1">
      <c r="A44" s="498"/>
      <c r="B44" s="293" t="s">
        <v>214</v>
      </c>
      <c r="C44" s="290" t="s">
        <v>163</v>
      </c>
      <c r="D44" s="294"/>
      <c r="E44" s="294"/>
      <c r="F44" s="294"/>
      <c r="G44" s="294"/>
      <c r="H44" s="294"/>
      <c r="I44" s="294"/>
      <c r="J44" s="294"/>
      <c r="K44" s="294"/>
      <c r="L44" s="294"/>
      <c r="M44" s="294"/>
      <c r="N44" s="294"/>
      <c r="O44" s="736"/>
      <c r="P44" s="294"/>
      <c r="Q44" s="294"/>
      <c r="R44" s="294"/>
      <c r="S44" s="294"/>
      <c r="T44" s="294"/>
      <c r="U44" s="294"/>
      <c r="V44" s="294"/>
      <c r="W44" s="294"/>
      <c r="X44" s="294"/>
      <c r="Y44" s="294"/>
      <c r="Z44" s="294"/>
      <c r="AA44" s="752">
        <f>AA43</f>
        <v>0</v>
      </c>
      <c r="AB44" s="752">
        <f>AB43</f>
        <v>0</v>
      </c>
      <c r="AC44" s="752">
        <f t="shared" ref="AC44:AF44" si="21">AC43</f>
        <v>0</v>
      </c>
      <c r="AD44" s="752">
        <f t="shared" si="21"/>
        <v>0</v>
      </c>
      <c r="AE44" s="752">
        <f t="shared" si="21"/>
        <v>0</v>
      </c>
      <c r="AF44" s="752">
        <f t="shared" si="21"/>
        <v>0</v>
      </c>
      <c r="AG44" s="752">
        <f t="shared" ref="AG44:AM44" si="22">AG43</f>
        <v>0</v>
      </c>
      <c r="AH44" s="752">
        <f t="shared" si="22"/>
        <v>0</v>
      </c>
      <c r="AI44" s="752">
        <f t="shared" si="22"/>
        <v>0</v>
      </c>
      <c r="AJ44" s="752">
        <f t="shared" si="22"/>
        <v>0</v>
      </c>
      <c r="AK44" s="752">
        <f t="shared" si="22"/>
        <v>0</v>
      </c>
      <c r="AL44" s="752">
        <f t="shared" si="22"/>
        <v>0</v>
      </c>
      <c r="AM44" s="752">
        <f t="shared" si="22"/>
        <v>0</v>
      </c>
      <c r="AN44" s="752">
        <f t="shared" ref="AN44" si="23">AN43</f>
        <v>0</v>
      </c>
      <c r="AO44" s="296"/>
    </row>
    <row r="45" spans="1:41" s="282" customFormat="1" ht="15" hidden="1" outlineLevel="1">
      <c r="A45" s="498"/>
      <c r="B45" s="293"/>
      <c r="C45" s="304"/>
      <c r="D45" s="756"/>
      <c r="E45" s="756"/>
      <c r="F45" s="756"/>
      <c r="G45" s="756"/>
      <c r="H45" s="756"/>
      <c r="I45" s="756"/>
      <c r="J45" s="756"/>
      <c r="K45" s="756"/>
      <c r="L45" s="756"/>
      <c r="M45" s="756"/>
      <c r="N45" s="756"/>
      <c r="O45" s="736"/>
      <c r="P45" s="756"/>
      <c r="Q45" s="756"/>
      <c r="R45" s="756"/>
      <c r="S45" s="756"/>
      <c r="T45" s="756"/>
      <c r="U45" s="756"/>
      <c r="V45" s="756"/>
      <c r="W45" s="756"/>
      <c r="X45" s="756"/>
      <c r="Y45" s="756"/>
      <c r="Z45" s="756"/>
      <c r="AA45" s="754"/>
      <c r="AB45" s="754"/>
      <c r="AC45" s="754"/>
      <c r="AD45" s="754"/>
      <c r="AE45" s="754"/>
      <c r="AF45" s="754"/>
      <c r="AG45" s="754"/>
      <c r="AH45" s="754"/>
      <c r="AI45" s="754"/>
      <c r="AJ45" s="754"/>
      <c r="AK45" s="754"/>
      <c r="AL45" s="754"/>
      <c r="AM45" s="754"/>
      <c r="AN45" s="754"/>
      <c r="AO45" s="305"/>
    </row>
    <row r="46" spans="1:41" s="282" customFormat="1" ht="15" hidden="1" outlineLevel="1">
      <c r="A46" s="498">
        <v>9</v>
      </c>
      <c r="B46" s="293" t="s">
        <v>7</v>
      </c>
      <c r="C46" s="290" t="s">
        <v>25</v>
      </c>
      <c r="D46" s="294"/>
      <c r="E46" s="294"/>
      <c r="F46" s="294"/>
      <c r="G46" s="294"/>
      <c r="H46" s="294"/>
      <c r="I46" s="294"/>
      <c r="J46" s="294"/>
      <c r="K46" s="294"/>
      <c r="L46" s="294"/>
      <c r="M46" s="294"/>
      <c r="N46" s="294"/>
      <c r="O46" s="736"/>
      <c r="P46" s="294"/>
      <c r="Q46" s="294"/>
      <c r="R46" s="294"/>
      <c r="S46" s="294"/>
      <c r="T46" s="294"/>
      <c r="U46" s="294"/>
      <c r="V46" s="294"/>
      <c r="W46" s="294"/>
      <c r="X46" s="294"/>
      <c r="Y46" s="294"/>
      <c r="Z46" s="294"/>
      <c r="AA46" s="750"/>
      <c r="AB46" s="750"/>
      <c r="AC46" s="750"/>
      <c r="AD46" s="750"/>
      <c r="AE46" s="750"/>
      <c r="AF46" s="750"/>
      <c r="AG46" s="750"/>
      <c r="AH46" s="750"/>
      <c r="AI46" s="750"/>
      <c r="AJ46" s="750"/>
      <c r="AK46" s="750"/>
      <c r="AL46" s="750"/>
      <c r="AM46" s="750"/>
      <c r="AN46" s="750"/>
      <c r="AO46" s="295">
        <f>SUM(AA46:AN46)</f>
        <v>0</v>
      </c>
    </row>
    <row r="47" spans="1:41" s="282" customFormat="1" ht="15" hidden="1" outlineLevel="1">
      <c r="A47" s="498"/>
      <c r="B47" s="293" t="s">
        <v>214</v>
      </c>
      <c r="C47" s="290" t="s">
        <v>163</v>
      </c>
      <c r="D47" s="294"/>
      <c r="E47" s="294"/>
      <c r="F47" s="294"/>
      <c r="G47" s="294"/>
      <c r="H47" s="294"/>
      <c r="I47" s="294"/>
      <c r="J47" s="294"/>
      <c r="K47" s="294"/>
      <c r="L47" s="294"/>
      <c r="M47" s="294"/>
      <c r="N47" s="294"/>
      <c r="O47" s="736"/>
      <c r="P47" s="294"/>
      <c r="Q47" s="294"/>
      <c r="R47" s="294"/>
      <c r="S47" s="294"/>
      <c r="T47" s="294"/>
      <c r="U47" s="294"/>
      <c r="V47" s="294"/>
      <c r="W47" s="294"/>
      <c r="X47" s="294"/>
      <c r="Y47" s="294"/>
      <c r="Z47" s="294"/>
      <c r="AA47" s="752">
        <f>AA46</f>
        <v>0</v>
      </c>
      <c r="AB47" s="752">
        <f>AB46</f>
        <v>0</v>
      </c>
      <c r="AC47" s="752">
        <f t="shared" ref="AC47:AF47" si="24">AC46</f>
        <v>0</v>
      </c>
      <c r="AD47" s="752">
        <f t="shared" si="24"/>
        <v>0</v>
      </c>
      <c r="AE47" s="752">
        <f t="shared" si="24"/>
        <v>0</v>
      </c>
      <c r="AF47" s="752">
        <f t="shared" si="24"/>
        <v>0</v>
      </c>
      <c r="AG47" s="752">
        <f t="shared" ref="AG47:AM47" si="25">AG46</f>
        <v>0</v>
      </c>
      <c r="AH47" s="752">
        <f t="shared" si="25"/>
        <v>0</v>
      </c>
      <c r="AI47" s="752">
        <f t="shared" si="25"/>
        <v>0</v>
      </c>
      <c r="AJ47" s="752">
        <f t="shared" si="25"/>
        <v>0</v>
      </c>
      <c r="AK47" s="752">
        <f t="shared" si="25"/>
        <v>0</v>
      </c>
      <c r="AL47" s="752">
        <f t="shared" si="25"/>
        <v>0</v>
      </c>
      <c r="AM47" s="752">
        <f t="shared" si="25"/>
        <v>0</v>
      </c>
      <c r="AN47" s="752">
        <f t="shared" ref="AN47" si="26">AN46</f>
        <v>0</v>
      </c>
      <c r="AO47" s="296"/>
    </row>
    <row r="48" spans="1:41" s="282" customFormat="1" ht="15" hidden="1" outlineLevel="1">
      <c r="A48" s="498"/>
      <c r="B48" s="306"/>
      <c r="C48" s="307"/>
      <c r="D48" s="736"/>
      <c r="E48" s="736"/>
      <c r="F48" s="736"/>
      <c r="G48" s="736"/>
      <c r="H48" s="736"/>
      <c r="I48" s="736"/>
      <c r="J48" s="736"/>
      <c r="K48" s="736"/>
      <c r="L48" s="736"/>
      <c r="M48" s="736"/>
      <c r="N48" s="736"/>
      <c r="O48" s="736"/>
      <c r="P48" s="736"/>
      <c r="Q48" s="736"/>
      <c r="R48" s="736"/>
      <c r="S48" s="736"/>
      <c r="T48" s="736"/>
      <c r="U48" s="736"/>
      <c r="V48" s="736"/>
      <c r="W48" s="736"/>
      <c r="X48" s="736"/>
      <c r="Y48" s="736"/>
      <c r="Z48" s="736"/>
      <c r="AA48" s="754"/>
      <c r="AB48" s="754"/>
      <c r="AC48" s="754"/>
      <c r="AD48" s="754"/>
      <c r="AE48" s="754"/>
      <c r="AF48" s="754"/>
      <c r="AG48" s="754"/>
      <c r="AH48" s="754"/>
      <c r="AI48" s="754"/>
      <c r="AJ48" s="754"/>
      <c r="AK48" s="754"/>
      <c r="AL48" s="754"/>
      <c r="AM48" s="754"/>
      <c r="AN48" s="754"/>
      <c r="AO48" s="305"/>
    </row>
    <row r="49" spans="1:44" s="292" customFormat="1" ht="15.6" outlineLevel="1">
      <c r="A49" s="499"/>
      <c r="B49" s="287" t="s">
        <v>8</v>
      </c>
      <c r="C49" s="288"/>
      <c r="D49" s="757"/>
      <c r="E49" s="757"/>
      <c r="F49" s="757"/>
      <c r="G49" s="757"/>
      <c r="H49" s="757"/>
      <c r="I49" s="757"/>
      <c r="J49" s="757"/>
      <c r="K49" s="757"/>
      <c r="L49" s="757"/>
      <c r="M49" s="757"/>
      <c r="N49" s="757"/>
      <c r="O49" s="736"/>
      <c r="P49" s="757"/>
      <c r="Q49" s="757"/>
      <c r="R49" s="757"/>
      <c r="S49" s="757"/>
      <c r="T49" s="757"/>
      <c r="U49" s="757"/>
      <c r="V49" s="757"/>
      <c r="W49" s="757"/>
      <c r="X49" s="757"/>
      <c r="Y49" s="757"/>
      <c r="Z49" s="757"/>
      <c r="AA49" s="758"/>
      <c r="AB49" s="758"/>
      <c r="AC49" s="758"/>
      <c r="AD49" s="758"/>
      <c r="AE49" s="758"/>
      <c r="AF49" s="758"/>
      <c r="AG49" s="758"/>
      <c r="AH49" s="758"/>
      <c r="AI49" s="758"/>
      <c r="AJ49" s="758"/>
      <c r="AK49" s="758"/>
      <c r="AL49" s="758"/>
      <c r="AM49" s="758"/>
      <c r="AN49" s="758"/>
      <c r="AO49" s="291"/>
      <c r="AQ49" s="308"/>
      <c r="AR49" s="308"/>
    </row>
    <row r="50" spans="1:44" s="282" customFormat="1" ht="15" outlineLevel="1">
      <c r="A50" s="498">
        <v>10</v>
      </c>
      <c r="B50" s="309" t="s">
        <v>22</v>
      </c>
      <c r="C50" s="290" t="s">
        <v>25</v>
      </c>
      <c r="D50" s="294">
        <v>284973.12574489007</v>
      </c>
      <c r="E50" s="294">
        <v>284973.12574489007</v>
      </c>
      <c r="F50" s="294">
        <v>284973.12574489007</v>
      </c>
      <c r="G50" s="294">
        <v>284973.12574489007</v>
      </c>
      <c r="H50" s="294">
        <v>284973.12574489007</v>
      </c>
      <c r="I50" s="294">
        <v>284973.12574489007</v>
      </c>
      <c r="J50" s="294">
        <v>284973.12574489007</v>
      </c>
      <c r="K50" s="294">
        <v>284973.12574489007</v>
      </c>
      <c r="L50" s="294">
        <v>284973.12574489007</v>
      </c>
      <c r="M50" s="294">
        <v>284973.12574489007</v>
      </c>
      <c r="N50" s="294">
        <v>284973.12574489007</v>
      </c>
      <c r="O50" s="294">
        <v>12</v>
      </c>
      <c r="P50" s="294">
        <v>40.20404329313898</v>
      </c>
      <c r="Q50" s="294">
        <v>40.20404329313898</v>
      </c>
      <c r="R50" s="294">
        <v>40.20404329313898</v>
      </c>
      <c r="S50" s="294">
        <v>40.20404329313898</v>
      </c>
      <c r="T50" s="294">
        <v>40.20404329313898</v>
      </c>
      <c r="U50" s="294">
        <v>40.20404329313898</v>
      </c>
      <c r="V50" s="294">
        <v>40.20404329313898</v>
      </c>
      <c r="W50" s="294">
        <v>40.20404329313898</v>
      </c>
      <c r="X50" s="294">
        <v>40.20404329313898</v>
      </c>
      <c r="Y50" s="294">
        <v>40.20404329313898</v>
      </c>
      <c r="Z50" s="294">
        <v>40.20404329313898</v>
      </c>
      <c r="AA50" s="412"/>
      <c r="AB50" s="412">
        <v>0.47414844884673363</v>
      </c>
      <c r="AC50" s="412">
        <v>0.52585155115326621</v>
      </c>
      <c r="AD50" s="412"/>
      <c r="AE50" s="412"/>
      <c r="AF50" s="412"/>
      <c r="AG50" s="412"/>
      <c r="AH50" s="412"/>
      <c r="AI50" s="412"/>
      <c r="AJ50" s="412"/>
      <c r="AK50" s="412"/>
      <c r="AL50" s="412"/>
      <c r="AM50" s="412"/>
      <c r="AN50" s="412"/>
      <c r="AO50" s="295">
        <f>SUM(AA50:AN50)</f>
        <v>0.99999999999999978</v>
      </c>
    </row>
    <row r="51" spans="1:44" s="282" customFormat="1" ht="15" outlineLevel="1">
      <c r="A51" s="498"/>
      <c r="B51" s="293" t="s">
        <v>214</v>
      </c>
      <c r="C51" s="290" t="s">
        <v>163</v>
      </c>
      <c r="D51" s="294"/>
      <c r="E51" s="294"/>
      <c r="F51" s="294"/>
      <c r="G51" s="294"/>
      <c r="H51" s="294"/>
      <c r="I51" s="294"/>
      <c r="J51" s="294"/>
      <c r="K51" s="294"/>
      <c r="L51" s="294"/>
      <c r="M51" s="294"/>
      <c r="N51" s="294"/>
      <c r="O51" s="294">
        <f>O50</f>
        <v>12</v>
      </c>
      <c r="P51" s="294"/>
      <c r="Q51" s="294"/>
      <c r="R51" s="294"/>
      <c r="S51" s="294"/>
      <c r="T51" s="294"/>
      <c r="U51" s="294"/>
      <c r="V51" s="294"/>
      <c r="W51" s="294"/>
      <c r="X51" s="294"/>
      <c r="Y51" s="294"/>
      <c r="Z51" s="294"/>
      <c r="AA51" s="752">
        <f>AA50</f>
        <v>0</v>
      </c>
      <c r="AB51" s="752">
        <f>AB50</f>
        <v>0.47414844884673363</v>
      </c>
      <c r="AC51" s="752">
        <f t="shared" ref="AC51:AF51" si="27">AC50</f>
        <v>0.52585155115326621</v>
      </c>
      <c r="AD51" s="752">
        <f t="shared" si="27"/>
        <v>0</v>
      </c>
      <c r="AE51" s="752">
        <f t="shared" si="27"/>
        <v>0</v>
      </c>
      <c r="AF51" s="752">
        <f t="shared" si="27"/>
        <v>0</v>
      </c>
      <c r="AG51" s="752">
        <f t="shared" ref="AG51:AM51" si="28">AG50</f>
        <v>0</v>
      </c>
      <c r="AH51" s="752">
        <f t="shared" si="28"/>
        <v>0</v>
      </c>
      <c r="AI51" s="752">
        <f t="shared" si="28"/>
        <v>0</v>
      </c>
      <c r="AJ51" s="752">
        <f t="shared" si="28"/>
        <v>0</v>
      </c>
      <c r="AK51" s="752">
        <f t="shared" si="28"/>
        <v>0</v>
      </c>
      <c r="AL51" s="752">
        <f t="shared" si="28"/>
        <v>0</v>
      </c>
      <c r="AM51" s="752">
        <f t="shared" si="28"/>
        <v>0</v>
      </c>
      <c r="AN51" s="752">
        <f t="shared" ref="AN51" si="29">AN50</f>
        <v>0</v>
      </c>
      <c r="AO51" s="310"/>
    </row>
    <row r="52" spans="1:44" s="282" customFormat="1" ht="15" hidden="1" outlineLevel="1">
      <c r="A52" s="498"/>
      <c r="B52" s="309"/>
      <c r="C52" s="311"/>
      <c r="D52" s="736"/>
      <c r="E52" s="736"/>
      <c r="F52" s="736"/>
      <c r="G52" s="736"/>
      <c r="H52" s="736"/>
      <c r="I52" s="736"/>
      <c r="J52" s="736"/>
      <c r="K52" s="736"/>
      <c r="L52" s="736"/>
      <c r="M52" s="736"/>
      <c r="N52" s="736"/>
      <c r="O52" s="736"/>
      <c r="P52" s="736"/>
      <c r="Q52" s="736"/>
      <c r="R52" s="736"/>
      <c r="S52" s="736"/>
      <c r="T52" s="736"/>
      <c r="U52" s="736"/>
      <c r="V52" s="736"/>
      <c r="W52" s="736"/>
      <c r="X52" s="736"/>
      <c r="Y52" s="736"/>
      <c r="Z52" s="736"/>
      <c r="AA52" s="413"/>
      <c r="AB52" s="413"/>
      <c r="AC52" s="413"/>
      <c r="AD52" s="413"/>
      <c r="AE52" s="413"/>
      <c r="AF52" s="413"/>
      <c r="AG52" s="413"/>
      <c r="AH52" s="413"/>
      <c r="AI52" s="413"/>
      <c r="AJ52" s="413"/>
      <c r="AK52" s="413"/>
      <c r="AL52" s="413"/>
      <c r="AM52" s="413"/>
      <c r="AN52" s="413"/>
      <c r="AO52" s="312"/>
    </row>
    <row r="53" spans="1:44" s="282" customFormat="1" ht="15" hidden="1" outlineLevel="1">
      <c r="A53" s="498">
        <v>11</v>
      </c>
      <c r="B53" s="313" t="s">
        <v>21</v>
      </c>
      <c r="C53" s="290" t="s">
        <v>25</v>
      </c>
      <c r="D53" s="294"/>
      <c r="E53" s="294"/>
      <c r="F53" s="294"/>
      <c r="G53" s="294"/>
      <c r="H53" s="294"/>
      <c r="I53" s="294"/>
      <c r="J53" s="294"/>
      <c r="K53" s="294"/>
      <c r="L53" s="294"/>
      <c r="M53" s="294"/>
      <c r="N53" s="294"/>
      <c r="O53" s="294">
        <v>12</v>
      </c>
      <c r="P53" s="294"/>
      <c r="Q53" s="294"/>
      <c r="R53" s="294"/>
      <c r="S53" s="294"/>
      <c r="T53" s="294"/>
      <c r="U53" s="294"/>
      <c r="V53" s="294"/>
      <c r="W53" s="294"/>
      <c r="X53" s="294"/>
      <c r="Y53" s="294"/>
      <c r="Z53" s="294"/>
      <c r="AA53" s="412"/>
      <c r="AB53" s="412"/>
      <c r="AC53" s="412"/>
      <c r="AD53" s="412"/>
      <c r="AE53" s="412"/>
      <c r="AF53" s="412"/>
      <c r="AG53" s="412"/>
      <c r="AH53" s="412"/>
      <c r="AI53" s="412"/>
      <c r="AJ53" s="412"/>
      <c r="AK53" s="412"/>
      <c r="AL53" s="412"/>
      <c r="AM53" s="412"/>
      <c r="AN53" s="412"/>
      <c r="AO53" s="295">
        <f>SUM(AA53:AN53)</f>
        <v>0</v>
      </c>
    </row>
    <row r="54" spans="1:44" s="282" customFormat="1" ht="15" hidden="1" outlineLevel="1">
      <c r="A54" s="498"/>
      <c r="B54" s="314" t="s">
        <v>214</v>
      </c>
      <c r="C54" s="290" t="s">
        <v>163</v>
      </c>
      <c r="D54" s="294"/>
      <c r="E54" s="294"/>
      <c r="F54" s="294"/>
      <c r="G54" s="294"/>
      <c r="H54" s="294"/>
      <c r="I54" s="294"/>
      <c r="J54" s="294"/>
      <c r="K54" s="294"/>
      <c r="L54" s="294"/>
      <c r="M54" s="294"/>
      <c r="N54" s="294"/>
      <c r="O54" s="294">
        <f>O53</f>
        <v>12</v>
      </c>
      <c r="P54" s="294"/>
      <c r="Q54" s="294"/>
      <c r="R54" s="294"/>
      <c r="S54" s="294"/>
      <c r="T54" s="294"/>
      <c r="U54" s="294"/>
      <c r="V54" s="294"/>
      <c r="W54" s="294"/>
      <c r="X54" s="294"/>
      <c r="Y54" s="294"/>
      <c r="Z54" s="294"/>
      <c r="AA54" s="752">
        <f>AA53</f>
        <v>0</v>
      </c>
      <c r="AB54" s="752">
        <f>AB53</f>
        <v>0</v>
      </c>
      <c r="AC54" s="752">
        <f t="shared" ref="AC54:AF54" si="30">AC53</f>
        <v>0</v>
      </c>
      <c r="AD54" s="752">
        <f t="shared" si="30"/>
        <v>0</v>
      </c>
      <c r="AE54" s="752">
        <f t="shared" si="30"/>
        <v>0</v>
      </c>
      <c r="AF54" s="752">
        <f t="shared" si="30"/>
        <v>0</v>
      </c>
      <c r="AG54" s="752">
        <f t="shared" ref="AG54:AM54" si="31">AG53</f>
        <v>0</v>
      </c>
      <c r="AH54" s="752">
        <f t="shared" si="31"/>
        <v>0</v>
      </c>
      <c r="AI54" s="752">
        <f t="shared" si="31"/>
        <v>0</v>
      </c>
      <c r="AJ54" s="752">
        <f t="shared" si="31"/>
        <v>0</v>
      </c>
      <c r="AK54" s="752">
        <f t="shared" si="31"/>
        <v>0</v>
      </c>
      <c r="AL54" s="752">
        <f t="shared" si="31"/>
        <v>0</v>
      </c>
      <c r="AM54" s="752">
        <f t="shared" si="31"/>
        <v>0</v>
      </c>
      <c r="AN54" s="752">
        <f t="shared" ref="AN54" si="32">AN53</f>
        <v>0</v>
      </c>
      <c r="AO54" s="310"/>
    </row>
    <row r="55" spans="1:44" s="282" customFormat="1" ht="15" hidden="1" outlineLevel="1">
      <c r="A55" s="498"/>
      <c r="B55" s="313"/>
      <c r="C55" s="311"/>
      <c r="D55" s="736"/>
      <c r="E55" s="736"/>
      <c r="F55" s="736"/>
      <c r="G55" s="736"/>
      <c r="H55" s="736"/>
      <c r="I55" s="736"/>
      <c r="J55" s="736"/>
      <c r="K55" s="736"/>
      <c r="L55" s="736"/>
      <c r="M55" s="736"/>
      <c r="N55" s="736"/>
      <c r="O55" s="736"/>
      <c r="P55" s="736"/>
      <c r="Q55" s="736"/>
      <c r="R55" s="736"/>
      <c r="S55" s="736"/>
      <c r="T55" s="736"/>
      <c r="U55" s="736"/>
      <c r="V55" s="736"/>
      <c r="W55" s="736"/>
      <c r="X55" s="736"/>
      <c r="Y55" s="736"/>
      <c r="Z55" s="736"/>
      <c r="AA55" s="413"/>
      <c r="AB55" s="414"/>
      <c r="AC55" s="413"/>
      <c r="AD55" s="413"/>
      <c r="AE55" s="413"/>
      <c r="AF55" s="413"/>
      <c r="AG55" s="413"/>
      <c r="AH55" s="413"/>
      <c r="AI55" s="413"/>
      <c r="AJ55" s="413"/>
      <c r="AK55" s="413"/>
      <c r="AL55" s="413"/>
      <c r="AM55" s="413"/>
      <c r="AN55" s="413"/>
      <c r="AO55" s="312"/>
    </row>
    <row r="56" spans="1:44" s="282" customFormat="1" ht="15" hidden="1" outlineLevel="1">
      <c r="A56" s="498">
        <v>12</v>
      </c>
      <c r="B56" s="313" t="s">
        <v>23</v>
      </c>
      <c r="C56" s="290" t="s">
        <v>25</v>
      </c>
      <c r="D56" s="294"/>
      <c r="E56" s="294"/>
      <c r="F56" s="294"/>
      <c r="G56" s="294"/>
      <c r="H56" s="294"/>
      <c r="I56" s="294"/>
      <c r="J56" s="294"/>
      <c r="K56" s="294"/>
      <c r="L56" s="294"/>
      <c r="M56" s="294"/>
      <c r="N56" s="294"/>
      <c r="O56" s="294">
        <v>3</v>
      </c>
      <c r="P56" s="294"/>
      <c r="Q56" s="294"/>
      <c r="R56" s="294"/>
      <c r="S56" s="294"/>
      <c r="T56" s="294"/>
      <c r="U56" s="294"/>
      <c r="V56" s="294"/>
      <c r="W56" s="294"/>
      <c r="X56" s="294"/>
      <c r="Y56" s="294"/>
      <c r="Z56" s="294"/>
      <c r="AA56" s="412"/>
      <c r="AB56" s="412"/>
      <c r="AC56" s="412"/>
      <c r="AD56" s="412"/>
      <c r="AE56" s="412"/>
      <c r="AF56" s="412"/>
      <c r="AG56" s="412"/>
      <c r="AH56" s="412"/>
      <c r="AI56" s="412"/>
      <c r="AJ56" s="412"/>
      <c r="AK56" s="412"/>
      <c r="AL56" s="412"/>
      <c r="AM56" s="412"/>
      <c r="AN56" s="412"/>
      <c r="AO56" s="295">
        <f>SUM(AA56:AN56)</f>
        <v>0</v>
      </c>
    </row>
    <row r="57" spans="1:44" s="282" customFormat="1" ht="15" hidden="1" outlineLevel="1">
      <c r="A57" s="498"/>
      <c r="B57" s="314" t="s">
        <v>214</v>
      </c>
      <c r="C57" s="290" t="s">
        <v>163</v>
      </c>
      <c r="D57" s="294"/>
      <c r="E57" s="294"/>
      <c r="F57" s="294"/>
      <c r="G57" s="294"/>
      <c r="H57" s="294"/>
      <c r="I57" s="294"/>
      <c r="J57" s="294"/>
      <c r="K57" s="294"/>
      <c r="L57" s="294"/>
      <c r="M57" s="294"/>
      <c r="N57" s="294"/>
      <c r="O57" s="294">
        <f>O56</f>
        <v>3</v>
      </c>
      <c r="P57" s="294"/>
      <c r="Q57" s="294"/>
      <c r="R57" s="294"/>
      <c r="S57" s="294"/>
      <c r="T57" s="294"/>
      <c r="U57" s="294"/>
      <c r="V57" s="294"/>
      <c r="W57" s="294"/>
      <c r="X57" s="294"/>
      <c r="Y57" s="294"/>
      <c r="Z57" s="294"/>
      <c r="AA57" s="752">
        <f>AA56</f>
        <v>0</v>
      </c>
      <c r="AB57" s="752">
        <f>AB56</f>
        <v>0</v>
      </c>
      <c r="AC57" s="752">
        <f t="shared" ref="AC57:AF57" si="33">AC56</f>
        <v>0</v>
      </c>
      <c r="AD57" s="752">
        <f t="shared" si="33"/>
        <v>0</v>
      </c>
      <c r="AE57" s="752">
        <f t="shared" si="33"/>
        <v>0</v>
      </c>
      <c r="AF57" s="752">
        <f t="shared" si="33"/>
        <v>0</v>
      </c>
      <c r="AG57" s="752">
        <f t="shared" ref="AG57:AM57" si="34">AG56</f>
        <v>0</v>
      </c>
      <c r="AH57" s="752">
        <f t="shared" si="34"/>
        <v>0</v>
      </c>
      <c r="AI57" s="752">
        <f t="shared" si="34"/>
        <v>0</v>
      </c>
      <c r="AJ57" s="752">
        <f t="shared" si="34"/>
        <v>0</v>
      </c>
      <c r="AK57" s="752">
        <f t="shared" si="34"/>
        <v>0</v>
      </c>
      <c r="AL57" s="752">
        <f t="shared" si="34"/>
        <v>0</v>
      </c>
      <c r="AM57" s="752">
        <f t="shared" si="34"/>
        <v>0</v>
      </c>
      <c r="AN57" s="752">
        <f t="shared" ref="AN57" si="35">AN56</f>
        <v>0</v>
      </c>
      <c r="AO57" s="310"/>
    </row>
    <row r="58" spans="1:44" s="282" customFormat="1" ht="15" hidden="1" outlineLevel="1">
      <c r="A58" s="498"/>
      <c r="B58" s="313"/>
      <c r="C58" s="311"/>
      <c r="D58" s="759"/>
      <c r="E58" s="759"/>
      <c r="F58" s="759"/>
      <c r="G58" s="759"/>
      <c r="H58" s="759"/>
      <c r="I58" s="759"/>
      <c r="J58" s="759"/>
      <c r="K58" s="759"/>
      <c r="L58" s="759"/>
      <c r="M58" s="759"/>
      <c r="N58" s="759"/>
      <c r="O58" s="736"/>
      <c r="P58" s="759"/>
      <c r="Q58" s="759"/>
      <c r="R58" s="759"/>
      <c r="S58" s="759"/>
      <c r="T58" s="759"/>
      <c r="U58" s="759"/>
      <c r="V58" s="759"/>
      <c r="W58" s="759"/>
      <c r="X58" s="759"/>
      <c r="Y58" s="759"/>
      <c r="Z58" s="759"/>
      <c r="AA58" s="413"/>
      <c r="AB58" s="414"/>
      <c r="AC58" s="413"/>
      <c r="AD58" s="413"/>
      <c r="AE58" s="413"/>
      <c r="AF58" s="413"/>
      <c r="AG58" s="413"/>
      <c r="AH58" s="413"/>
      <c r="AI58" s="413"/>
      <c r="AJ58" s="413"/>
      <c r="AK58" s="413"/>
      <c r="AL58" s="413"/>
      <c r="AM58" s="413"/>
      <c r="AN58" s="413"/>
      <c r="AO58" s="312"/>
    </row>
    <row r="59" spans="1:44" s="282" customFormat="1" ht="15" hidden="1" outlineLevel="1">
      <c r="A59" s="498">
        <v>13</v>
      </c>
      <c r="B59" s="313" t="s">
        <v>24</v>
      </c>
      <c r="C59" s="290" t="s">
        <v>25</v>
      </c>
      <c r="D59" s="294"/>
      <c r="E59" s="294"/>
      <c r="F59" s="294"/>
      <c r="G59" s="294"/>
      <c r="H59" s="294"/>
      <c r="I59" s="294"/>
      <c r="J59" s="294"/>
      <c r="K59" s="294"/>
      <c r="L59" s="294"/>
      <c r="M59" s="294"/>
      <c r="N59" s="294"/>
      <c r="O59" s="294">
        <v>12</v>
      </c>
      <c r="P59" s="294"/>
      <c r="Q59" s="294"/>
      <c r="R59" s="294"/>
      <c r="S59" s="294"/>
      <c r="T59" s="294"/>
      <c r="U59" s="294"/>
      <c r="V59" s="294"/>
      <c r="W59" s="294"/>
      <c r="X59" s="294"/>
      <c r="Y59" s="294"/>
      <c r="Z59" s="294"/>
      <c r="AA59" s="412"/>
      <c r="AB59" s="412"/>
      <c r="AC59" s="412"/>
      <c r="AD59" s="412"/>
      <c r="AE59" s="412"/>
      <c r="AF59" s="412"/>
      <c r="AG59" s="412"/>
      <c r="AH59" s="412"/>
      <c r="AI59" s="412"/>
      <c r="AJ59" s="412"/>
      <c r="AK59" s="412"/>
      <c r="AL59" s="412"/>
      <c r="AM59" s="412"/>
      <c r="AN59" s="412"/>
      <c r="AO59" s="295">
        <f>SUM(AA59:AN59)</f>
        <v>0</v>
      </c>
    </row>
    <row r="60" spans="1:44" s="282" customFormat="1" ht="15" hidden="1" outlineLevel="1">
      <c r="A60" s="498"/>
      <c r="B60" s="314" t="s">
        <v>214</v>
      </c>
      <c r="C60" s="290" t="s">
        <v>163</v>
      </c>
      <c r="D60" s="294"/>
      <c r="E60" s="294"/>
      <c r="F60" s="294"/>
      <c r="G60" s="294"/>
      <c r="H60" s="294"/>
      <c r="I60" s="294"/>
      <c r="J60" s="294"/>
      <c r="K60" s="294"/>
      <c r="L60" s="294"/>
      <c r="M60" s="294"/>
      <c r="N60" s="294"/>
      <c r="O60" s="294">
        <f>O59</f>
        <v>12</v>
      </c>
      <c r="P60" s="294"/>
      <c r="Q60" s="294"/>
      <c r="R60" s="294"/>
      <c r="S60" s="294"/>
      <c r="T60" s="294"/>
      <c r="U60" s="294"/>
      <c r="V60" s="294"/>
      <c r="W60" s="294"/>
      <c r="X60" s="294"/>
      <c r="Y60" s="294"/>
      <c r="Z60" s="294"/>
      <c r="AA60" s="752">
        <f>AA59</f>
        <v>0</v>
      </c>
      <c r="AB60" s="752">
        <f>AB59</f>
        <v>0</v>
      </c>
      <c r="AC60" s="752">
        <f t="shared" ref="AC60:AF60" si="36">AC59</f>
        <v>0</v>
      </c>
      <c r="AD60" s="752">
        <f t="shared" si="36"/>
        <v>0</v>
      </c>
      <c r="AE60" s="752">
        <f t="shared" si="36"/>
        <v>0</v>
      </c>
      <c r="AF60" s="752">
        <f t="shared" si="36"/>
        <v>0</v>
      </c>
      <c r="AG60" s="752">
        <f t="shared" ref="AG60:AM60" si="37">AG59</f>
        <v>0</v>
      </c>
      <c r="AH60" s="752">
        <f t="shared" si="37"/>
        <v>0</v>
      </c>
      <c r="AI60" s="752">
        <f t="shared" si="37"/>
        <v>0</v>
      </c>
      <c r="AJ60" s="752">
        <f t="shared" si="37"/>
        <v>0</v>
      </c>
      <c r="AK60" s="752">
        <f t="shared" si="37"/>
        <v>0</v>
      </c>
      <c r="AL60" s="752">
        <f t="shared" si="37"/>
        <v>0</v>
      </c>
      <c r="AM60" s="752">
        <f t="shared" si="37"/>
        <v>0</v>
      </c>
      <c r="AN60" s="752">
        <f t="shared" ref="AN60" si="38">AN59</f>
        <v>0</v>
      </c>
      <c r="AO60" s="310"/>
    </row>
    <row r="61" spans="1:44" s="282" customFormat="1" ht="15" hidden="1" outlineLevel="1">
      <c r="A61" s="498"/>
      <c r="B61" s="313"/>
      <c r="C61" s="311"/>
      <c r="D61" s="759"/>
      <c r="E61" s="759"/>
      <c r="F61" s="759"/>
      <c r="G61" s="759"/>
      <c r="H61" s="759"/>
      <c r="I61" s="759"/>
      <c r="J61" s="759"/>
      <c r="K61" s="759"/>
      <c r="L61" s="759"/>
      <c r="M61" s="759"/>
      <c r="N61" s="759"/>
      <c r="O61" s="736"/>
      <c r="P61" s="759"/>
      <c r="Q61" s="759"/>
      <c r="R61" s="759"/>
      <c r="S61" s="759"/>
      <c r="T61" s="759"/>
      <c r="U61" s="759"/>
      <c r="V61" s="759"/>
      <c r="W61" s="759"/>
      <c r="X61" s="759"/>
      <c r="Y61" s="759"/>
      <c r="Z61" s="759"/>
      <c r="AA61" s="413"/>
      <c r="AB61" s="413"/>
      <c r="AC61" s="413"/>
      <c r="AD61" s="413"/>
      <c r="AE61" s="413"/>
      <c r="AF61" s="413"/>
      <c r="AG61" s="413"/>
      <c r="AH61" s="413"/>
      <c r="AI61" s="413"/>
      <c r="AJ61" s="413"/>
      <c r="AK61" s="413"/>
      <c r="AL61" s="413"/>
      <c r="AM61" s="413"/>
      <c r="AN61" s="413"/>
      <c r="AO61" s="312"/>
    </row>
    <row r="62" spans="1:44" s="282" customFormat="1" ht="15" hidden="1" outlineLevel="1">
      <c r="A62" s="498">
        <v>14</v>
      </c>
      <c r="B62" s="313" t="s">
        <v>20</v>
      </c>
      <c r="C62" s="290" t="s">
        <v>25</v>
      </c>
      <c r="D62" s="294"/>
      <c r="E62" s="294"/>
      <c r="F62" s="294"/>
      <c r="G62" s="294"/>
      <c r="H62" s="294"/>
      <c r="I62" s="294"/>
      <c r="J62" s="294"/>
      <c r="K62" s="294"/>
      <c r="L62" s="294"/>
      <c r="M62" s="294"/>
      <c r="N62" s="294"/>
      <c r="O62" s="294">
        <v>12</v>
      </c>
      <c r="P62" s="294"/>
      <c r="Q62" s="294"/>
      <c r="R62" s="294"/>
      <c r="S62" s="294"/>
      <c r="T62" s="294"/>
      <c r="U62" s="294"/>
      <c r="V62" s="294"/>
      <c r="W62" s="294"/>
      <c r="X62" s="294"/>
      <c r="Y62" s="294"/>
      <c r="Z62" s="294"/>
      <c r="AA62" s="412"/>
      <c r="AB62" s="412"/>
      <c r="AC62" s="412"/>
      <c r="AD62" s="412"/>
      <c r="AE62" s="412"/>
      <c r="AF62" s="412"/>
      <c r="AG62" s="412"/>
      <c r="AH62" s="412"/>
      <c r="AI62" s="412"/>
      <c r="AJ62" s="412"/>
      <c r="AK62" s="412"/>
      <c r="AL62" s="412"/>
      <c r="AM62" s="412"/>
      <c r="AN62" s="412"/>
      <c r="AO62" s="295">
        <f>SUM(AA62:AN62)</f>
        <v>0</v>
      </c>
    </row>
    <row r="63" spans="1:44" s="282" customFormat="1" ht="15" hidden="1" outlineLevel="1">
      <c r="A63" s="498"/>
      <c r="B63" s="314" t="s">
        <v>214</v>
      </c>
      <c r="C63" s="290" t="s">
        <v>163</v>
      </c>
      <c r="D63" s="294"/>
      <c r="E63" s="294"/>
      <c r="F63" s="294"/>
      <c r="G63" s="294"/>
      <c r="H63" s="294"/>
      <c r="I63" s="294"/>
      <c r="J63" s="294"/>
      <c r="K63" s="294"/>
      <c r="L63" s="294"/>
      <c r="M63" s="294"/>
      <c r="N63" s="294"/>
      <c r="O63" s="294">
        <f>O62</f>
        <v>12</v>
      </c>
      <c r="P63" s="294"/>
      <c r="Q63" s="294"/>
      <c r="R63" s="294"/>
      <c r="S63" s="294"/>
      <c r="T63" s="294"/>
      <c r="U63" s="294"/>
      <c r="V63" s="294"/>
      <c r="W63" s="294"/>
      <c r="X63" s="294"/>
      <c r="Y63" s="294"/>
      <c r="Z63" s="294"/>
      <c r="AA63" s="752">
        <f>AA62</f>
        <v>0</v>
      </c>
      <c r="AB63" s="752">
        <f>AB62</f>
        <v>0</v>
      </c>
      <c r="AC63" s="752">
        <f t="shared" ref="AC63:AF63" si="39">AC62</f>
        <v>0</v>
      </c>
      <c r="AD63" s="752">
        <f t="shared" si="39"/>
        <v>0</v>
      </c>
      <c r="AE63" s="752">
        <f t="shared" si="39"/>
        <v>0</v>
      </c>
      <c r="AF63" s="752">
        <f t="shared" si="39"/>
        <v>0</v>
      </c>
      <c r="AG63" s="752">
        <f t="shared" ref="AG63:AM63" si="40">AG62</f>
        <v>0</v>
      </c>
      <c r="AH63" s="752">
        <f t="shared" si="40"/>
        <v>0</v>
      </c>
      <c r="AI63" s="752">
        <f t="shared" si="40"/>
        <v>0</v>
      </c>
      <c r="AJ63" s="752">
        <f t="shared" si="40"/>
        <v>0</v>
      </c>
      <c r="AK63" s="752">
        <f t="shared" si="40"/>
        <v>0</v>
      </c>
      <c r="AL63" s="752">
        <f t="shared" si="40"/>
        <v>0</v>
      </c>
      <c r="AM63" s="752">
        <f t="shared" si="40"/>
        <v>0</v>
      </c>
      <c r="AN63" s="752">
        <f t="shared" ref="AN63" si="41">AN62</f>
        <v>0</v>
      </c>
      <c r="AO63" s="310"/>
    </row>
    <row r="64" spans="1:44" s="282" customFormat="1" ht="15" hidden="1" outlineLevel="1">
      <c r="A64" s="498"/>
      <c r="B64" s="313"/>
      <c r="C64" s="311"/>
      <c r="D64" s="759"/>
      <c r="E64" s="759"/>
      <c r="F64" s="759"/>
      <c r="G64" s="759"/>
      <c r="H64" s="759"/>
      <c r="I64" s="759"/>
      <c r="J64" s="759"/>
      <c r="K64" s="759"/>
      <c r="L64" s="759"/>
      <c r="M64" s="759"/>
      <c r="N64" s="759"/>
      <c r="O64" s="736"/>
      <c r="P64" s="759"/>
      <c r="Q64" s="759"/>
      <c r="R64" s="759"/>
      <c r="S64" s="759"/>
      <c r="T64" s="759"/>
      <c r="U64" s="759"/>
      <c r="V64" s="759"/>
      <c r="W64" s="759"/>
      <c r="X64" s="759"/>
      <c r="Y64" s="759"/>
      <c r="Z64" s="759"/>
      <c r="AA64" s="413"/>
      <c r="AB64" s="414"/>
      <c r="AC64" s="413"/>
      <c r="AD64" s="413"/>
      <c r="AE64" s="413"/>
      <c r="AF64" s="413"/>
      <c r="AG64" s="413"/>
      <c r="AH64" s="413"/>
      <c r="AI64" s="413"/>
      <c r="AJ64" s="413"/>
      <c r="AK64" s="413"/>
      <c r="AL64" s="413"/>
      <c r="AM64" s="413"/>
      <c r="AN64" s="413"/>
      <c r="AO64" s="312"/>
    </row>
    <row r="65" spans="1:41" s="282" customFormat="1" ht="15" hidden="1" outlineLevel="1">
      <c r="A65" s="498">
        <v>15</v>
      </c>
      <c r="B65" s="313" t="s">
        <v>486</v>
      </c>
      <c r="C65" s="290" t="s">
        <v>25</v>
      </c>
      <c r="D65" s="294"/>
      <c r="E65" s="294"/>
      <c r="F65" s="294"/>
      <c r="G65" s="294"/>
      <c r="H65" s="294"/>
      <c r="I65" s="294"/>
      <c r="J65" s="294"/>
      <c r="K65" s="294"/>
      <c r="L65" s="294"/>
      <c r="M65" s="294"/>
      <c r="N65" s="294"/>
      <c r="O65" s="736"/>
      <c r="P65" s="294"/>
      <c r="Q65" s="294"/>
      <c r="R65" s="294"/>
      <c r="S65" s="294"/>
      <c r="T65" s="294"/>
      <c r="U65" s="294"/>
      <c r="V65" s="294"/>
      <c r="W65" s="294"/>
      <c r="X65" s="294"/>
      <c r="Y65" s="294"/>
      <c r="Z65" s="294"/>
      <c r="AA65" s="412"/>
      <c r="AB65" s="412"/>
      <c r="AC65" s="412"/>
      <c r="AD65" s="412"/>
      <c r="AE65" s="412"/>
      <c r="AF65" s="412"/>
      <c r="AG65" s="412"/>
      <c r="AH65" s="412"/>
      <c r="AI65" s="412"/>
      <c r="AJ65" s="412"/>
      <c r="AK65" s="412"/>
      <c r="AL65" s="412"/>
      <c r="AM65" s="412"/>
      <c r="AN65" s="412"/>
      <c r="AO65" s="295">
        <f>SUM(AA65:AN65)</f>
        <v>0</v>
      </c>
    </row>
    <row r="66" spans="1:41" s="282" customFormat="1" ht="15" hidden="1" outlineLevel="1">
      <c r="A66" s="498"/>
      <c r="B66" s="314" t="s">
        <v>214</v>
      </c>
      <c r="C66" s="290" t="s">
        <v>163</v>
      </c>
      <c r="D66" s="294"/>
      <c r="E66" s="294"/>
      <c r="F66" s="294"/>
      <c r="G66" s="294"/>
      <c r="H66" s="294"/>
      <c r="I66" s="294"/>
      <c r="J66" s="294"/>
      <c r="K66" s="294"/>
      <c r="L66" s="294"/>
      <c r="M66" s="294"/>
      <c r="N66" s="294"/>
      <c r="O66" s="736"/>
      <c r="P66" s="294"/>
      <c r="Q66" s="294"/>
      <c r="R66" s="294"/>
      <c r="S66" s="294"/>
      <c r="T66" s="294"/>
      <c r="U66" s="294"/>
      <c r="V66" s="294"/>
      <c r="W66" s="294"/>
      <c r="X66" s="294"/>
      <c r="Y66" s="294"/>
      <c r="Z66" s="294"/>
      <c r="AA66" s="752">
        <f>AA65</f>
        <v>0</v>
      </c>
      <c r="AB66" s="752">
        <f>AB65</f>
        <v>0</v>
      </c>
      <c r="AC66" s="752">
        <f t="shared" ref="AC66:AF66" si="42">AC65</f>
        <v>0</v>
      </c>
      <c r="AD66" s="752">
        <f t="shared" si="42"/>
        <v>0</v>
      </c>
      <c r="AE66" s="752">
        <f t="shared" si="42"/>
        <v>0</v>
      </c>
      <c r="AF66" s="752">
        <f t="shared" si="42"/>
        <v>0</v>
      </c>
      <c r="AG66" s="752">
        <f t="shared" ref="AG66:AM66" si="43">AG65</f>
        <v>0</v>
      </c>
      <c r="AH66" s="752">
        <f t="shared" si="43"/>
        <v>0</v>
      </c>
      <c r="AI66" s="752">
        <f t="shared" si="43"/>
        <v>0</v>
      </c>
      <c r="AJ66" s="752">
        <f t="shared" si="43"/>
        <v>0</v>
      </c>
      <c r="AK66" s="752">
        <f t="shared" si="43"/>
        <v>0</v>
      </c>
      <c r="AL66" s="752">
        <f t="shared" si="43"/>
        <v>0</v>
      </c>
      <c r="AM66" s="752">
        <f t="shared" si="43"/>
        <v>0</v>
      </c>
      <c r="AN66" s="752">
        <f t="shared" ref="AN66" si="44">AN65</f>
        <v>0</v>
      </c>
      <c r="AO66" s="310"/>
    </row>
    <row r="67" spans="1:41" s="282" customFormat="1" ht="15" hidden="1" outlineLevel="1">
      <c r="A67" s="498"/>
      <c r="B67" s="313"/>
      <c r="C67" s="311"/>
      <c r="D67" s="759"/>
      <c r="E67" s="759"/>
      <c r="F67" s="759"/>
      <c r="G67" s="759"/>
      <c r="H67" s="759"/>
      <c r="I67" s="759"/>
      <c r="J67" s="759"/>
      <c r="K67" s="759"/>
      <c r="L67" s="759"/>
      <c r="M67" s="759"/>
      <c r="N67" s="759"/>
      <c r="O67" s="736"/>
      <c r="P67" s="759"/>
      <c r="Q67" s="759"/>
      <c r="R67" s="759"/>
      <c r="S67" s="759"/>
      <c r="T67" s="759"/>
      <c r="U67" s="759"/>
      <c r="V67" s="759"/>
      <c r="W67" s="759"/>
      <c r="X67" s="759"/>
      <c r="Y67" s="759"/>
      <c r="Z67" s="759"/>
      <c r="AA67" s="415"/>
      <c r="AB67" s="413"/>
      <c r="AC67" s="413"/>
      <c r="AD67" s="413"/>
      <c r="AE67" s="413"/>
      <c r="AF67" s="413"/>
      <c r="AG67" s="413"/>
      <c r="AH67" s="413"/>
      <c r="AI67" s="413"/>
      <c r="AJ67" s="413"/>
      <c r="AK67" s="413"/>
      <c r="AL67" s="413"/>
      <c r="AM67" s="413"/>
      <c r="AN67" s="413"/>
      <c r="AO67" s="312"/>
    </row>
    <row r="68" spans="1:41" s="282" customFormat="1" ht="30" hidden="1" outlineLevel="1">
      <c r="A68" s="498">
        <v>16</v>
      </c>
      <c r="B68" s="313" t="s">
        <v>487</v>
      </c>
      <c r="C68" s="290" t="s">
        <v>25</v>
      </c>
      <c r="D68" s="294"/>
      <c r="E68" s="294"/>
      <c r="F68" s="294"/>
      <c r="G68" s="294"/>
      <c r="H68" s="294"/>
      <c r="I68" s="294"/>
      <c r="J68" s="294"/>
      <c r="K68" s="294"/>
      <c r="L68" s="294"/>
      <c r="M68" s="294"/>
      <c r="N68" s="294"/>
      <c r="O68" s="736"/>
      <c r="P68" s="294"/>
      <c r="Q68" s="294"/>
      <c r="R68" s="294"/>
      <c r="S68" s="294"/>
      <c r="T68" s="294"/>
      <c r="U68" s="294"/>
      <c r="V68" s="294"/>
      <c r="W68" s="294"/>
      <c r="X68" s="294"/>
      <c r="Y68" s="294"/>
      <c r="Z68" s="294"/>
      <c r="AA68" s="412"/>
      <c r="AB68" s="412"/>
      <c r="AC68" s="412"/>
      <c r="AD68" s="412"/>
      <c r="AE68" s="412"/>
      <c r="AF68" s="412"/>
      <c r="AG68" s="412"/>
      <c r="AH68" s="412"/>
      <c r="AI68" s="412"/>
      <c r="AJ68" s="412"/>
      <c r="AK68" s="412"/>
      <c r="AL68" s="412"/>
      <c r="AM68" s="412"/>
      <c r="AN68" s="412"/>
      <c r="AO68" s="295">
        <f>SUM(AA68:AN68)</f>
        <v>0</v>
      </c>
    </row>
    <row r="69" spans="1:41" s="282" customFormat="1" ht="15" hidden="1" outlineLevel="1">
      <c r="A69" s="498"/>
      <c r="B69" s="314" t="s">
        <v>214</v>
      </c>
      <c r="C69" s="290" t="s">
        <v>163</v>
      </c>
      <c r="D69" s="294"/>
      <c r="E69" s="294"/>
      <c r="F69" s="294"/>
      <c r="G69" s="294"/>
      <c r="H69" s="294"/>
      <c r="I69" s="294"/>
      <c r="J69" s="294"/>
      <c r="K69" s="294"/>
      <c r="L69" s="294"/>
      <c r="M69" s="294"/>
      <c r="N69" s="294"/>
      <c r="O69" s="736"/>
      <c r="P69" s="294"/>
      <c r="Q69" s="294"/>
      <c r="R69" s="294"/>
      <c r="S69" s="294"/>
      <c r="T69" s="294"/>
      <c r="U69" s="294"/>
      <c r="V69" s="294"/>
      <c r="W69" s="294"/>
      <c r="X69" s="294"/>
      <c r="Y69" s="294"/>
      <c r="Z69" s="294"/>
      <c r="AA69" s="752">
        <f>AA68</f>
        <v>0</v>
      </c>
      <c r="AB69" s="752">
        <f>AB68</f>
        <v>0</v>
      </c>
      <c r="AC69" s="752">
        <f t="shared" ref="AC69:AF69" si="45">AC68</f>
        <v>0</v>
      </c>
      <c r="AD69" s="752">
        <f t="shared" si="45"/>
        <v>0</v>
      </c>
      <c r="AE69" s="752">
        <f t="shared" si="45"/>
        <v>0</v>
      </c>
      <c r="AF69" s="752">
        <f t="shared" si="45"/>
        <v>0</v>
      </c>
      <c r="AG69" s="752">
        <f t="shared" ref="AG69:AM69" si="46">AG68</f>
        <v>0</v>
      </c>
      <c r="AH69" s="752">
        <f t="shared" si="46"/>
        <v>0</v>
      </c>
      <c r="AI69" s="752">
        <f t="shared" si="46"/>
        <v>0</v>
      </c>
      <c r="AJ69" s="752">
        <f t="shared" si="46"/>
        <v>0</v>
      </c>
      <c r="AK69" s="752">
        <f t="shared" si="46"/>
        <v>0</v>
      </c>
      <c r="AL69" s="752">
        <f t="shared" si="46"/>
        <v>0</v>
      </c>
      <c r="AM69" s="752">
        <f t="shared" si="46"/>
        <v>0</v>
      </c>
      <c r="AN69" s="752">
        <f t="shared" ref="AN69" si="47">AN68</f>
        <v>0</v>
      </c>
      <c r="AO69" s="310"/>
    </row>
    <row r="70" spans="1:41" s="282" customFormat="1" ht="15" hidden="1" outlineLevel="1">
      <c r="A70" s="498"/>
      <c r="B70" s="313"/>
      <c r="C70" s="311"/>
      <c r="D70" s="759"/>
      <c r="E70" s="759"/>
      <c r="F70" s="759"/>
      <c r="G70" s="759"/>
      <c r="H70" s="759"/>
      <c r="I70" s="759"/>
      <c r="J70" s="759"/>
      <c r="K70" s="759"/>
      <c r="L70" s="759"/>
      <c r="M70" s="759"/>
      <c r="N70" s="759"/>
      <c r="O70" s="736"/>
      <c r="P70" s="759"/>
      <c r="Q70" s="759"/>
      <c r="R70" s="759"/>
      <c r="S70" s="759"/>
      <c r="T70" s="759"/>
      <c r="U70" s="759"/>
      <c r="V70" s="759"/>
      <c r="W70" s="759"/>
      <c r="X70" s="759"/>
      <c r="Y70" s="759"/>
      <c r="Z70" s="759"/>
      <c r="AA70" s="415"/>
      <c r="AB70" s="413"/>
      <c r="AC70" s="413"/>
      <c r="AD70" s="413"/>
      <c r="AE70" s="413"/>
      <c r="AF70" s="413"/>
      <c r="AG70" s="413"/>
      <c r="AH70" s="413"/>
      <c r="AI70" s="413"/>
      <c r="AJ70" s="413"/>
      <c r="AK70" s="413"/>
      <c r="AL70" s="413"/>
      <c r="AM70" s="413"/>
      <c r="AN70" s="413"/>
      <c r="AO70" s="312"/>
    </row>
    <row r="71" spans="1:41" s="282" customFormat="1" ht="15" hidden="1" outlineLevel="1">
      <c r="A71" s="498">
        <v>17</v>
      </c>
      <c r="B71" s="313" t="s">
        <v>9</v>
      </c>
      <c r="C71" s="290" t="s">
        <v>25</v>
      </c>
      <c r="D71" s="294"/>
      <c r="E71" s="294"/>
      <c r="F71" s="294"/>
      <c r="G71" s="294"/>
      <c r="H71" s="294"/>
      <c r="I71" s="294"/>
      <c r="J71" s="294"/>
      <c r="K71" s="294"/>
      <c r="L71" s="294"/>
      <c r="M71" s="294"/>
      <c r="N71" s="294"/>
      <c r="O71" s="736"/>
      <c r="P71" s="294"/>
      <c r="Q71" s="294"/>
      <c r="R71" s="294"/>
      <c r="S71" s="294"/>
      <c r="T71" s="294"/>
      <c r="U71" s="294"/>
      <c r="V71" s="294"/>
      <c r="W71" s="294"/>
      <c r="X71" s="294"/>
      <c r="Y71" s="294"/>
      <c r="Z71" s="294"/>
      <c r="AA71" s="412"/>
      <c r="AB71" s="412"/>
      <c r="AC71" s="412"/>
      <c r="AD71" s="412"/>
      <c r="AE71" s="412"/>
      <c r="AF71" s="412"/>
      <c r="AG71" s="412"/>
      <c r="AH71" s="412"/>
      <c r="AI71" s="412"/>
      <c r="AJ71" s="412"/>
      <c r="AK71" s="412"/>
      <c r="AL71" s="412"/>
      <c r="AM71" s="412"/>
      <c r="AN71" s="412"/>
      <c r="AO71" s="295">
        <f>SUM(AA71:AN71)</f>
        <v>0</v>
      </c>
    </row>
    <row r="72" spans="1:41" s="282" customFormat="1" ht="15" hidden="1" outlineLevel="1">
      <c r="A72" s="498"/>
      <c r="B72" s="314" t="s">
        <v>214</v>
      </c>
      <c r="C72" s="290" t="s">
        <v>163</v>
      </c>
      <c r="D72" s="294"/>
      <c r="E72" s="294"/>
      <c r="F72" s="294"/>
      <c r="G72" s="294"/>
      <c r="H72" s="294"/>
      <c r="I72" s="294"/>
      <c r="J72" s="294"/>
      <c r="K72" s="294"/>
      <c r="L72" s="294"/>
      <c r="M72" s="294"/>
      <c r="N72" s="294"/>
      <c r="O72" s="736"/>
      <c r="P72" s="294"/>
      <c r="Q72" s="294"/>
      <c r="R72" s="294"/>
      <c r="S72" s="294"/>
      <c r="T72" s="294"/>
      <c r="U72" s="294"/>
      <c r="V72" s="294"/>
      <c r="W72" s="294"/>
      <c r="X72" s="294"/>
      <c r="Y72" s="294"/>
      <c r="Z72" s="294"/>
      <c r="AA72" s="752">
        <f>AA71</f>
        <v>0</v>
      </c>
      <c r="AB72" s="752">
        <f>AB71</f>
        <v>0</v>
      </c>
      <c r="AC72" s="752">
        <f t="shared" ref="AC72:AF72" si="48">AC71</f>
        <v>0</v>
      </c>
      <c r="AD72" s="752">
        <f t="shared" si="48"/>
        <v>0</v>
      </c>
      <c r="AE72" s="752">
        <f t="shared" si="48"/>
        <v>0</v>
      </c>
      <c r="AF72" s="752">
        <f t="shared" si="48"/>
        <v>0</v>
      </c>
      <c r="AG72" s="752">
        <f t="shared" ref="AG72:AM72" si="49">AG71</f>
        <v>0</v>
      </c>
      <c r="AH72" s="752">
        <f t="shared" si="49"/>
        <v>0</v>
      </c>
      <c r="AI72" s="752">
        <f t="shared" si="49"/>
        <v>0</v>
      </c>
      <c r="AJ72" s="752">
        <f t="shared" si="49"/>
        <v>0</v>
      </c>
      <c r="AK72" s="752">
        <f t="shared" si="49"/>
        <v>0</v>
      </c>
      <c r="AL72" s="752">
        <f t="shared" si="49"/>
        <v>0</v>
      </c>
      <c r="AM72" s="752">
        <f t="shared" si="49"/>
        <v>0</v>
      </c>
      <c r="AN72" s="752">
        <f t="shared" ref="AN72" si="50">AN71</f>
        <v>0</v>
      </c>
      <c r="AO72" s="310"/>
    </row>
    <row r="73" spans="1:41" s="282" customFormat="1" ht="15" hidden="1" outlineLevel="1">
      <c r="A73" s="498"/>
      <c r="B73" s="314"/>
      <c r="C73" s="304"/>
      <c r="D73" s="736"/>
      <c r="E73" s="736"/>
      <c r="F73" s="736"/>
      <c r="G73" s="736"/>
      <c r="H73" s="736"/>
      <c r="I73" s="736"/>
      <c r="J73" s="736"/>
      <c r="K73" s="736"/>
      <c r="L73" s="736"/>
      <c r="M73" s="736"/>
      <c r="N73" s="736"/>
      <c r="O73" s="736"/>
      <c r="P73" s="736"/>
      <c r="Q73" s="736"/>
      <c r="R73" s="736"/>
      <c r="S73" s="736"/>
      <c r="T73" s="736"/>
      <c r="U73" s="736"/>
      <c r="V73" s="736"/>
      <c r="W73" s="736"/>
      <c r="X73" s="736"/>
      <c r="Y73" s="736"/>
      <c r="Z73" s="736"/>
      <c r="AA73" s="760"/>
      <c r="AB73" s="761"/>
      <c r="AC73" s="761"/>
      <c r="AD73" s="761"/>
      <c r="AE73" s="761"/>
      <c r="AF73" s="761"/>
      <c r="AG73" s="761"/>
      <c r="AH73" s="761"/>
      <c r="AI73" s="761"/>
      <c r="AJ73" s="761"/>
      <c r="AK73" s="761"/>
      <c r="AL73" s="761"/>
      <c r="AM73" s="761"/>
      <c r="AN73" s="761"/>
      <c r="AO73" s="316"/>
    </row>
    <row r="74" spans="1:41" s="292" customFormat="1" ht="15.6" hidden="1" outlineLevel="1">
      <c r="A74" s="499"/>
      <c r="B74" s="287" t="s">
        <v>10</v>
      </c>
      <c r="C74" s="288"/>
      <c r="D74" s="757"/>
      <c r="E74" s="757"/>
      <c r="F74" s="757"/>
      <c r="G74" s="757"/>
      <c r="H74" s="757"/>
      <c r="I74" s="757"/>
      <c r="J74" s="757"/>
      <c r="K74" s="757"/>
      <c r="L74" s="757"/>
      <c r="M74" s="757"/>
      <c r="N74" s="757"/>
      <c r="O74" s="762"/>
      <c r="P74" s="757"/>
      <c r="Q74" s="757"/>
      <c r="R74" s="757"/>
      <c r="S74" s="757"/>
      <c r="T74" s="757"/>
      <c r="U74" s="757"/>
      <c r="V74" s="757"/>
      <c r="W74" s="757"/>
      <c r="X74" s="757"/>
      <c r="Y74" s="757"/>
      <c r="Z74" s="757"/>
      <c r="AA74" s="758"/>
      <c r="AB74" s="758"/>
      <c r="AC74" s="758"/>
      <c r="AD74" s="758"/>
      <c r="AE74" s="758"/>
      <c r="AF74" s="758"/>
      <c r="AG74" s="758"/>
      <c r="AH74" s="758"/>
      <c r="AI74" s="758"/>
      <c r="AJ74" s="758"/>
      <c r="AK74" s="758"/>
      <c r="AL74" s="758"/>
      <c r="AM74" s="758"/>
      <c r="AN74" s="758"/>
      <c r="AO74" s="291"/>
    </row>
    <row r="75" spans="1:41" s="282" customFormat="1" ht="15" hidden="1" outlineLevel="1">
      <c r="A75" s="498">
        <v>18</v>
      </c>
      <c r="B75" s="314" t="s">
        <v>11</v>
      </c>
      <c r="C75" s="290" t="s">
        <v>25</v>
      </c>
      <c r="D75" s="294"/>
      <c r="E75" s="294"/>
      <c r="F75" s="294"/>
      <c r="G75" s="294"/>
      <c r="H75" s="294"/>
      <c r="I75" s="294"/>
      <c r="J75" s="294"/>
      <c r="K75" s="294"/>
      <c r="L75" s="294"/>
      <c r="M75" s="294"/>
      <c r="N75" s="294"/>
      <c r="O75" s="294">
        <v>12</v>
      </c>
      <c r="P75" s="294"/>
      <c r="Q75" s="294"/>
      <c r="R75" s="294"/>
      <c r="S75" s="294"/>
      <c r="T75" s="294"/>
      <c r="U75" s="294"/>
      <c r="V75" s="294"/>
      <c r="W75" s="294"/>
      <c r="X75" s="294"/>
      <c r="Y75" s="294"/>
      <c r="Z75" s="294"/>
      <c r="AA75" s="412"/>
      <c r="AB75" s="412"/>
      <c r="AC75" s="412"/>
      <c r="AD75" s="412"/>
      <c r="AE75" s="412"/>
      <c r="AF75" s="412"/>
      <c r="AG75" s="412"/>
      <c r="AH75" s="412"/>
      <c r="AI75" s="412"/>
      <c r="AJ75" s="412"/>
      <c r="AK75" s="412"/>
      <c r="AL75" s="412"/>
      <c r="AM75" s="412"/>
      <c r="AN75" s="412"/>
      <c r="AO75" s="295">
        <f>SUM(AA75:AN75)</f>
        <v>0</v>
      </c>
    </row>
    <row r="76" spans="1:41" s="282" customFormat="1" ht="15" hidden="1" outlineLevel="1">
      <c r="A76" s="498"/>
      <c r="B76" s="314" t="s">
        <v>214</v>
      </c>
      <c r="C76" s="290" t="s">
        <v>163</v>
      </c>
      <c r="D76" s="294"/>
      <c r="E76" s="294"/>
      <c r="F76" s="294"/>
      <c r="G76" s="294"/>
      <c r="H76" s="294"/>
      <c r="I76" s="294"/>
      <c r="J76" s="294"/>
      <c r="K76" s="294"/>
      <c r="L76" s="294"/>
      <c r="M76" s="294"/>
      <c r="N76" s="294"/>
      <c r="O76" s="294">
        <f>O75</f>
        <v>12</v>
      </c>
      <c r="P76" s="294"/>
      <c r="Q76" s="294"/>
      <c r="R76" s="294"/>
      <c r="S76" s="294"/>
      <c r="T76" s="294"/>
      <c r="U76" s="294"/>
      <c r="V76" s="294"/>
      <c r="W76" s="294"/>
      <c r="X76" s="294"/>
      <c r="Y76" s="294"/>
      <c r="Z76" s="294"/>
      <c r="AA76" s="752">
        <f>AA75</f>
        <v>0</v>
      </c>
      <c r="AB76" s="752">
        <f>AB75</f>
        <v>0</v>
      </c>
      <c r="AC76" s="752">
        <f t="shared" ref="AC76:AF76" si="51">AC75</f>
        <v>0</v>
      </c>
      <c r="AD76" s="752">
        <f t="shared" si="51"/>
        <v>0</v>
      </c>
      <c r="AE76" s="752">
        <f t="shared" si="51"/>
        <v>0</v>
      </c>
      <c r="AF76" s="752">
        <f t="shared" si="51"/>
        <v>0</v>
      </c>
      <c r="AG76" s="752">
        <f t="shared" ref="AG76:AM76" si="52">AG75</f>
        <v>0</v>
      </c>
      <c r="AH76" s="752">
        <f t="shared" si="52"/>
        <v>0</v>
      </c>
      <c r="AI76" s="752">
        <f t="shared" si="52"/>
        <v>0</v>
      </c>
      <c r="AJ76" s="752">
        <f t="shared" si="52"/>
        <v>0</v>
      </c>
      <c r="AK76" s="752">
        <f t="shared" si="52"/>
        <v>0</v>
      </c>
      <c r="AL76" s="752">
        <f t="shared" si="52"/>
        <v>0</v>
      </c>
      <c r="AM76" s="752">
        <f t="shared" si="52"/>
        <v>0</v>
      </c>
      <c r="AN76" s="752">
        <f t="shared" ref="AN76" si="53">AN75</f>
        <v>0</v>
      </c>
      <c r="AO76" s="296"/>
    </row>
    <row r="77" spans="1:41" s="308" customFormat="1" ht="15" hidden="1" outlineLevel="1">
      <c r="A77" s="501"/>
      <c r="B77" s="314"/>
      <c r="C77" s="304"/>
      <c r="D77" s="736"/>
      <c r="E77" s="736"/>
      <c r="F77" s="736"/>
      <c r="G77" s="736"/>
      <c r="H77" s="736"/>
      <c r="I77" s="736"/>
      <c r="J77" s="736"/>
      <c r="K77" s="736"/>
      <c r="L77" s="736"/>
      <c r="M77" s="736"/>
      <c r="N77" s="736"/>
      <c r="O77" s="736"/>
      <c r="P77" s="736"/>
      <c r="Q77" s="736"/>
      <c r="R77" s="736"/>
      <c r="S77" s="736"/>
      <c r="T77" s="736"/>
      <c r="U77" s="736"/>
      <c r="V77" s="736"/>
      <c r="W77" s="736"/>
      <c r="X77" s="736"/>
      <c r="Y77" s="736"/>
      <c r="Z77" s="736"/>
      <c r="AA77" s="754"/>
      <c r="AB77" s="763"/>
      <c r="AC77" s="763"/>
      <c r="AD77" s="763"/>
      <c r="AE77" s="763"/>
      <c r="AF77" s="763"/>
      <c r="AG77" s="763"/>
      <c r="AH77" s="763"/>
      <c r="AI77" s="763"/>
      <c r="AJ77" s="763"/>
      <c r="AK77" s="763"/>
      <c r="AL77" s="763"/>
      <c r="AM77" s="763"/>
      <c r="AN77" s="763"/>
      <c r="AO77" s="305"/>
    </row>
    <row r="78" spans="1:41" s="282" customFormat="1" ht="15" hidden="1" outlineLevel="1">
      <c r="A78" s="498">
        <v>19</v>
      </c>
      <c r="B78" s="314" t="s">
        <v>12</v>
      </c>
      <c r="C78" s="290" t="s">
        <v>25</v>
      </c>
      <c r="D78" s="294"/>
      <c r="E78" s="294"/>
      <c r="F78" s="294"/>
      <c r="G78" s="294"/>
      <c r="H78" s="294"/>
      <c r="I78" s="294"/>
      <c r="J78" s="294"/>
      <c r="K78" s="294"/>
      <c r="L78" s="294"/>
      <c r="M78" s="294"/>
      <c r="N78" s="294"/>
      <c r="O78" s="294">
        <v>12</v>
      </c>
      <c r="P78" s="294"/>
      <c r="Q78" s="294"/>
      <c r="R78" s="294"/>
      <c r="S78" s="294"/>
      <c r="T78" s="294"/>
      <c r="U78" s="294"/>
      <c r="V78" s="294"/>
      <c r="W78" s="294"/>
      <c r="X78" s="294"/>
      <c r="Y78" s="294"/>
      <c r="Z78" s="294"/>
      <c r="AA78" s="750"/>
      <c r="AB78" s="412"/>
      <c r="AC78" s="412"/>
      <c r="AD78" s="412"/>
      <c r="AE78" s="412"/>
      <c r="AF78" s="412"/>
      <c r="AG78" s="412"/>
      <c r="AH78" s="412"/>
      <c r="AI78" s="412"/>
      <c r="AJ78" s="412"/>
      <c r="AK78" s="412"/>
      <c r="AL78" s="412"/>
      <c r="AM78" s="412"/>
      <c r="AN78" s="412"/>
      <c r="AO78" s="295">
        <f>SUM(AA78:AN78)</f>
        <v>0</v>
      </c>
    </row>
    <row r="79" spans="1:41" s="282" customFormat="1" ht="15" hidden="1" outlineLevel="1">
      <c r="A79" s="498"/>
      <c r="B79" s="314" t="s">
        <v>214</v>
      </c>
      <c r="C79" s="290" t="s">
        <v>163</v>
      </c>
      <c r="D79" s="294"/>
      <c r="E79" s="294"/>
      <c r="F79" s="294"/>
      <c r="G79" s="294"/>
      <c r="H79" s="294"/>
      <c r="I79" s="294"/>
      <c r="J79" s="294"/>
      <c r="K79" s="294"/>
      <c r="L79" s="294"/>
      <c r="M79" s="294"/>
      <c r="N79" s="294"/>
      <c r="O79" s="294">
        <f>O78</f>
        <v>12</v>
      </c>
      <c r="P79" s="294"/>
      <c r="Q79" s="294"/>
      <c r="R79" s="294"/>
      <c r="S79" s="294"/>
      <c r="T79" s="294"/>
      <c r="U79" s="294"/>
      <c r="V79" s="294"/>
      <c r="W79" s="294"/>
      <c r="X79" s="294"/>
      <c r="Y79" s="294"/>
      <c r="Z79" s="294"/>
      <c r="AA79" s="752">
        <f>AA78</f>
        <v>0</v>
      </c>
      <c r="AB79" s="752">
        <f>AB78</f>
        <v>0</v>
      </c>
      <c r="AC79" s="752">
        <f t="shared" ref="AC79:AF79" si="54">AC78</f>
        <v>0</v>
      </c>
      <c r="AD79" s="752">
        <f t="shared" si="54"/>
        <v>0</v>
      </c>
      <c r="AE79" s="752">
        <f t="shared" si="54"/>
        <v>0</v>
      </c>
      <c r="AF79" s="752">
        <f t="shared" si="54"/>
        <v>0</v>
      </c>
      <c r="AG79" s="752">
        <f t="shared" ref="AG79:AM79" si="55">AG78</f>
        <v>0</v>
      </c>
      <c r="AH79" s="752">
        <f t="shared" si="55"/>
        <v>0</v>
      </c>
      <c r="AI79" s="752">
        <f t="shared" si="55"/>
        <v>0</v>
      </c>
      <c r="AJ79" s="752">
        <f t="shared" si="55"/>
        <v>0</v>
      </c>
      <c r="AK79" s="752">
        <f t="shared" si="55"/>
        <v>0</v>
      </c>
      <c r="AL79" s="752">
        <f t="shared" si="55"/>
        <v>0</v>
      </c>
      <c r="AM79" s="752">
        <f t="shared" si="55"/>
        <v>0</v>
      </c>
      <c r="AN79" s="752">
        <f t="shared" ref="AN79" si="56">AN78</f>
        <v>0</v>
      </c>
      <c r="AO79" s="296"/>
    </row>
    <row r="80" spans="1:41" s="282" customFormat="1" ht="15" hidden="1" outlineLevel="1">
      <c r="A80" s="498"/>
      <c r="B80" s="314"/>
      <c r="C80" s="304"/>
      <c r="D80" s="736"/>
      <c r="E80" s="736"/>
      <c r="F80" s="736"/>
      <c r="G80" s="736"/>
      <c r="H80" s="736"/>
      <c r="I80" s="736"/>
      <c r="J80" s="736"/>
      <c r="K80" s="736"/>
      <c r="L80" s="736"/>
      <c r="M80" s="736"/>
      <c r="N80" s="736"/>
      <c r="O80" s="736"/>
      <c r="P80" s="736"/>
      <c r="Q80" s="736"/>
      <c r="R80" s="736"/>
      <c r="S80" s="736"/>
      <c r="T80" s="736"/>
      <c r="U80" s="736"/>
      <c r="V80" s="736"/>
      <c r="W80" s="736"/>
      <c r="X80" s="736"/>
      <c r="Y80" s="736"/>
      <c r="Z80" s="736"/>
      <c r="AA80" s="764"/>
      <c r="AB80" s="764"/>
      <c r="AC80" s="754"/>
      <c r="AD80" s="754"/>
      <c r="AE80" s="754"/>
      <c r="AF80" s="754"/>
      <c r="AG80" s="754"/>
      <c r="AH80" s="754"/>
      <c r="AI80" s="754"/>
      <c r="AJ80" s="754"/>
      <c r="AK80" s="754"/>
      <c r="AL80" s="754"/>
      <c r="AM80" s="754"/>
      <c r="AN80" s="754"/>
      <c r="AO80" s="305"/>
    </row>
    <row r="81" spans="1:41" s="282" customFormat="1" ht="15" hidden="1" outlineLevel="1">
      <c r="A81" s="498">
        <v>20</v>
      </c>
      <c r="B81" s="314" t="s">
        <v>13</v>
      </c>
      <c r="C81" s="290" t="s">
        <v>25</v>
      </c>
      <c r="D81" s="294"/>
      <c r="E81" s="294"/>
      <c r="F81" s="294"/>
      <c r="G81" s="294"/>
      <c r="H81" s="294"/>
      <c r="I81" s="294"/>
      <c r="J81" s="294"/>
      <c r="K81" s="294"/>
      <c r="L81" s="294"/>
      <c r="M81" s="294"/>
      <c r="N81" s="294"/>
      <c r="O81" s="294">
        <v>12</v>
      </c>
      <c r="P81" s="294"/>
      <c r="Q81" s="294"/>
      <c r="R81" s="294"/>
      <c r="S81" s="294"/>
      <c r="T81" s="294"/>
      <c r="U81" s="294"/>
      <c r="V81" s="294"/>
      <c r="W81" s="294"/>
      <c r="X81" s="294"/>
      <c r="Y81" s="294"/>
      <c r="Z81" s="294"/>
      <c r="AA81" s="750"/>
      <c r="AB81" s="412"/>
      <c r="AC81" s="412"/>
      <c r="AD81" s="412"/>
      <c r="AE81" s="412"/>
      <c r="AF81" s="412"/>
      <c r="AG81" s="412"/>
      <c r="AH81" s="412"/>
      <c r="AI81" s="412"/>
      <c r="AJ81" s="412"/>
      <c r="AK81" s="412"/>
      <c r="AL81" s="412"/>
      <c r="AM81" s="412"/>
      <c r="AN81" s="412"/>
      <c r="AO81" s="295">
        <f>SUM(AA81:AN81)</f>
        <v>0</v>
      </c>
    </row>
    <row r="82" spans="1:41" s="282" customFormat="1" ht="15" hidden="1" outlineLevel="1">
      <c r="A82" s="498"/>
      <c r="B82" s="314" t="s">
        <v>214</v>
      </c>
      <c r="C82" s="290" t="s">
        <v>163</v>
      </c>
      <c r="D82" s="294"/>
      <c r="E82" s="294"/>
      <c r="F82" s="294"/>
      <c r="G82" s="294"/>
      <c r="H82" s="294"/>
      <c r="I82" s="294"/>
      <c r="J82" s="294"/>
      <c r="K82" s="294"/>
      <c r="L82" s="294"/>
      <c r="M82" s="294"/>
      <c r="N82" s="294"/>
      <c r="O82" s="294">
        <f>O81</f>
        <v>12</v>
      </c>
      <c r="P82" s="294"/>
      <c r="Q82" s="294"/>
      <c r="R82" s="294"/>
      <c r="S82" s="294"/>
      <c r="T82" s="294"/>
      <c r="U82" s="294"/>
      <c r="V82" s="294"/>
      <c r="W82" s="294"/>
      <c r="X82" s="294"/>
      <c r="Y82" s="294"/>
      <c r="Z82" s="294"/>
      <c r="AA82" s="752">
        <f>AA81</f>
        <v>0</v>
      </c>
      <c r="AB82" s="752">
        <f>AB81</f>
        <v>0</v>
      </c>
      <c r="AC82" s="752">
        <f t="shared" ref="AC82:AF82" si="57">AC81</f>
        <v>0</v>
      </c>
      <c r="AD82" s="752">
        <f t="shared" si="57"/>
        <v>0</v>
      </c>
      <c r="AE82" s="752">
        <f t="shared" si="57"/>
        <v>0</v>
      </c>
      <c r="AF82" s="752">
        <f t="shared" si="57"/>
        <v>0</v>
      </c>
      <c r="AG82" s="752">
        <f t="shared" ref="AG82:AM82" si="58">AG81</f>
        <v>0</v>
      </c>
      <c r="AH82" s="752">
        <f t="shared" si="58"/>
        <v>0</v>
      </c>
      <c r="AI82" s="752">
        <f t="shared" si="58"/>
        <v>0</v>
      </c>
      <c r="AJ82" s="752">
        <f t="shared" si="58"/>
        <v>0</v>
      </c>
      <c r="AK82" s="752">
        <f t="shared" si="58"/>
        <v>0</v>
      </c>
      <c r="AL82" s="752">
        <f t="shared" si="58"/>
        <v>0</v>
      </c>
      <c r="AM82" s="752">
        <f t="shared" si="58"/>
        <v>0</v>
      </c>
      <c r="AN82" s="752">
        <f t="shared" ref="AN82" si="59">AN81</f>
        <v>0</v>
      </c>
      <c r="AO82" s="305"/>
    </row>
    <row r="83" spans="1:41" s="282" customFormat="1" ht="15" hidden="1" outlineLevel="1">
      <c r="A83" s="498"/>
      <c r="B83" s="314"/>
      <c r="C83" s="304"/>
      <c r="D83" s="736"/>
      <c r="E83" s="736"/>
      <c r="F83" s="736"/>
      <c r="G83" s="736"/>
      <c r="H83" s="736"/>
      <c r="I83" s="736"/>
      <c r="J83" s="736"/>
      <c r="K83" s="736"/>
      <c r="L83" s="736"/>
      <c r="M83" s="736"/>
      <c r="N83" s="736"/>
      <c r="O83" s="765"/>
      <c r="P83" s="736"/>
      <c r="Q83" s="736"/>
      <c r="R83" s="736"/>
      <c r="S83" s="736"/>
      <c r="T83" s="736"/>
      <c r="U83" s="736"/>
      <c r="V83" s="736"/>
      <c r="W83" s="736"/>
      <c r="X83" s="736"/>
      <c r="Y83" s="736"/>
      <c r="Z83" s="736"/>
      <c r="AA83" s="754"/>
      <c r="AB83" s="754"/>
      <c r="AC83" s="754"/>
      <c r="AD83" s="754"/>
      <c r="AE83" s="754"/>
      <c r="AF83" s="754"/>
      <c r="AG83" s="754"/>
      <c r="AH83" s="754"/>
      <c r="AI83" s="754"/>
      <c r="AJ83" s="754"/>
      <c r="AK83" s="754"/>
      <c r="AL83" s="754"/>
      <c r="AM83" s="754"/>
      <c r="AN83" s="754"/>
      <c r="AO83" s="305"/>
    </row>
    <row r="84" spans="1:41" s="282" customFormat="1" ht="15" hidden="1" outlineLevel="1">
      <c r="A84" s="498">
        <v>21</v>
      </c>
      <c r="B84" s="314" t="s">
        <v>22</v>
      </c>
      <c r="C84" s="290" t="s">
        <v>25</v>
      </c>
      <c r="D84" s="294"/>
      <c r="E84" s="294"/>
      <c r="F84" s="294"/>
      <c r="G84" s="294"/>
      <c r="H84" s="294"/>
      <c r="I84" s="294"/>
      <c r="J84" s="294"/>
      <c r="K84" s="294"/>
      <c r="L84" s="294"/>
      <c r="M84" s="294"/>
      <c r="N84" s="294"/>
      <c r="O84" s="294">
        <v>12</v>
      </c>
      <c r="P84" s="294"/>
      <c r="Q84" s="294"/>
      <c r="R84" s="294"/>
      <c r="S84" s="294"/>
      <c r="T84" s="294"/>
      <c r="U84" s="294"/>
      <c r="V84" s="294"/>
      <c r="W84" s="294"/>
      <c r="X84" s="294"/>
      <c r="Y84" s="294"/>
      <c r="Z84" s="294"/>
      <c r="AA84" s="750"/>
      <c r="AB84" s="412"/>
      <c r="AC84" s="412"/>
      <c r="AD84" s="412"/>
      <c r="AE84" s="412"/>
      <c r="AF84" s="412"/>
      <c r="AG84" s="412"/>
      <c r="AH84" s="412"/>
      <c r="AI84" s="412"/>
      <c r="AJ84" s="412"/>
      <c r="AK84" s="412"/>
      <c r="AL84" s="412"/>
      <c r="AM84" s="412"/>
      <c r="AN84" s="412"/>
      <c r="AO84" s="295">
        <f>SUM(AA84:AN84)</f>
        <v>0</v>
      </c>
    </row>
    <row r="85" spans="1:41" s="282" customFormat="1" ht="15" hidden="1" outlineLevel="1">
      <c r="A85" s="498"/>
      <c r="B85" s="314" t="s">
        <v>214</v>
      </c>
      <c r="C85" s="290" t="s">
        <v>163</v>
      </c>
      <c r="D85" s="294"/>
      <c r="E85" s="294"/>
      <c r="F85" s="294"/>
      <c r="G85" s="294"/>
      <c r="H85" s="294"/>
      <c r="I85" s="294"/>
      <c r="J85" s="294"/>
      <c r="K85" s="294"/>
      <c r="L85" s="294"/>
      <c r="M85" s="294"/>
      <c r="N85" s="294"/>
      <c r="O85" s="294">
        <f>O84</f>
        <v>12</v>
      </c>
      <c r="P85" s="294"/>
      <c r="Q85" s="294"/>
      <c r="R85" s="294"/>
      <c r="S85" s="294"/>
      <c r="T85" s="294"/>
      <c r="U85" s="294"/>
      <c r="V85" s="294"/>
      <c r="W85" s="294"/>
      <c r="X85" s="294"/>
      <c r="Y85" s="294"/>
      <c r="Z85" s="294"/>
      <c r="AA85" s="752">
        <f>AA84</f>
        <v>0</v>
      </c>
      <c r="AB85" s="752">
        <f>AB84</f>
        <v>0</v>
      </c>
      <c r="AC85" s="752">
        <f t="shared" ref="AC85:AF85" si="60">AC84</f>
        <v>0</v>
      </c>
      <c r="AD85" s="752">
        <f t="shared" si="60"/>
        <v>0</v>
      </c>
      <c r="AE85" s="752">
        <f t="shared" si="60"/>
        <v>0</v>
      </c>
      <c r="AF85" s="752">
        <f t="shared" si="60"/>
        <v>0</v>
      </c>
      <c r="AG85" s="752">
        <f t="shared" ref="AG85:AM85" si="61">AG84</f>
        <v>0</v>
      </c>
      <c r="AH85" s="752">
        <f t="shared" si="61"/>
        <v>0</v>
      </c>
      <c r="AI85" s="752">
        <f t="shared" si="61"/>
        <v>0</v>
      </c>
      <c r="AJ85" s="752">
        <f t="shared" si="61"/>
        <v>0</v>
      </c>
      <c r="AK85" s="752">
        <f t="shared" si="61"/>
        <v>0</v>
      </c>
      <c r="AL85" s="752">
        <f t="shared" si="61"/>
        <v>0</v>
      </c>
      <c r="AM85" s="752">
        <f t="shared" si="61"/>
        <v>0</v>
      </c>
      <c r="AN85" s="752">
        <f t="shared" ref="AN85" si="62">AN84</f>
        <v>0</v>
      </c>
      <c r="AO85" s="296"/>
    </row>
    <row r="86" spans="1:41" s="282" customFormat="1" ht="15" hidden="1" outlineLevel="1">
      <c r="A86" s="498"/>
      <c r="B86" s="314"/>
      <c r="C86" s="304"/>
      <c r="D86" s="736"/>
      <c r="E86" s="736"/>
      <c r="F86" s="736"/>
      <c r="G86" s="736"/>
      <c r="H86" s="736"/>
      <c r="I86" s="736"/>
      <c r="J86" s="736"/>
      <c r="K86" s="736"/>
      <c r="L86" s="736"/>
      <c r="M86" s="736"/>
      <c r="N86" s="736"/>
      <c r="O86" s="736"/>
      <c r="P86" s="736"/>
      <c r="Q86" s="736"/>
      <c r="R86" s="736"/>
      <c r="S86" s="736"/>
      <c r="T86" s="736"/>
      <c r="U86" s="736"/>
      <c r="V86" s="736"/>
      <c r="W86" s="736"/>
      <c r="X86" s="736"/>
      <c r="Y86" s="736"/>
      <c r="Z86" s="736"/>
      <c r="AA86" s="764"/>
      <c r="AB86" s="754"/>
      <c r="AC86" s="754"/>
      <c r="AD86" s="754"/>
      <c r="AE86" s="754"/>
      <c r="AF86" s="754"/>
      <c r="AG86" s="754"/>
      <c r="AH86" s="754"/>
      <c r="AI86" s="754"/>
      <c r="AJ86" s="754"/>
      <c r="AK86" s="754"/>
      <c r="AL86" s="754"/>
      <c r="AM86" s="754"/>
      <c r="AN86" s="754"/>
      <c r="AO86" s="305"/>
    </row>
    <row r="87" spans="1:41" s="282" customFormat="1" ht="15" hidden="1" outlineLevel="1">
      <c r="A87" s="498">
        <v>22</v>
      </c>
      <c r="B87" s="314" t="s">
        <v>9</v>
      </c>
      <c r="C87" s="290" t="s">
        <v>25</v>
      </c>
      <c r="D87" s="294"/>
      <c r="E87" s="294"/>
      <c r="F87" s="294"/>
      <c r="G87" s="294"/>
      <c r="H87" s="294"/>
      <c r="I87" s="294"/>
      <c r="J87" s="294"/>
      <c r="K87" s="294"/>
      <c r="L87" s="294"/>
      <c r="M87" s="294"/>
      <c r="N87" s="294"/>
      <c r="O87" s="736"/>
      <c r="P87" s="294"/>
      <c r="Q87" s="294"/>
      <c r="R87" s="294"/>
      <c r="S87" s="294"/>
      <c r="T87" s="294"/>
      <c r="U87" s="294"/>
      <c r="V87" s="294"/>
      <c r="W87" s="294"/>
      <c r="X87" s="294"/>
      <c r="Y87" s="294"/>
      <c r="Z87" s="294"/>
      <c r="AA87" s="750"/>
      <c r="AB87" s="412"/>
      <c r="AC87" s="412"/>
      <c r="AD87" s="412"/>
      <c r="AE87" s="412"/>
      <c r="AF87" s="412"/>
      <c r="AG87" s="412"/>
      <c r="AH87" s="412"/>
      <c r="AI87" s="412"/>
      <c r="AJ87" s="412"/>
      <c r="AK87" s="412"/>
      <c r="AL87" s="412"/>
      <c r="AM87" s="412"/>
      <c r="AN87" s="412"/>
      <c r="AO87" s="295">
        <f>SUM(AA87:AN87)</f>
        <v>0</v>
      </c>
    </row>
    <row r="88" spans="1:41" s="282" customFormat="1" ht="15" hidden="1" outlineLevel="1">
      <c r="A88" s="498"/>
      <c r="B88" s="314" t="s">
        <v>214</v>
      </c>
      <c r="C88" s="290" t="s">
        <v>163</v>
      </c>
      <c r="D88" s="294"/>
      <c r="E88" s="294"/>
      <c r="F88" s="294"/>
      <c r="G88" s="294"/>
      <c r="H88" s="294"/>
      <c r="I88" s="294"/>
      <c r="J88" s="294"/>
      <c r="K88" s="294"/>
      <c r="L88" s="294"/>
      <c r="M88" s="294"/>
      <c r="N88" s="294"/>
      <c r="O88" s="736"/>
      <c r="P88" s="294"/>
      <c r="Q88" s="294"/>
      <c r="R88" s="294"/>
      <c r="S88" s="294"/>
      <c r="T88" s="294"/>
      <c r="U88" s="294"/>
      <c r="V88" s="294"/>
      <c r="W88" s="294"/>
      <c r="X88" s="294"/>
      <c r="Y88" s="294"/>
      <c r="Z88" s="294"/>
      <c r="AA88" s="752">
        <f>AA87</f>
        <v>0</v>
      </c>
      <c r="AB88" s="752">
        <f>AB87</f>
        <v>0</v>
      </c>
      <c r="AC88" s="752">
        <f t="shared" ref="AC88:AF88" si="63">AC87</f>
        <v>0</v>
      </c>
      <c r="AD88" s="752">
        <f t="shared" si="63"/>
        <v>0</v>
      </c>
      <c r="AE88" s="752">
        <f t="shared" si="63"/>
        <v>0</v>
      </c>
      <c r="AF88" s="752">
        <f t="shared" si="63"/>
        <v>0</v>
      </c>
      <c r="AG88" s="752">
        <f t="shared" ref="AG88:AM88" si="64">AG87</f>
        <v>0</v>
      </c>
      <c r="AH88" s="752">
        <f t="shared" si="64"/>
        <v>0</v>
      </c>
      <c r="AI88" s="752">
        <f t="shared" si="64"/>
        <v>0</v>
      </c>
      <c r="AJ88" s="752">
        <f t="shared" si="64"/>
        <v>0</v>
      </c>
      <c r="AK88" s="752">
        <f t="shared" si="64"/>
        <v>0</v>
      </c>
      <c r="AL88" s="752">
        <f t="shared" si="64"/>
        <v>0</v>
      </c>
      <c r="AM88" s="752">
        <f t="shared" si="64"/>
        <v>0</v>
      </c>
      <c r="AN88" s="752">
        <f t="shared" ref="AN88" si="65">AN87</f>
        <v>0</v>
      </c>
      <c r="AO88" s="305"/>
    </row>
    <row r="89" spans="1:41" s="282" customFormat="1" ht="15" hidden="1" outlineLevel="1">
      <c r="A89" s="498"/>
      <c r="B89" s="314"/>
      <c r="C89" s="304"/>
      <c r="D89" s="736"/>
      <c r="E89" s="736"/>
      <c r="F89" s="736"/>
      <c r="G89" s="736"/>
      <c r="H89" s="736"/>
      <c r="I89" s="736"/>
      <c r="J89" s="736"/>
      <c r="K89" s="736"/>
      <c r="L89" s="736"/>
      <c r="M89" s="736"/>
      <c r="N89" s="736"/>
      <c r="O89" s="736"/>
      <c r="P89" s="736"/>
      <c r="Q89" s="736"/>
      <c r="R89" s="736"/>
      <c r="S89" s="736"/>
      <c r="T89" s="736"/>
      <c r="U89" s="736"/>
      <c r="V89" s="736"/>
      <c r="W89" s="736"/>
      <c r="X89" s="736"/>
      <c r="Y89" s="736"/>
      <c r="Z89" s="736"/>
      <c r="AA89" s="754"/>
      <c r="AB89" s="754"/>
      <c r="AC89" s="754"/>
      <c r="AD89" s="754"/>
      <c r="AE89" s="754"/>
      <c r="AF89" s="754"/>
      <c r="AG89" s="754"/>
      <c r="AH89" s="754"/>
      <c r="AI89" s="754"/>
      <c r="AJ89" s="754"/>
      <c r="AK89" s="754"/>
      <c r="AL89" s="754"/>
      <c r="AM89" s="754"/>
      <c r="AN89" s="754"/>
      <c r="AO89" s="305"/>
    </row>
    <row r="90" spans="1:41" s="292" customFormat="1" ht="15.6" hidden="1" outlineLevel="1">
      <c r="A90" s="499"/>
      <c r="B90" s="287" t="s">
        <v>14</v>
      </c>
      <c r="C90" s="288"/>
      <c r="D90" s="762"/>
      <c r="E90" s="762"/>
      <c r="F90" s="762"/>
      <c r="G90" s="762"/>
      <c r="H90" s="762"/>
      <c r="I90" s="762"/>
      <c r="J90" s="762"/>
      <c r="K90" s="762"/>
      <c r="L90" s="762"/>
      <c r="M90" s="762"/>
      <c r="N90" s="762"/>
      <c r="O90" s="762"/>
      <c r="P90" s="762"/>
      <c r="Q90" s="762"/>
      <c r="R90" s="762"/>
      <c r="S90" s="762"/>
      <c r="T90" s="762"/>
      <c r="U90" s="762"/>
      <c r="V90" s="762"/>
      <c r="W90" s="762"/>
      <c r="X90" s="762"/>
      <c r="Y90" s="762"/>
      <c r="Z90" s="762"/>
      <c r="AA90" s="758"/>
      <c r="AB90" s="758"/>
      <c r="AC90" s="758"/>
      <c r="AD90" s="758"/>
      <c r="AE90" s="758"/>
      <c r="AF90" s="758"/>
      <c r="AG90" s="758"/>
      <c r="AH90" s="758"/>
      <c r="AI90" s="758"/>
      <c r="AJ90" s="758"/>
      <c r="AK90" s="758"/>
      <c r="AL90" s="758"/>
      <c r="AM90" s="758"/>
      <c r="AN90" s="758"/>
      <c r="AO90" s="291"/>
    </row>
    <row r="91" spans="1:41" s="282" customFormat="1" ht="15" hidden="1" outlineLevel="1">
      <c r="A91" s="498">
        <v>23</v>
      </c>
      <c r="B91" s="314" t="s">
        <v>14</v>
      </c>
      <c r="C91" s="290" t="s">
        <v>25</v>
      </c>
      <c r="D91" s="294"/>
      <c r="E91" s="294"/>
      <c r="F91" s="294"/>
      <c r="G91" s="294"/>
      <c r="H91" s="294"/>
      <c r="I91" s="294"/>
      <c r="J91" s="294"/>
      <c r="K91" s="294"/>
      <c r="L91" s="294"/>
      <c r="M91" s="294"/>
      <c r="N91" s="294"/>
      <c r="O91" s="736"/>
      <c r="P91" s="294"/>
      <c r="Q91" s="294"/>
      <c r="R91" s="294"/>
      <c r="S91" s="294"/>
      <c r="T91" s="294"/>
      <c r="U91" s="294"/>
      <c r="V91" s="294"/>
      <c r="W91" s="294"/>
      <c r="X91" s="294"/>
      <c r="Y91" s="294"/>
      <c r="Z91" s="294"/>
      <c r="AA91" s="750"/>
      <c r="AB91" s="750"/>
      <c r="AC91" s="750"/>
      <c r="AD91" s="750"/>
      <c r="AE91" s="750"/>
      <c r="AF91" s="750"/>
      <c r="AG91" s="750"/>
      <c r="AH91" s="750"/>
      <c r="AI91" s="750"/>
      <c r="AJ91" s="750"/>
      <c r="AK91" s="750"/>
      <c r="AL91" s="750"/>
      <c r="AM91" s="750"/>
      <c r="AN91" s="750"/>
      <c r="AO91" s="295">
        <f>SUM(AA91:AN91)</f>
        <v>0</v>
      </c>
    </row>
    <row r="92" spans="1:41" s="282" customFormat="1" ht="15" hidden="1" outlineLevel="1">
      <c r="A92" s="498"/>
      <c r="B92" s="314" t="s">
        <v>214</v>
      </c>
      <c r="C92" s="290" t="s">
        <v>163</v>
      </c>
      <c r="D92" s="294"/>
      <c r="E92" s="294"/>
      <c r="F92" s="294"/>
      <c r="G92" s="294"/>
      <c r="H92" s="294"/>
      <c r="I92" s="294"/>
      <c r="J92" s="294"/>
      <c r="K92" s="294"/>
      <c r="L92" s="294"/>
      <c r="M92" s="294"/>
      <c r="N92" s="294"/>
      <c r="O92" s="751"/>
      <c r="P92" s="294"/>
      <c r="Q92" s="294"/>
      <c r="R92" s="294"/>
      <c r="S92" s="294"/>
      <c r="T92" s="294"/>
      <c r="U92" s="294"/>
      <c r="V92" s="294"/>
      <c r="W92" s="294"/>
      <c r="X92" s="294"/>
      <c r="Y92" s="294"/>
      <c r="Z92" s="294"/>
      <c r="AA92" s="752">
        <f>AA91</f>
        <v>0</v>
      </c>
      <c r="AB92" s="752">
        <f>AB91</f>
        <v>0</v>
      </c>
      <c r="AC92" s="752">
        <f t="shared" ref="AC92:AF92" si="66">AC91</f>
        <v>0</v>
      </c>
      <c r="AD92" s="752">
        <f t="shared" si="66"/>
        <v>0</v>
      </c>
      <c r="AE92" s="752">
        <f t="shared" si="66"/>
        <v>0</v>
      </c>
      <c r="AF92" s="752">
        <f t="shared" si="66"/>
        <v>0</v>
      </c>
      <c r="AG92" s="752">
        <f t="shared" ref="AG92:AM92" si="67">AG91</f>
        <v>0</v>
      </c>
      <c r="AH92" s="752">
        <f t="shared" si="67"/>
        <v>0</v>
      </c>
      <c r="AI92" s="752">
        <f t="shared" si="67"/>
        <v>0</v>
      </c>
      <c r="AJ92" s="752">
        <f t="shared" si="67"/>
        <v>0</v>
      </c>
      <c r="AK92" s="752">
        <f t="shared" si="67"/>
        <v>0</v>
      </c>
      <c r="AL92" s="752">
        <f t="shared" si="67"/>
        <v>0</v>
      </c>
      <c r="AM92" s="752">
        <f t="shared" si="67"/>
        <v>0</v>
      </c>
      <c r="AN92" s="752">
        <f t="shared" ref="AN92" si="68">AN91</f>
        <v>0</v>
      </c>
      <c r="AO92" s="296"/>
    </row>
    <row r="93" spans="1:41" s="282" customFormat="1" ht="15" hidden="1" outlineLevel="1">
      <c r="A93" s="498"/>
      <c r="B93" s="314"/>
      <c r="C93" s="304"/>
      <c r="D93" s="736"/>
      <c r="E93" s="736"/>
      <c r="F93" s="736"/>
      <c r="G93" s="736"/>
      <c r="H93" s="736"/>
      <c r="I93" s="736"/>
      <c r="J93" s="736"/>
      <c r="K93" s="736"/>
      <c r="L93" s="736"/>
      <c r="M93" s="736"/>
      <c r="N93" s="736"/>
      <c r="O93" s="736"/>
      <c r="P93" s="736"/>
      <c r="Q93" s="736"/>
      <c r="R93" s="736"/>
      <c r="S93" s="736"/>
      <c r="T93" s="736"/>
      <c r="U93" s="736"/>
      <c r="V93" s="736"/>
      <c r="W93" s="736"/>
      <c r="X93" s="736"/>
      <c r="Y93" s="736"/>
      <c r="Z93" s="736"/>
      <c r="AA93" s="754"/>
      <c r="AB93" s="754"/>
      <c r="AC93" s="754"/>
      <c r="AD93" s="754"/>
      <c r="AE93" s="754"/>
      <c r="AF93" s="754"/>
      <c r="AG93" s="754"/>
      <c r="AH93" s="754"/>
      <c r="AI93" s="754"/>
      <c r="AJ93" s="754"/>
      <c r="AK93" s="754"/>
      <c r="AL93" s="754"/>
      <c r="AM93" s="754"/>
      <c r="AN93" s="754"/>
      <c r="AO93" s="305"/>
    </row>
    <row r="94" spans="1:41" s="292" customFormat="1" ht="15.6" hidden="1" outlineLevel="1">
      <c r="A94" s="499"/>
      <c r="B94" s="287" t="s">
        <v>488</v>
      </c>
      <c r="C94" s="288"/>
      <c r="D94" s="762"/>
      <c r="E94" s="762"/>
      <c r="F94" s="762"/>
      <c r="G94" s="762"/>
      <c r="H94" s="762"/>
      <c r="I94" s="762"/>
      <c r="J94" s="762"/>
      <c r="K94" s="762"/>
      <c r="L94" s="762"/>
      <c r="M94" s="762"/>
      <c r="N94" s="762"/>
      <c r="O94" s="762"/>
      <c r="P94" s="762"/>
      <c r="Q94" s="762"/>
      <c r="R94" s="762"/>
      <c r="S94" s="762"/>
      <c r="T94" s="762"/>
      <c r="U94" s="762"/>
      <c r="V94" s="762"/>
      <c r="W94" s="762"/>
      <c r="X94" s="762"/>
      <c r="Y94" s="762"/>
      <c r="Z94" s="762"/>
      <c r="AA94" s="758"/>
      <c r="AB94" s="758"/>
      <c r="AC94" s="758"/>
      <c r="AD94" s="758"/>
      <c r="AE94" s="758"/>
      <c r="AF94" s="758"/>
      <c r="AG94" s="758"/>
      <c r="AH94" s="758"/>
      <c r="AI94" s="758"/>
      <c r="AJ94" s="758"/>
      <c r="AK94" s="758"/>
      <c r="AL94" s="758"/>
      <c r="AM94" s="758"/>
      <c r="AN94" s="758"/>
      <c r="AO94" s="291"/>
    </row>
    <row r="95" spans="1:41" s="282" customFormat="1" ht="15" hidden="1" outlineLevel="1">
      <c r="A95" s="498">
        <v>24</v>
      </c>
      <c r="B95" s="314" t="s">
        <v>14</v>
      </c>
      <c r="C95" s="290" t="s">
        <v>25</v>
      </c>
      <c r="D95" s="294"/>
      <c r="E95" s="294"/>
      <c r="F95" s="294"/>
      <c r="G95" s="294"/>
      <c r="H95" s="294"/>
      <c r="I95" s="294"/>
      <c r="J95" s="294"/>
      <c r="K95" s="294"/>
      <c r="L95" s="294"/>
      <c r="M95" s="294"/>
      <c r="N95" s="294"/>
      <c r="O95" s="736"/>
      <c r="P95" s="294"/>
      <c r="Q95" s="294"/>
      <c r="R95" s="294"/>
      <c r="S95" s="294"/>
      <c r="T95" s="294"/>
      <c r="U95" s="294"/>
      <c r="V95" s="294"/>
      <c r="W95" s="294"/>
      <c r="X95" s="294"/>
      <c r="Y95" s="294"/>
      <c r="Z95" s="294"/>
      <c r="AA95" s="750"/>
      <c r="AB95" s="750"/>
      <c r="AC95" s="750"/>
      <c r="AD95" s="750"/>
      <c r="AE95" s="750"/>
      <c r="AF95" s="750"/>
      <c r="AG95" s="750"/>
      <c r="AH95" s="750"/>
      <c r="AI95" s="750"/>
      <c r="AJ95" s="750"/>
      <c r="AK95" s="750"/>
      <c r="AL95" s="750"/>
      <c r="AM95" s="750"/>
      <c r="AN95" s="750"/>
      <c r="AO95" s="295">
        <f>SUM(AA95:AN95)</f>
        <v>0</v>
      </c>
    </row>
    <row r="96" spans="1:41" s="282" customFormat="1" ht="15" hidden="1" outlineLevel="1">
      <c r="A96" s="498"/>
      <c r="B96" s="314" t="s">
        <v>214</v>
      </c>
      <c r="C96" s="290" t="s">
        <v>163</v>
      </c>
      <c r="D96" s="294"/>
      <c r="E96" s="294"/>
      <c r="F96" s="294"/>
      <c r="G96" s="294"/>
      <c r="H96" s="294"/>
      <c r="I96" s="294"/>
      <c r="J96" s="294"/>
      <c r="K96" s="294"/>
      <c r="L96" s="294"/>
      <c r="M96" s="294"/>
      <c r="N96" s="294"/>
      <c r="O96" s="751"/>
      <c r="P96" s="294"/>
      <c r="Q96" s="294"/>
      <c r="R96" s="294"/>
      <c r="S96" s="294"/>
      <c r="T96" s="294"/>
      <c r="U96" s="294"/>
      <c r="V96" s="294"/>
      <c r="W96" s="294"/>
      <c r="X96" s="294"/>
      <c r="Y96" s="294"/>
      <c r="Z96" s="294"/>
      <c r="AA96" s="752">
        <f>AA95</f>
        <v>0</v>
      </c>
      <c r="AB96" s="752">
        <f>AB95</f>
        <v>0</v>
      </c>
      <c r="AC96" s="752">
        <f t="shared" ref="AC96:AF96" si="69">AC95</f>
        <v>0</v>
      </c>
      <c r="AD96" s="752">
        <f t="shared" si="69"/>
        <v>0</v>
      </c>
      <c r="AE96" s="752">
        <f t="shared" si="69"/>
        <v>0</v>
      </c>
      <c r="AF96" s="752">
        <f t="shared" si="69"/>
        <v>0</v>
      </c>
      <c r="AG96" s="752">
        <f t="shared" ref="AG96:AM96" si="70">AG95</f>
        <v>0</v>
      </c>
      <c r="AH96" s="752">
        <f t="shared" si="70"/>
        <v>0</v>
      </c>
      <c r="AI96" s="752">
        <f t="shared" si="70"/>
        <v>0</v>
      </c>
      <c r="AJ96" s="752">
        <f t="shared" si="70"/>
        <v>0</v>
      </c>
      <c r="AK96" s="752">
        <f t="shared" si="70"/>
        <v>0</v>
      </c>
      <c r="AL96" s="752">
        <f t="shared" si="70"/>
        <v>0</v>
      </c>
      <c r="AM96" s="752">
        <f t="shared" si="70"/>
        <v>0</v>
      </c>
      <c r="AN96" s="752">
        <f t="shared" ref="AN96" si="71">AN95</f>
        <v>0</v>
      </c>
      <c r="AO96" s="296"/>
    </row>
    <row r="97" spans="1:41" s="282" customFormat="1" ht="15" hidden="1" outlineLevel="1">
      <c r="A97" s="498"/>
      <c r="B97" s="314"/>
      <c r="C97" s="304"/>
      <c r="D97" s="736"/>
      <c r="E97" s="736"/>
      <c r="F97" s="736"/>
      <c r="G97" s="736"/>
      <c r="H97" s="736"/>
      <c r="I97" s="736"/>
      <c r="J97" s="736"/>
      <c r="K97" s="736"/>
      <c r="L97" s="736"/>
      <c r="M97" s="736"/>
      <c r="N97" s="736"/>
      <c r="O97" s="736"/>
      <c r="P97" s="736"/>
      <c r="Q97" s="736"/>
      <c r="R97" s="736"/>
      <c r="S97" s="736"/>
      <c r="T97" s="736"/>
      <c r="U97" s="736"/>
      <c r="V97" s="736"/>
      <c r="W97" s="736"/>
      <c r="X97" s="736"/>
      <c r="Y97" s="736"/>
      <c r="Z97" s="736"/>
      <c r="AA97" s="754"/>
      <c r="AB97" s="754"/>
      <c r="AC97" s="754"/>
      <c r="AD97" s="754"/>
      <c r="AE97" s="754"/>
      <c r="AF97" s="754"/>
      <c r="AG97" s="754"/>
      <c r="AH97" s="754"/>
      <c r="AI97" s="754"/>
      <c r="AJ97" s="754"/>
      <c r="AK97" s="754"/>
      <c r="AL97" s="754"/>
      <c r="AM97" s="754"/>
      <c r="AN97" s="754"/>
      <c r="AO97" s="305"/>
    </row>
    <row r="98" spans="1:41" s="282" customFormat="1" ht="15" hidden="1" outlineLevel="1">
      <c r="A98" s="498">
        <v>25</v>
      </c>
      <c r="B98" s="313" t="s">
        <v>21</v>
      </c>
      <c r="C98" s="290" t="s">
        <v>25</v>
      </c>
      <c r="D98" s="294"/>
      <c r="E98" s="294"/>
      <c r="F98" s="294"/>
      <c r="G98" s="294"/>
      <c r="H98" s="294"/>
      <c r="I98" s="294"/>
      <c r="J98" s="294"/>
      <c r="K98" s="294"/>
      <c r="L98" s="294"/>
      <c r="M98" s="294"/>
      <c r="N98" s="294"/>
      <c r="O98" s="294">
        <v>0</v>
      </c>
      <c r="P98" s="294"/>
      <c r="Q98" s="294"/>
      <c r="R98" s="294"/>
      <c r="S98" s="294"/>
      <c r="T98" s="294"/>
      <c r="U98" s="294"/>
      <c r="V98" s="294"/>
      <c r="W98" s="294"/>
      <c r="X98" s="294"/>
      <c r="Y98" s="294"/>
      <c r="Z98" s="294"/>
      <c r="AA98" s="412"/>
      <c r="AB98" s="412"/>
      <c r="AC98" s="412"/>
      <c r="AD98" s="412"/>
      <c r="AE98" s="412"/>
      <c r="AF98" s="412"/>
      <c r="AG98" s="412"/>
      <c r="AH98" s="412"/>
      <c r="AI98" s="412"/>
      <c r="AJ98" s="412"/>
      <c r="AK98" s="412"/>
      <c r="AL98" s="412"/>
      <c r="AM98" s="412"/>
      <c r="AN98" s="412"/>
      <c r="AO98" s="295">
        <f>SUM(AA98:AN98)</f>
        <v>0</v>
      </c>
    </row>
    <row r="99" spans="1:41" s="282" customFormat="1" ht="15" hidden="1" outlineLevel="1">
      <c r="A99" s="498"/>
      <c r="B99" s="314" t="s">
        <v>214</v>
      </c>
      <c r="C99" s="290" t="s">
        <v>163</v>
      </c>
      <c r="D99" s="294"/>
      <c r="E99" s="294"/>
      <c r="F99" s="294"/>
      <c r="G99" s="294"/>
      <c r="H99" s="294"/>
      <c r="I99" s="294"/>
      <c r="J99" s="294"/>
      <c r="K99" s="294"/>
      <c r="L99" s="294"/>
      <c r="M99" s="294"/>
      <c r="N99" s="294"/>
      <c r="O99" s="294">
        <f>O98</f>
        <v>0</v>
      </c>
      <c r="P99" s="294"/>
      <c r="Q99" s="294"/>
      <c r="R99" s="294"/>
      <c r="S99" s="294"/>
      <c r="T99" s="294"/>
      <c r="U99" s="294"/>
      <c r="V99" s="294"/>
      <c r="W99" s="294"/>
      <c r="X99" s="294"/>
      <c r="Y99" s="294"/>
      <c r="Z99" s="294"/>
      <c r="AA99" s="752">
        <f>AA98</f>
        <v>0</v>
      </c>
      <c r="AB99" s="752">
        <f>AB98</f>
        <v>0</v>
      </c>
      <c r="AC99" s="752">
        <f t="shared" ref="AC99:AF99" si="72">AC98</f>
        <v>0</v>
      </c>
      <c r="AD99" s="752">
        <f t="shared" si="72"/>
        <v>0</v>
      </c>
      <c r="AE99" s="752">
        <f t="shared" si="72"/>
        <v>0</v>
      </c>
      <c r="AF99" s="752">
        <f t="shared" si="72"/>
        <v>0</v>
      </c>
      <c r="AG99" s="752">
        <f t="shared" ref="AG99:AM99" si="73">AG98</f>
        <v>0</v>
      </c>
      <c r="AH99" s="752">
        <f t="shared" si="73"/>
        <v>0</v>
      </c>
      <c r="AI99" s="752">
        <f t="shared" si="73"/>
        <v>0</v>
      </c>
      <c r="AJ99" s="752">
        <f t="shared" si="73"/>
        <v>0</v>
      </c>
      <c r="AK99" s="752">
        <f t="shared" si="73"/>
        <v>0</v>
      </c>
      <c r="AL99" s="752">
        <f t="shared" si="73"/>
        <v>0</v>
      </c>
      <c r="AM99" s="752">
        <f t="shared" si="73"/>
        <v>0</v>
      </c>
      <c r="AN99" s="752">
        <f t="shared" ref="AN99" si="74">AN98</f>
        <v>0</v>
      </c>
      <c r="AO99" s="310"/>
    </row>
    <row r="100" spans="1:41" s="282" customFormat="1" ht="15" outlineLevel="1">
      <c r="A100" s="498"/>
      <c r="B100" s="313"/>
      <c r="C100" s="311"/>
      <c r="D100" s="736"/>
      <c r="E100" s="736"/>
      <c r="F100" s="736"/>
      <c r="G100" s="736"/>
      <c r="H100" s="736"/>
      <c r="I100" s="736"/>
      <c r="J100" s="736"/>
      <c r="K100" s="736"/>
      <c r="L100" s="736"/>
      <c r="M100" s="736"/>
      <c r="N100" s="736"/>
      <c r="O100" s="736"/>
      <c r="P100" s="736"/>
      <c r="Q100" s="736"/>
      <c r="R100" s="736"/>
      <c r="S100" s="736"/>
      <c r="T100" s="736"/>
      <c r="U100" s="736"/>
      <c r="V100" s="736"/>
      <c r="W100" s="736"/>
      <c r="X100" s="736"/>
      <c r="Y100" s="736"/>
      <c r="Z100" s="736"/>
      <c r="AA100" s="413"/>
      <c r="AB100" s="414"/>
      <c r="AC100" s="413"/>
      <c r="AD100" s="413"/>
      <c r="AE100" s="413"/>
      <c r="AF100" s="413"/>
      <c r="AG100" s="413"/>
      <c r="AH100" s="413"/>
      <c r="AI100" s="413"/>
      <c r="AJ100" s="413"/>
      <c r="AK100" s="413"/>
      <c r="AL100" s="413"/>
      <c r="AM100" s="413"/>
      <c r="AN100" s="413"/>
      <c r="AO100" s="312"/>
    </row>
    <row r="101" spans="1:41" s="292" customFormat="1" ht="15.6" outlineLevel="1">
      <c r="A101" s="499"/>
      <c r="B101" s="287" t="s">
        <v>15</v>
      </c>
      <c r="C101" s="319"/>
      <c r="D101" s="762"/>
      <c r="E101" s="762"/>
      <c r="F101" s="762"/>
      <c r="G101" s="762"/>
      <c r="H101" s="762"/>
      <c r="I101" s="762"/>
      <c r="J101" s="762"/>
      <c r="K101" s="762"/>
      <c r="L101" s="762"/>
      <c r="M101" s="762"/>
      <c r="N101" s="762"/>
      <c r="O101" s="736"/>
      <c r="P101" s="757"/>
      <c r="Q101" s="757"/>
      <c r="R101" s="757"/>
      <c r="S101" s="757"/>
      <c r="T101" s="757"/>
      <c r="U101" s="757"/>
      <c r="V101" s="757"/>
      <c r="W101" s="757"/>
      <c r="X101" s="757"/>
      <c r="Y101" s="757"/>
      <c r="Z101" s="757"/>
      <c r="AA101" s="758"/>
      <c r="AB101" s="758"/>
      <c r="AC101" s="758"/>
      <c r="AD101" s="758"/>
      <c r="AE101" s="758"/>
      <c r="AF101" s="758"/>
      <c r="AG101" s="758"/>
      <c r="AH101" s="758"/>
      <c r="AI101" s="758"/>
      <c r="AJ101" s="758"/>
      <c r="AK101" s="758"/>
      <c r="AL101" s="758"/>
      <c r="AM101" s="758"/>
      <c r="AN101" s="758"/>
      <c r="AO101" s="291"/>
    </row>
    <row r="102" spans="1:41" s="282" customFormat="1" ht="15" outlineLevel="1">
      <c r="A102" s="498">
        <v>26</v>
      </c>
      <c r="B102" s="320" t="s">
        <v>16</v>
      </c>
      <c r="C102" s="290" t="s">
        <v>25</v>
      </c>
      <c r="D102" s="294">
        <v>11395.707763439999</v>
      </c>
      <c r="E102" s="294">
        <v>11395.707763439999</v>
      </c>
      <c r="F102" s="294">
        <v>11395.707763439999</v>
      </c>
      <c r="G102" s="294">
        <v>11395.707763439999</v>
      </c>
      <c r="H102" s="294">
        <v>11395.707763439999</v>
      </c>
      <c r="I102" s="294">
        <v>11395.707763439999</v>
      </c>
      <c r="J102" s="294">
        <v>11395.707763439999</v>
      </c>
      <c r="K102" s="294">
        <v>11395.707763439999</v>
      </c>
      <c r="L102" s="294">
        <v>11395.707763439999</v>
      </c>
      <c r="M102" s="294">
        <v>11395.707763439999</v>
      </c>
      <c r="N102" s="294">
        <v>11395.707763439999</v>
      </c>
      <c r="O102" s="294">
        <v>12</v>
      </c>
      <c r="P102" s="294">
        <v>1.9611592000000002</v>
      </c>
      <c r="Q102" s="294">
        <v>1.9611592000000002</v>
      </c>
      <c r="R102" s="294">
        <v>1.9611592000000002</v>
      </c>
      <c r="S102" s="294">
        <v>1.9611592000000002</v>
      </c>
      <c r="T102" s="294">
        <v>1.9611592000000002</v>
      </c>
      <c r="U102" s="294">
        <v>1.9611592000000002</v>
      </c>
      <c r="V102" s="294">
        <v>1.9611592000000002</v>
      </c>
      <c r="W102" s="294">
        <v>1.9611592000000002</v>
      </c>
      <c r="X102" s="294">
        <v>1.9611592000000002</v>
      </c>
      <c r="Y102" s="294">
        <v>1.9611592000000002</v>
      </c>
      <c r="Z102" s="294">
        <v>1.9611592000000002</v>
      </c>
      <c r="AA102" s="750"/>
      <c r="AB102" s="750">
        <v>0.47414844884673363</v>
      </c>
      <c r="AC102" s="750">
        <v>0.52585155115326621</v>
      </c>
      <c r="AD102" s="750"/>
      <c r="AE102" s="750"/>
      <c r="AF102" s="750"/>
      <c r="AG102" s="750"/>
      <c r="AH102" s="750"/>
      <c r="AI102" s="750"/>
      <c r="AJ102" s="750"/>
      <c r="AK102" s="750"/>
      <c r="AL102" s="750"/>
      <c r="AM102" s="750"/>
      <c r="AN102" s="750"/>
      <c r="AO102" s="295">
        <f>SUM(AA102:AN102)</f>
        <v>0.99999999999999978</v>
      </c>
    </row>
    <row r="103" spans="1:41" s="282" customFormat="1" ht="15" outlineLevel="1">
      <c r="A103" s="498"/>
      <c r="B103" s="314" t="s">
        <v>214</v>
      </c>
      <c r="C103" s="290" t="s">
        <v>163</v>
      </c>
      <c r="D103" s="294"/>
      <c r="E103" s="294"/>
      <c r="F103" s="294"/>
      <c r="G103" s="294"/>
      <c r="H103" s="294"/>
      <c r="I103" s="294"/>
      <c r="J103" s="294"/>
      <c r="K103" s="294"/>
      <c r="L103" s="294"/>
      <c r="M103" s="294"/>
      <c r="N103" s="294"/>
      <c r="O103" s="294">
        <f>O102</f>
        <v>12</v>
      </c>
      <c r="P103" s="294"/>
      <c r="Q103" s="294"/>
      <c r="R103" s="294"/>
      <c r="S103" s="294"/>
      <c r="T103" s="294"/>
      <c r="U103" s="294"/>
      <c r="V103" s="294"/>
      <c r="W103" s="294"/>
      <c r="X103" s="294"/>
      <c r="Y103" s="294"/>
      <c r="Z103" s="294"/>
      <c r="AA103" s="752">
        <f>AA102</f>
        <v>0</v>
      </c>
      <c r="AB103" s="752">
        <f>AB102</f>
        <v>0.47414844884673363</v>
      </c>
      <c r="AC103" s="752">
        <f t="shared" ref="AC103:AF103" si="75">AC102</f>
        <v>0.52585155115326621</v>
      </c>
      <c r="AD103" s="752">
        <f t="shared" si="75"/>
        <v>0</v>
      </c>
      <c r="AE103" s="752">
        <f t="shared" si="75"/>
        <v>0</v>
      </c>
      <c r="AF103" s="752">
        <f t="shared" si="75"/>
        <v>0</v>
      </c>
      <c r="AG103" s="752">
        <f t="shared" ref="AG103:AM103" si="76">AG102</f>
        <v>0</v>
      </c>
      <c r="AH103" s="752">
        <f t="shared" si="76"/>
        <v>0</v>
      </c>
      <c r="AI103" s="752">
        <f t="shared" si="76"/>
        <v>0</v>
      </c>
      <c r="AJ103" s="752">
        <f t="shared" si="76"/>
        <v>0</v>
      </c>
      <c r="AK103" s="752">
        <f t="shared" si="76"/>
        <v>0</v>
      </c>
      <c r="AL103" s="752">
        <f t="shared" si="76"/>
        <v>0</v>
      </c>
      <c r="AM103" s="752">
        <f t="shared" si="76"/>
        <v>0</v>
      </c>
      <c r="AN103" s="752">
        <f t="shared" ref="AN103" si="77">AN102</f>
        <v>0</v>
      </c>
      <c r="AO103" s="305"/>
    </row>
    <row r="104" spans="1:41" s="308" customFormat="1" ht="15" outlineLevel="1">
      <c r="A104" s="501"/>
      <c r="B104" s="321"/>
      <c r="C104" s="290"/>
      <c r="D104" s="736"/>
      <c r="E104" s="736"/>
      <c r="F104" s="736"/>
      <c r="G104" s="736"/>
      <c r="H104" s="736"/>
      <c r="I104" s="736"/>
      <c r="J104" s="736"/>
      <c r="K104" s="736"/>
      <c r="L104" s="736"/>
      <c r="M104" s="736"/>
      <c r="N104" s="736"/>
      <c r="O104" s="736"/>
      <c r="P104" s="736"/>
      <c r="Q104" s="736"/>
      <c r="R104" s="736"/>
      <c r="S104" s="736"/>
      <c r="T104" s="736"/>
      <c r="U104" s="736"/>
      <c r="V104" s="736"/>
      <c r="W104" s="736"/>
      <c r="X104" s="736"/>
      <c r="Y104" s="736"/>
      <c r="Z104" s="736"/>
      <c r="AA104" s="766"/>
      <c r="AB104" s="767"/>
      <c r="AC104" s="767"/>
      <c r="AD104" s="767"/>
      <c r="AE104" s="767"/>
      <c r="AF104" s="767"/>
      <c r="AG104" s="767"/>
      <c r="AH104" s="767"/>
      <c r="AI104" s="767"/>
      <c r="AJ104" s="767"/>
      <c r="AK104" s="767"/>
      <c r="AL104" s="767"/>
      <c r="AM104" s="767"/>
      <c r="AN104" s="767"/>
      <c r="AO104" s="296"/>
    </row>
    <row r="105" spans="1:41" s="282" customFormat="1" ht="15" outlineLevel="1">
      <c r="A105" s="498">
        <v>27</v>
      </c>
      <c r="B105" s="320" t="s">
        <v>17</v>
      </c>
      <c r="C105" s="290" t="s">
        <v>25</v>
      </c>
      <c r="D105" s="294">
        <v>132.88220241791407</v>
      </c>
      <c r="E105" s="294">
        <v>132.88220241791407</v>
      </c>
      <c r="F105" s="294">
        <v>132.88220241791407</v>
      </c>
      <c r="G105" s="294">
        <v>132.88220241791407</v>
      </c>
      <c r="H105" s="294">
        <v>132.88220241791407</v>
      </c>
      <c r="I105" s="294">
        <v>132.88220241791407</v>
      </c>
      <c r="J105" s="294">
        <v>132.88220241791407</v>
      </c>
      <c r="K105" s="294">
        <v>132.88220241791407</v>
      </c>
      <c r="L105" s="294">
        <v>132.88220241791407</v>
      </c>
      <c r="M105" s="294">
        <v>132.88220241791407</v>
      </c>
      <c r="N105" s="294">
        <v>132.88220241791407</v>
      </c>
      <c r="O105" s="294">
        <v>12</v>
      </c>
      <c r="P105" s="294">
        <v>2.5872702962989498E-2</v>
      </c>
      <c r="Q105" s="294">
        <v>2.5872702962989498E-2</v>
      </c>
      <c r="R105" s="294">
        <v>2.5872702962989498E-2</v>
      </c>
      <c r="S105" s="294">
        <v>2.5872702962989498E-2</v>
      </c>
      <c r="T105" s="294">
        <v>2.5872702962989498E-2</v>
      </c>
      <c r="U105" s="294">
        <v>2.5872702962989498E-2</v>
      </c>
      <c r="V105" s="294">
        <v>2.5872702962989498E-2</v>
      </c>
      <c r="W105" s="294">
        <v>2.5872702962989498E-2</v>
      </c>
      <c r="X105" s="294">
        <v>2.5872702962989498E-2</v>
      </c>
      <c r="Y105" s="294">
        <v>2.5872702962989498E-2</v>
      </c>
      <c r="Z105" s="294">
        <v>2.5872702962989498E-2</v>
      </c>
      <c r="AA105" s="750"/>
      <c r="AB105" s="750"/>
      <c r="AC105" s="750">
        <v>1</v>
      </c>
      <c r="AD105" s="750"/>
      <c r="AE105" s="750"/>
      <c r="AF105" s="750"/>
      <c r="AG105" s="750"/>
      <c r="AH105" s="750"/>
      <c r="AI105" s="750"/>
      <c r="AJ105" s="750"/>
      <c r="AK105" s="750"/>
      <c r="AL105" s="750"/>
      <c r="AM105" s="750"/>
      <c r="AN105" s="750"/>
      <c r="AO105" s="295">
        <f>SUM(AA105:AN105)</f>
        <v>1</v>
      </c>
    </row>
    <row r="106" spans="1:41" s="282" customFormat="1" ht="15" outlineLevel="1">
      <c r="A106" s="498"/>
      <c r="B106" s="314" t="s">
        <v>214</v>
      </c>
      <c r="C106" s="290" t="s">
        <v>163</v>
      </c>
      <c r="D106" s="294"/>
      <c r="E106" s="294"/>
      <c r="F106" s="294"/>
      <c r="G106" s="294"/>
      <c r="H106" s="294"/>
      <c r="I106" s="294"/>
      <c r="J106" s="294"/>
      <c r="K106" s="294"/>
      <c r="L106" s="294"/>
      <c r="M106" s="294"/>
      <c r="N106" s="294"/>
      <c r="O106" s="294">
        <f>O105</f>
        <v>12</v>
      </c>
      <c r="P106" s="294"/>
      <c r="Q106" s="294"/>
      <c r="R106" s="294"/>
      <c r="S106" s="294"/>
      <c r="T106" s="294"/>
      <c r="U106" s="294"/>
      <c r="V106" s="294"/>
      <c r="W106" s="294"/>
      <c r="X106" s="294"/>
      <c r="Y106" s="294"/>
      <c r="Z106" s="294"/>
      <c r="AA106" s="752">
        <f>AA105</f>
        <v>0</v>
      </c>
      <c r="AB106" s="752">
        <f>AB105</f>
        <v>0</v>
      </c>
      <c r="AC106" s="752">
        <f>AC105</f>
        <v>1</v>
      </c>
      <c r="AD106" s="752">
        <f>AD105</f>
        <v>0</v>
      </c>
      <c r="AE106" s="752">
        <f t="shared" ref="AE106:AF106" si="78">AE105</f>
        <v>0</v>
      </c>
      <c r="AF106" s="752">
        <f t="shared" si="78"/>
        <v>0</v>
      </c>
      <c r="AG106" s="752">
        <f t="shared" ref="AG106:AM106" si="79">AG105</f>
        <v>0</v>
      </c>
      <c r="AH106" s="752">
        <f t="shared" si="79"/>
        <v>0</v>
      </c>
      <c r="AI106" s="752">
        <f t="shared" si="79"/>
        <v>0</v>
      </c>
      <c r="AJ106" s="752">
        <f t="shared" si="79"/>
        <v>0</v>
      </c>
      <c r="AK106" s="752">
        <f t="shared" si="79"/>
        <v>0</v>
      </c>
      <c r="AL106" s="752">
        <f t="shared" si="79"/>
        <v>0</v>
      </c>
      <c r="AM106" s="752">
        <f t="shared" si="79"/>
        <v>0</v>
      </c>
      <c r="AN106" s="752">
        <f t="shared" ref="AN106" si="80">AN105</f>
        <v>0</v>
      </c>
      <c r="AO106" s="305"/>
    </row>
    <row r="107" spans="1:41" s="308" customFormat="1" ht="15.6" hidden="1" outlineLevel="1">
      <c r="A107" s="501"/>
      <c r="B107" s="322"/>
      <c r="C107" s="299"/>
      <c r="D107" s="290"/>
      <c r="E107" s="290"/>
      <c r="F107" s="290"/>
      <c r="G107" s="290"/>
      <c r="H107" s="290"/>
      <c r="I107" s="290"/>
      <c r="J107" s="290"/>
      <c r="K107" s="290"/>
      <c r="L107" s="290"/>
      <c r="M107" s="290"/>
      <c r="N107" s="290"/>
      <c r="O107" s="299"/>
      <c r="P107" s="290"/>
      <c r="Q107" s="290"/>
      <c r="R107" s="290"/>
      <c r="S107" s="290"/>
      <c r="T107" s="290"/>
      <c r="U107" s="290"/>
      <c r="V107" s="290"/>
      <c r="W107" s="290"/>
      <c r="X107" s="290"/>
      <c r="Y107" s="290"/>
      <c r="Z107" s="290"/>
      <c r="AA107" s="409"/>
      <c r="AB107" s="409"/>
      <c r="AC107" s="409"/>
      <c r="AD107" s="409"/>
      <c r="AE107" s="409"/>
      <c r="AF107" s="409"/>
      <c r="AG107" s="409"/>
      <c r="AH107" s="409"/>
      <c r="AI107" s="409"/>
      <c r="AJ107" s="409"/>
      <c r="AK107" s="409"/>
      <c r="AL107" s="409"/>
      <c r="AM107" s="409"/>
      <c r="AN107" s="409"/>
      <c r="AO107" s="305"/>
    </row>
    <row r="108" spans="1:41" s="282" customFormat="1" ht="15" hidden="1" outlineLevel="1">
      <c r="A108" s="498">
        <v>28</v>
      </c>
      <c r="B108" s="320" t="s">
        <v>18</v>
      </c>
      <c r="C108" s="290" t="s">
        <v>25</v>
      </c>
      <c r="D108" s="294"/>
      <c r="E108" s="294"/>
      <c r="F108" s="294"/>
      <c r="G108" s="294"/>
      <c r="H108" s="294"/>
      <c r="I108" s="294"/>
      <c r="J108" s="294"/>
      <c r="K108" s="294"/>
      <c r="L108" s="294"/>
      <c r="M108" s="294"/>
      <c r="N108" s="294"/>
      <c r="O108" s="294">
        <v>0</v>
      </c>
      <c r="P108" s="294"/>
      <c r="Q108" s="294"/>
      <c r="R108" s="294"/>
      <c r="S108" s="294"/>
      <c r="T108" s="294"/>
      <c r="U108" s="294"/>
      <c r="V108" s="294"/>
      <c r="W108" s="294"/>
      <c r="X108" s="294"/>
      <c r="Y108" s="294"/>
      <c r="Z108" s="294"/>
      <c r="AA108" s="407"/>
      <c r="AB108" s="407"/>
      <c r="AC108" s="407"/>
      <c r="AD108" s="407"/>
      <c r="AE108" s="407"/>
      <c r="AF108" s="407"/>
      <c r="AG108" s="407"/>
      <c r="AH108" s="407"/>
      <c r="AI108" s="407"/>
      <c r="AJ108" s="407"/>
      <c r="AK108" s="407"/>
      <c r="AL108" s="407"/>
      <c r="AM108" s="407"/>
      <c r="AN108" s="407"/>
      <c r="AO108" s="295">
        <f>SUM(AA108:AN108)</f>
        <v>0</v>
      </c>
    </row>
    <row r="109" spans="1:41" s="282" customFormat="1" ht="15" hidden="1" outlineLevel="1">
      <c r="A109" s="498"/>
      <c r="B109" s="314" t="s">
        <v>214</v>
      </c>
      <c r="C109" s="290" t="s">
        <v>163</v>
      </c>
      <c r="D109" s="294"/>
      <c r="E109" s="294"/>
      <c r="F109" s="294"/>
      <c r="G109" s="294"/>
      <c r="H109" s="294"/>
      <c r="I109" s="294"/>
      <c r="J109" s="294"/>
      <c r="K109" s="294"/>
      <c r="L109" s="294"/>
      <c r="M109" s="294"/>
      <c r="N109" s="294"/>
      <c r="O109" s="294">
        <f>O108</f>
        <v>0</v>
      </c>
      <c r="P109" s="294"/>
      <c r="Q109" s="294"/>
      <c r="R109" s="294"/>
      <c r="S109" s="294"/>
      <c r="T109" s="294"/>
      <c r="U109" s="294"/>
      <c r="V109" s="294"/>
      <c r="W109" s="294"/>
      <c r="X109" s="294"/>
      <c r="Y109" s="294"/>
      <c r="Z109" s="294"/>
      <c r="AA109" s="408">
        <f t="shared" ref="AA109:AF109" si="81">AA108</f>
        <v>0</v>
      </c>
      <c r="AB109" s="408">
        <f t="shared" si="81"/>
        <v>0</v>
      </c>
      <c r="AC109" s="408">
        <f t="shared" si="81"/>
        <v>0</v>
      </c>
      <c r="AD109" s="408">
        <f t="shared" si="81"/>
        <v>0</v>
      </c>
      <c r="AE109" s="408">
        <f t="shared" si="81"/>
        <v>0</v>
      </c>
      <c r="AF109" s="408">
        <f t="shared" si="81"/>
        <v>0</v>
      </c>
      <c r="AG109" s="408">
        <f t="shared" ref="AG109:AN109" si="82">AG108</f>
        <v>0</v>
      </c>
      <c r="AH109" s="408">
        <f t="shared" si="82"/>
        <v>0</v>
      </c>
      <c r="AI109" s="408">
        <f t="shared" si="82"/>
        <v>0</v>
      </c>
      <c r="AJ109" s="408">
        <f t="shared" si="82"/>
        <v>0</v>
      </c>
      <c r="AK109" s="408">
        <f t="shared" si="82"/>
        <v>0</v>
      </c>
      <c r="AL109" s="408">
        <f t="shared" si="82"/>
        <v>0</v>
      </c>
      <c r="AM109" s="408">
        <f t="shared" si="82"/>
        <v>0</v>
      </c>
      <c r="AN109" s="408">
        <f t="shared" si="82"/>
        <v>0</v>
      </c>
      <c r="AO109" s="296"/>
    </row>
    <row r="110" spans="1:41" s="308" customFormat="1" ht="15" hidden="1" outlineLevel="1">
      <c r="A110" s="50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409"/>
      <c r="AB110" s="409"/>
      <c r="AC110" s="409"/>
      <c r="AD110" s="409"/>
      <c r="AE110" s="409"/>
      <c r="AF110" s="409"/>
      <c r="AG110" s="409"/>
      <c r="AH110" s="409"/>
      <c r="AI110" s="409"/>
      <c r="AJ110" s="409"/>
      <c r="AK110" s="409"/>
      <c r="AL110" s="409"/>
      <c r="AM110" s="409"/>
      <c r="AN110" s="409"/>
      <c r="AO110" s="305"/>
    </row>
    <row r="111" spans="1:41" s="282" customFormat="1" ht="15" hidden="1" outlineLevel="1">
      <c r="A111" s="498">
        <v>29</v>
      </c>
      <c r="B111" s="323" t="s">
        <v>19</v>
      </c>
      <c r="C111" s="290" t="s">
        <v>25</v>
      </c>
      <c r="D111" s="294"/>
      <c r="E111" s="294"/>
      <c r="F111" s="294"/>
      <c r="G111" s="294"/>
      <c r="H111" s="294"/>
      <c r="I111" s="294"/>
      <c r="J111" s="294"/>
      <c r="K111" s="294"/>
      <c r="L111" s="294"/>
      <c r="M111" s="294"/>
      <c r="N111" s="294"/>
      <c r="O111" s="294">
        <v>0</v>
      </c>
      <c r="P111" s="294"/>
      <c r="Q111" s="294"/>
      <c r="R111" s="294"/>
      <c r="S111" s="294"/>
      <c r="T111" s="294"/>
      <c r="U111" s="294"/>
      <c r="V111" s="294"/>
      <c r="W111" s="294"/>
      <c r="X111" s="294"/>
      <c r="Y111" s="294"/>
      <c r="Z111" s="294"/>
      <c r="AA111" s="407"/>
      <c r="AB111" s="407"/>
      <c r="AC111" s="407"/>
      <c r="AD111" s="407"/>
      <c r="AE111" s="407"/>
      <c r="AF111" s="407"/>
      <c r="AG111" s="407"/>
      <c r="AH111" s="407"/>
      <c r="AI111" s="407"/>
      <c r="AJ111" s="407"/>
      <c r="AK111" s="407"/>
      <c r="AL111" s="407"/>
      <c r="AM111" s="407"/>
      <c r="AN111" s="407"/>
      <c r="AO111" s="295">
        <f>SUM(AA111:AN111)</f>
        <v>0</v>
      </c>
    </row>
    <row r="112" spans="1:41" s="282" customFormat="1" ht="15" hidden="1" outlineLevel="1">
      <c r="A112" s="498"/>
      <c r="B112" s="323" t="s">
        <v>214</v>
      </c>
      <c r="C112" s="290" t="s">
        <v>163</v>
      </c>
      <c r="D112" s="294"/>
      <c r="E112" s="294"/>
      <c r="F112" s="294"/>
      <c r="G112" s="294"/>
      <c r="H112" s="294"/>
      <c r="I112" s="294"/>
      <c r="J112" s="294"/>
      <c r="K112" s="294"/>
      <c r="L112" s="294"/>
      <c r="M112" s="294"/>
      <c r="N112" s="294"/>
      <c r="O112" s="294">
        <f>O111</f>
        <v>0</v>
      </c>
      <c r="P112" s="294"/>
      <c r="Q112" s="294"/>
      <c r="R112" s="294"/>
      <c r="S112" s="294"/>
      <c r="T112" s="294"/>
      <c r="U112" s="294"/>
      <c r="V112" s="294"/>
      <c r="W112" s="294"/>
      <c r="X112" s="294"/>
      <c r="Y112" s="294"/>
      <c r="Z112" s="294"/>
      <c r="AA112" s="408">
        <f t="shared" ref="AA112:AF112" si="83">AA111</f>
        <v>0</v>
      </c>
      <c r="AB112" s="408">
        <f t="shared" si="83"/>
        <v>0</v>
      </c>
      <c r="AC112" s="408">
        <f t="shared" si="83"/>
        <v>0</v>
      </c>
      <c r="AD112" s="408">
        <f t="shared" si="83"/>
        <v>0</v>
      </c>
      <c r="AE112" s="408">
        <f t="shared" si="83"/>
        <v>0</v>
      </c>
      <c r="AF112" s="408">
        <f t="shared" si="83"/>
        <v>0</v>
      </c>
      <c r="AG112" s="408">
        <f t="shared" ref="AG112:AN112" si="84">AG111</f>
        <v>0</v>
      </c>
      <c r="AH112" s="408">
        <f t="shared" si="84"/>
        <v>0</v>
      </c>
      <c r="AI112" s="408">
        <f t="shared" si="84"/>
        <v>0</v>
      </c>
      <c r="AJ112" s="408">
        <f t="shared" si="84"/>
        <v>0</v>
      </c>
      <c r="AK112" s="408">
        <f t="shared" si="84"/>
        <v>0</v>
      </c>
      <c r="AL112" s="408">
        <f t="shared" si="84"/>
        <v>0</v>
      </c>
      <c r="AM112" s="408">
        <f t="shared" si="84"/>
        <v>0</v>
      </c>
      <c r="AN112" s="408">
        <f t="shared" si="84"/>
        <v>0</v>
      </c>
      <c r="AO112" s="494"/>
    </row>
    <row r="113" spans="1:41" s="282" customFormat="1" ht="15" hidden="1" outlineLevel="1">
      <c r="A113" s="49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290"/>
      <c r="AA113" s="290"/>
      <c r="AB113" s="409"/>
      <c r="AC113" s="409"/>
      <c r="AD113" s="409"/>
      <c r="AE113" s="409"/>
      <c r="AF113" s="409"/>
      <c r="AG113" s="409"/>
      <c r="AH113" s="409"/>
      <c r="AI113" s="409"/>
      <c r="AJ113" s="409"/>
      <c r="AK113" s="409"/>
      <c r="AL113" s="409"/>
      <c r="AM113" s="409"/>
      <c r="AN113" s="409"/>
      <c r="AO113" s="312"/>
    </row>
    <row r="114" spans="1:41" s="282" customFormat="1" ht="15" hidden="1" outlineLevel="1">
      <c r="A114" s="498">
        <v>30</v>
      </c>
      <c r="B114" s="323" t="s">
        <v>489</v>
      </c>
      <c r="C114" s="290" t="s">
        <v>25</v>
      </c>
      <c r="D114" s="294"/>
      <c r="E114" s="294"/>
      <c r="F114" s="294"/>
      <c r="G114" s="294"/>
      <c r="H114" s="294"/>
      <c r="I114" s="294"/>
      <c r="J114" s="294"/>
      <c r="K114" s="294"/>
      <c r="L114" s="294"/>
      <c r="M114" s="294"/>
      <c r="N114" s="294"/>
      <c r="O114" s="294">
        <v>0</v>
      </c>
      <c r="P114" s="294"/>
      <c r="Q114" s="294"/>
      <c r="R114" s="294"/>
      <c r="S114" s="294"/>
      <c r="T114" s="294"/>
      <c r="U114" s="294"/>
      <c r="V114" s="294"/>
      <c r="W114" s="294"/>
      <c r="X114" s="294"/>
      <c r="Y114" s="294"/>
      <c r="Z114" s="294"/>
      <c r="AA114" s="407"/>
      <c r="AB114" s="407"/>
      <c r="AC114" s="407"/>
      <c r="AD114" s="407"/>
      <c r="AE114" s="407"/>
      <c r="AF114" s="407"/>
      <c r="AG114" s="407"/>
      <c r="AH114" s="407"/>
      <c r="AI114" s="407"/>
      <c r="AJ114" s="407"/>
      <c r="AK114" s="407"/>
      <c r="AL114" s="407"/>
      <c r="AM114" s="407"/>
      <c r="AN114" s="407"/>
      <c r="AO114" s="295">
        <f>SUM(AA114:AN114)</f>
        <v>0</v>
      </c>
    </row>
    <row r="115" spans="1:41" s="282" customFormat="1" ht="15" hidden="1" outlineLevel="1">
      <c r="A115" s="498"/>
      <c r="B115" s="323" t="s">
        <v>214</v>
      </c>
      <c r="C115" s="290" t="s">
        <v>163</v>
      </c>
      <c r="D115" s="294"/>
      <c r="E115" s="294"/>
      <c r="F115" s="294"/>
      <c r="G115" s="294"/>
      <c r="H115" s="294"/>
      <c r="I115" s="294"/>
      <c r="J115" s="294"/>
      <c r="K115" s="294"/>
      <c r="L115" s="294"/>
      <c r="M115" s="294"/>
      <c r="N115" s="294"/>
      <c r="O115" s="294">
        <f>O114</f>
        <v>0</v>
      </c>
      <c r="P115" s="294"/>
      <c r="Q115" s="294"/>
      <c r="R115" s="294"/>
      <c r="S115" s="294"/>
      <c r="T115" s="294"/>
      <c r="U115" s="294"/>
      <c r="V115" s="294"/>
      <c r="W115" s="294"/>
      <c r="X115" s="294"/>
      <c r="Y115" s="294"/>
      <c r="Z115" s="294"/>
      <c r="AA115" s="408">
        <f t="shared" ref="AA115:AF115" si="85">AA114</f>
        <v>0</v>
      </c>
      <c r="AB115" s="408">
        <f t="shared" si="85"/>
        <v>0</v>
      </c>
      <c r="AC115" s="408">
        <f t="shared" si="85"/>
        <v>0</v>
      </c>
      <c r="AD115" s="408">
        <f t="shared" si="85"/>
        <v>0</v>
      </c>
      <c r="AE115" s="408">
        <f t="shared" si="85"/>
        <v>0</v>
      </c>
      <c r="AF115" s="408">
        <f t="shared" si="85"/>
        <v>0</v>
      </c>
      <c r="AG115" s="408">
        <f t="shared" ref="AG115:AN115" si="86">AG114</f>
        <v>0</v>
      </c>
      <c r="AH115" s="408">
        <f t="shared" si="86"/>
        <v>0</v>
      </c>
      <c r="AI115" s="408">
        <f t="shared" si="86"/>
        <v>0</v>
      </c>
      <c r="AJ115" s="408">
        <f t="shared" si="86"/>
        <v>0</v>
      </c>
      <c r="AK115" s="408">
        <f t="shared" si="86"/>
        <v>0</v>
      </c>
      <c r="AL115" s="408">
        <f t="shared" si="86"/>
        <v>0</v>
      </c>
      <c r="AM115" s="408">
        <f t="shared" si="86"/>
        <v>0</v>
      </c>
      <c r="AN115" s="408">
        <f t="shared" si="86"/>
        <v>0</v>
      </c>
      <c r="AO115" s="494"/>
    </row>
    <row r="116" spans="1:41" s="282" customFormat="1" ht="15" hidden="1" outlineLevel="1">
      <c r="A116" s="49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409"/>
      <c r="AC116" s="409"/>
      <c r="AD116" s="409"/>
      <c r="AE116" s="409"/>
      <c r="AF116" s="409"/>
      <c r="AG116" s="409"/>
      <c r="AH116" s="409"/>
      <c r="AI116" s="409"/>
      <c r="AJ116" s="409"/>
      <c r="AK116" s="409"/>
      <c r="AL116" s="409"/>
      <c r="AM116" s="409"/>
      <c r="AN116" s="409"/>
      <c r="AO116" s="312"/>
    </row>
    <row r="117" spans="1:41" s="282" customFormat="1" ht="15.6" hidden="1" outlineLevel="1">
      <c r="A117" s="498"/>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409"/>
      <c r="AC117" s="409"/>
      <c r="AD117" s="409"/>
      <c r="AE117" s="409"/>
      <c r="AF117" s="409"/>
      <c r="AG117" s="409"/>
      <c r="AH117" s="409"/>
      <c r="AI117" s="409"/>
      <c r="AJ117" s="409"/>
      <c r="AK117" s="409"/>
      <c r="AL117" s="409"/>
      <c r="AM117" s="409"/>
      <c r="AN117" s="409"/>
      <c r="AO117" s="312"/>
    </row>
    <row r="118" spans="1:41" s="282" customFormat="1" ht="15" hidden="1" outlineLevel="1">
      <c r="A118" s="498">
        <v>31</v>
      </c>
      <c r="B118" s="323" t="s">
        <v>491</v>
      </c>
      <c r="C118" s="290" t="s">
        <v>25</v>
      </c>
      <c r="D118" s="294"/>
      <c r="E118" s="294"/>
      <c r="F118" s="294"/>
      <c r="G118" s="294"/>
      <c r="H118" s="294"/>
      <c r="I118" s="294"/>
      <c r="J118" s="294"/>
      <c r="K118" s="294"/>
      <c r="L118" s="294"/>
      <c r="M118" s="294"/>
      <c r="N118" s="294"/>
      <c r="O118" s="294">
        <v>0</v>
      </c>
      <c r="P118" s="294"/>
      <c r="Q118" s="294"/>
      <c r="R118" s="294"/>
      <c r="S118" s="294"/>
      <c r="T118" s="294"/>
      <c r="U118" s="294"/>
      <c r="V118" s="294"/>
      <c r="W118" s="294"/>
      <c r="X118" s="294"/>
      <c r="Y118" s="294"/>
      <c r="Z118" s="294"/>
      <c r="AA118" s="407"/>
      <c r="AB118" s="407"/>
      <c r="AC118" s="407"/>
      <c r="AD118" s="407"/>
      <c r="AE118" s="407"/>
      <c r="AF118" s="407"/>
      <c r="AG118" s="407"/>
      <c r="AH118" s="407"/>
      <c r="AI118" s="407"/>
      <c r="AJ118" s="407"/>
      <c r="AK118" s="407"/>
      <c r="AL118" s="407"/>
      <c r="AM118" s="407"/>
      <c r="AN118" s="407"/>
      <c r="AO118" s="295">
        <f>SUM(AA118:AN118)</f>
        <v>0</v>
      </c>
    </row>
    <row r="119" spans="1:41" s="282" customFormat="1" ht="15" hidden="1" outlineLevel="1">
      <c r="A119" s="498"/>
      <c r="B119" s="323" t="s">
        <v>214</v>
      </c>
      <c r="C119" s="290" t="s">
        <v>163</v>
      </c>
      <c r="D119" s="294"/>
      <c r="E119" s="294"/>
      <c r="F119" s="294"/>
      <c r="G119" s="294"/>
      <c r="H119" s="294"/>
      <c r="I119" s="294"/>
      <c r="J119" s="294"/>
      <c r="K119" s="294"/>
      <c r="L119" s="294"/>
      <c r="M119" s="294"/>
      <c r="N119" s="294"/>
      <c r="O119" s="294">
        <f>O118</f>
        <v>0</v>
      </c>
      <c r="P119" s="294"/>
      <c r="Q119" s="294"/>
      <c r="R119" s="294"/>
      <c r="S119" s="294"/>
      <c r="T119" s="294"/>
      <c r="U119" s="294"/>
      <c r="V119" s="294"/>
      <c r="W119" s="294"/>
      <c r="X119" s="294"/>
      <c r="Y119" s="294"/>
      <c r="Z119" s="294"/>
      <c r="AA119" s="408">
        <f t="shared" ref="AA119:AF119" si="87">AA118</f>
        <v>0</v>
      </c>
      <c r="AB119" s="408">
        <f t="shared" si="87"/>
        <v>0</v>
      </c>
      <c r="AC119" s="408">
        <f t="shared" si="87"/>
        <v>0</v>
      </c>
      <c r="AD119" s="408">
        <f t="shared" si="87"/>
        <v>0</v>
      </c>
      <c r="AE119" s="408">
        <f t="shared" si="87"/>
        <v>0</v>
      </c>
      <c r="AF119" s="408">
        <f t="shared" si="87"/>
        <v>0</v>
      </c>
      <c r="AG119" s="408">
        <f t="shared" ref="AG119:AN119" si="88">AG118</f>
        <v>0</v>
      </c>
      <c r="AH119" s="408">
        <f t="shared" si="88"/>
        <v>0</v>
      </c>
      <c r="AI119" s="408">
        <f t="shared" si="88"/>
        <v>0</v>
      </c>
      <c r="AJ119" s="408">
        <f t="shared" si="88"/>
        <v>0</v>
      </c>
      <c r="AK119" s="408">
        <f t="shared" si="88"/>
        <v>0</v>
      </c>
      <c r="AL119" s="408">
        <f t="shared" si="88"/>
        <v>0</v>
      </c>
      <c r="AM119" s="408">
        <f t="shared" si="88"/>
        <v>0</v>
      </c>
      <c r="AN119" s="408">
        <f t="shared" si="88"/>
        <v>0</v>
      </c>
      <c r="AO119" s="494"/>
    </row>
    <row r="120" spans="1:41" s="282" customFormat="1" ht="15" hidden="1" outlineLevel="1">
      <c r="A120" s="49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409"/>
      <c r="AB120" s="409"/>
      <c r="AC120" s="409"/>
      <c r="AD120" s="409"/>
      <c r="AE120" s="409"/>
      <c r="AF120" s="409"/>
      <c r="AG120" s="409"/>
      <c r="AH120" s="409"/>
      <c r="AI120" s="409"/>
      <c r="AJ120" s="409"/>
      <c r="AK120" s="409"/>
      <c r="AL120" s="409"/>
      <c r="AM120" s="409"/>
      <c r="AN120" s="409"/>
      <c r="AO120" s="312"/>
    </row>
    <row r="121" spans="1:41" s="282" customFormat="1" ht="15" hidden="1" outlineLevel="1">
      <c r="A121" s="498">
        <v>32</v>
      </c>
      <c r="B121" s="323" t="s">
        <v>492</v>
      </c>
      <c r="C121" s="290" t="s">
        <v>25</v>
      </c>
      <c r="D121" s="294"/>
      <c r="E121" s="294"/>
      <c r="F121" s="294"/>
      <c r="G121" s="294"/>
      <c r="H121" s="294"/>
      <c r="I121" s="294"/>
      <c r="J121" s="294"/>
      <c r="K121" s="294"/>
      <c r="L121" s="294"/>
      <c r="M121" s="294"/>
      <c r="N121" s="294"/>
      <c r="O121" s="294">
        <v>0</v>
      </c>
      <c r="P121" s="294"/>
      <c r="Q121" s="294"/>
      <c r="R121" s="294"/>
      <c r="S121" s="294"/>
      <c r="T121" s="294"/>
      <c r="U121" s="294"/>
      <c r="V121" s="294"/>
      <c r="W121" s="294"/>
      <c r="X121" s="294"/>
      <c r="Y121" s="294"/>
      <c r="Z121" s="294"/>
      <c r="AA121" s="407"/>
      <c r="AB121" s="407"/>
      <c r="AC121" s="407"/>
      <c r="AD121" s="407"/>
      <c r="AE121" s="407"/>
      <c r="AF121" s="407"/>
      <c r="AG121" s="407"/>
      <c r="AH121" s="407"/>
      <c r="AI121" s="407"/>
      <c r="AJ121" s="407"/>
      <c r="AK121" s="407"/>
      <c r="AL121" s="407"/>
      <c r="AM121" s="407"/>
      <c r="AN121" s="407"/>
      <c r="AO121" s="295">
        <f>SUM(AA121:AN121)</f>
        <v>0</v>
      </c>
    </row>
    <row r="122" spans="1:41" s="282" customFormat="1" ht="15" hidden="1" outlineLevel="1">
      <c r="A122" s="498"/>
      <c r="B122" s="323" t="s">
        <v>214</v>
      </c>
      <c r="C122" s="290" t="s">
        <v>163</v>
      </c>
      <c r="D122" s="294"/>
      <c r="E122" s="294"/>
      <c r="F122" s="294"/>
      <c r="G122" s="294"/>
      <c r="H122" s="294"/>
      <c r="I122" s="294"/>
      <c r="J122" s="294"/>
      <c r="K122" s="294"/>
      <c r="L122" s="294"/>
      <c r="M122" s="294"/>
      <c r="N122" s="294"/>
      <c r="O122" s="294">
        <f>O121</f>
        <v>0</v>
      </c>
      <c r="P122" s="294"/>
      <c r="Q122" s="294"/>
      <c r="R122" s="294"/>
      <c r="S122" s="294"/>
      <c r="T122" s="294"/>
      <c r="U122" s="294"/>
      <c r="V122" s="294"/>
      <c r="W122" s="294"/>
      <c r="X122" s="294"/>
      <c r="Y122" s="294"/>
      <c r="Z122" s="294"/>
      <c r="AA122" s="408">
        <f t="shared" ref="AA122:AF122" si="89">AA121</f>
        <v>0</v>
      </c>
      <c r="AB122" s="408">
        <f t="shared" si="89"/>
        <v>0</v>
      </c>
      <c r="AC122" s="408">
        <f t="shared" si="89"/>
        <v>0</v>
      </c>
      <c r="AD122" s="408">
        <f t="shared" si="89"/>
        <v>0</v>
      </c>
      <c r="AE122" s="408">
        <f t="shared" si="89"/>
        <v>0</v>
      </c>
      <c r="AF122" s="408">
        <f t="shared" si="89"/>
        <v>0</v>
      </c>
      <c r="AG122" s="408">
        <f t="shared" ref="AG122:AN122" si="90">AG121</f>
        <v>0</v>
      </c>
      <c r="AH122" s="408">
        <f t="shared" si="90"/>
        <v>0</v>
      </c>
      <c r="AI122" s="408">
        <f t="shared" si="90"/>
        <v>0</v>
      </c>
      <c r="AJ122" s="408">
        <f t="shared" si="90"/>
        <v>0</v>
      </c>
      <c r="AK122" s="408">
        <f t="shared" si="90"/>
        <v>0</v>
      </c>
      <c r="AL122" s="408">
        <f t="shared" si="90"/>
        <v>0</v>
      </c>
      <c r="AM122" s="408">
        <f t="shared" si="90"/>
        <v>0</v>
      </c>
      <c r="AN122" s="408">
        <f t="shared" si="90"/>
        <v>0</v>
      </c>
      <c r="AO122" s="494"/>
    </row>
    <row r="123" spans="1:41" s="282" customFormat="1" ht="15" hidden="1" outlineLevel="1">
      <c r="A123" s="49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409"/>
      <c r="AB123" s="409"/>
      <c r="AC123" s="409"/>
      <c r="AD123" s="409"/>
      <c r="AE123" s="409"/>
      <c r="AF123" s="409"/>
      <c r="AG123" s="409"/>
      <c r="AH123" s="409"/>
      <c r="AI123" s="409"/>
      <c r="AJ123" s="409"/>
      <c r="AK123" s="409"/>
      <c r="AL123" s="409"/>
      <c r="AM123" s="409"/>
      <c r="AN123" s="409"/>
      <c r="AO123" s="312"/>
    </row>
    <row r="124" spans="1:41" s="282" customFormat="1" ht="15" hidden="1" outlineLevel="1">
      <c r="A124" s="498">
        <v>33</v>
      </c>
      <c r="B124" s="323" t="s">
        <v>493</v>
      </c>
      <c r="C124" s="290" t="s">
        <v>25</v>
      </c>
      <c r="D124" s="294"/>
      <c r="E124" s="294"/>
      <c r="F124" s="294"/>
      <c r="G124" s="294"/>
      <c r="H124" s="294"/>
      <c r="I124" s="294"/>
      <c r="J124" s="294"/>
      <c r="K124" s="294"/>
      <c r="L124" s="294"/>
      <c r="M124" s="294"/>
      <c r="N124" s="294"/>
      <c r="O124" s="294">
        <v>12</v>
      </c>
      <c r="P124" s="294"/>
      <c r="Q124" s="294"/>
      <c r="R124" s="294"/>
      <c r="S124" s="294"/>
      <c r="T124" s="294"/>
      <c r="U124" s="294"/>
      <c r="V124" s="294"/>
      <c r="W124" s="294"/>
      <c r="X124" s="294"/>
      <c r="Y124" s="294"/>
      <c r="Z124" s="294"/>
      <c r="AA124" s="407"/>
      <c r="AB124" s="407"/>
      <c r="AC124" s="407"/>
      <c r="AD124" s="407"/>
      <c r="AE124" s="407"/>
      <c r="AF124" s="407"/>
      <c r="AG124" s="407"/>
      <c r="AH124" s="407"/>
      <c r="AI124" s="407"/>
      <c r="AJ124" s="407"/>
      <c r="AK124" s="407"/>
      <c r="AL124" s="407"/>
      <c r="AM124" s="407"/>
      <c r="AN124" s="407"/>
      <c r="AO124" s="295">
        <f>SUM(AA124:AN124)</f>
        <v>0</v>
      </c>
    </row>
    <row r="125" spans="1:41" s="282" customFormat="1" ht="15" hidden="1" outlineLevel="1">
      <c r="A125" s="498"/>
      <c r="B125" s="323" t="s">
        <v>214</v>
      </c>
      <c r="C125" s="290" t="s">
        <v>163</v>
      </c>
      <c r="D125" s="294"/>
      <c r="E125" s="294"/>
      <c r="F125" s="294"/>
      <c r="G125" s="294"/>
      <c r="H125" s="294"/>
      <c r="I125" s="294"/>
      <c r="J125" s="294"/>
      <c r="K125" s="294"/>
      <c r="L125" s="294"/>
      <c r="M125" s="294"/>
      <c r="N125" s="294"/>
      <c r="O125" s="294">
        <f>O124</f>
        <v>12</v>
      </c>
      <c r="P125" s="294"/>
      <c r="Q125" s="294"/>
      <c r="R125" s="294"/>
      <c r="S125" s="294"/>
      <c r="T125" s="294"/>
      <c r="U125" s="294"/>
      <c r="V125" s="294"/>
      <c r="W125" s="294"/>
      <c r="X125" s="294"/>
      <c r="Y125" s="294"/>
      <c r="Z125" s="294"/>
      <c r="AA125" s="408">
        <f t="shared" ref="AA125:AF125" si="91">AA124</f>
        <v>0</v>
      </c>
      <c r="AB125" s="408">
        <f t="shared" si="91"/>
        <v>0</v>
      </c>
      <c r="AC125" s="408">
        <f t="shared" si="91"/>
        <v>0</v>
      </c>
      <c r="AD125" s="408">
        <f t="shared" si="91"/>
        <v>0</v>
      </c>
      <c r="AE125" s="408">
        <f t="shared" si="91"/>
        <v>0</v>
      </c>
      <c r="AF125" s="408">
        <f t="shared" si="91"/>
        <v>0</v>
      </c>
      <c r="AG125" s="408">
        <f t="shared" ref="AG125:AN125" si="92">AG124</f>
        <v>0</v>
      </c>
      <c r="AH125" s="408">
        <f t="shared" si="92"/>
        <v>0</v>
      </c>
      <c r="AI125" s="408">
        <f t="shared" si="92"/>
        <v>0</v>
      </c>
      <c r="AJ125" s="408">
        <f t="shared" si="92"/>
        <v>0</v>
      </c>
      <c r="AK125" s="408">
        <f t="shared" si="92"/>
        <v>0</v>
      </c>
      <c r="AL125" s="408">
        <f t="shared" si="92"/>
        <v>0</v>
      </c>
      <c r="AM125" s="408">
        <f t="shared" si="92"/>
        <v>0</v>
      </c>
      <c r="AN125" s="408">
        <f t="shared" si="92"/>
        <v>0</v>
      </c>
      <c r="AO125" s="494"/>
    </row>
    <row r="126" spans="1:41" s="282" customFormat="1" ht="15" outlineLevel="1">
      <c r="A126" s="49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409"/>
      <c r="AB126" s="409"/>
      <c r="AC126" s="409"/>
      <c r="AD126" s="409"/>
      <c r="AE126" s="409"/>
      <c r="AF126" s="409"/>
      <c r="AG126" s="409"/>
      <c r="AH126" s="409"/>
      <c r="AI126" s="409"/>
      <c r="AJ126" s="409"/>
      <c r="AK126" s="409"/>
      <c r="AL126" s="409"/>
      <c r="AM126" s="409"/>
      <c r="AN126" s="409"/>
      <c r="AO126" s="305"/>
    </row>
    <row r="127" spans="1:41" s="282" customFormat="1" ht="15.6">
      <c r="A127" s="498"/>
      <c r="B127" s="326" t="s">
        <v>237</v>
      </c>
      <c r="C127" s="327"/>
      <c r="D127" s="327">
        <f>SUM(D22:D125)</f>
        <v>367205.43062992743</v>
      </c>
      <c r="E127" s="327"/>
      <c r="F127" s="327"/>
      <c r="G127" s="327"/>
      <c r="H127" s="327"/>
      <c r="I127" s="327"/>
      <c r="J127" s="327"/>
      <c r="K127" s="327"/>
      <c r="L127" s="327"/>
      <c r="M127" s="327"/>
      <c r="N127" s="327"/>
      <c r="O127" s="327"/>
      <c r="P127" s="327">
        <f>SUM(P22:P125)</f>
        <v>56.846151006262424</v>
      </c>
      <c r="Q127" s="327"/>
      <c r="R127" s="327"/>
      <c r="S127" s="327"/>
      <c r="T127" s="327"/>
      <c r="U127" s="327"/>
      <c r="V127" s="327"/>
      <c r="W127" s="327"/>
      <c r="X127" s="327"/>
      <c r="Y127" s="327"/>
      <c r="Z127" s="327"/>
      <c r="AA127" s="328">
        <f>IF(AA21="kWh",SUMPRODUCT(D22:D125,AA22:AA125))</f>
        <v>70703.714919179445</v>
      </c>
      <c r="AB127" s="328">
        <f>IF(AB21="kWh",SUMPRODUCT(D22:D125,AB22:AB125))</f>
        <v>140522.82269449055</v>
      </c>
      <c r="AC127" s="328">
        <f>IF(AC21="kW",SUMPRODUCT(O22:O125,P22:P125,AC22:AC125),SUMPRODUCT(D22:D125,AC22:AC125))</f>
        <v>266.38211806406031</v>
      </c>
      <c r="AD127" s="328">
        <f>IF(AD21="kW",SUMPRODUCT(O22:O125,P22:P125,AD22:AD125),SUMPRODUCT(D22:D125,AD22:AD125))</f>
        <v>0</v>
      </c>
      <c r="AE127" s="328">
        <f>IF(AE21="kW",SUMPRODUCT(O22:O125,P22:P125,AE22:AE125),SUMPRODUCT(D22:D125,AE22:AE125))</f>
        <v>0</v>
      </c>
      <c r="AF127" s="328">
        <f>IF(AF21="kW",SUMPRODUCT(O22:O125,P22:P125,AF22:AF125),SUMPRODUCT(D22:D125,AF22:AF125))</f>
        <v>0</v>
      </c>
      <c r="AG127" s="328">
        <f>IF(AG21="kW",SUMPRODUCT(O22:O125,P22:P125,AG22:AG125),SUMPRODUCT(D22:D125,AG22:AG125))</f>
        <v>0</v>
      </c>
      <c r="AH127" s="328">
        <f>IF(AH21="kW",SUMPRODUCT(O22:O125,P22:P125,AH22:AH125),SUMPRODUCT(D22:D125,AH22:AH125))</f>
        <v>0</v>
      </c>
      <c r="AI127" s="328">
        <f>IF(AI21="kW",SUMPRODUCT(O22:O125,P22:P125,AI22:AI125),SUMPRODUCT(D22:D125,AI22:AI125))</f>
        <v>0</v>
      </c>
      <c r="AJ127" s="328">
        <f>IF(AJ21="kW",SUMPRODUCT(O22:O125,P22:P125,AJ22:AJ125),SUMPRODUCT(D22:D125,AJ22:AJ125))</f>
        <v>0</v>
      </c>
      <c r="AK127" s="328">
        <f>IF(AK21="kW",SUMPRODUCT(O22:O125,P22:P125,AK22:AK125),SUMPRODUCT(D22:D125,AK22:AK125))</f>
        <v>0</v>
      </c>
      <c r="AL127" s="328">
        <f>IF(AL21="kW",SUMPRODUCT(O22:O125,P22:P125,AL22:AL125),SUMPRODUCT(D22:D125,AL22:AL125))</f>
        <v>0</v>
      </c>
      <c r="AM127" s="328">
        <f>IF(AM21="kW",SUMPRODUCT(O22:O125,P22:P125,AM22:AM125),SUMPRODUCT(D22:D125,AM22:AM125))</f>
        <v>0</v>
      </c>
      <c r="AN127" s="328">
        <f>IF(AN21="kW",SUMPRODUCT(P22:P125,Q22:Q125,AN22:AN125),SUMPRODUCT(E22:E125,AN22:AN125))</f>
        <v>0</v>
      </c>
      <c r="AO127" s="329"/>
    </row>
    <row r="128" spans="1:41" s="282" customFormat="1" ht="15.6">
      <c r="A128" s="498"/>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c r="Z128" s="327"/>
      <c r="AA128" s="327">
        <f>HLOOKUP(AA20,'2. LRAMVA Threshold'!$B$42:$Q$54,3,FALSE)</f>
        <v>0</v>
      </c>
      <c r="AB128" s="327">
        <f>HLOOKUP(AB20,'2. LRAMVA Threshold'!$B$42:$Q$54,3,FALSE)</f>
        <v>0</v>
      </c>
      <c r="AC128" s="327">
        <f>HLOOKUP(AC20,'2. LRAMVA Threshold'!$B$42:$Q$54,3,FALSE)</f>
        <v>0</v>
      </c>
      <c r="AD128" s="327">
        <f>HLOOKUP(AD20,'2. LRAMVA Threshold'!$B$42:$Q$54,3,FALSE)</f>
        <v>0</v>
      </c>
      <c r="AE128" s="327">
        <f>HLOOKUP(AE20,'2. LRAMVA Threshold'!$B$42:$Q$54,3,FALSE)</f>
        <v>0</v>
      </c>
      <c r="AF128" s="327">
        <f>HLOOKUP(AF20,'2. LRAMVA Threshold'!$B$42:$Q$54,3,FALSE)</f>
        <v>0</v>
      </c>
      <c r="AG128" s="327">
        <f>HLOOKUP(AG20,'2. LRAMVA Threshold'!$B$42:$Q$54,3,FALSE)</f>
        <v>0</v>
      </c>
      <c r="AH128" s="327">
        <f>HLOOKUP(AH20,'2. LRAMVA Threshold'!$B$42:$Q$54,3,FALSE)</f>
        <v>0</v>
      </c>
      <c r="AI128" s="327">
        <f>HLOOKUP(AI20,'2. LRAMVA Threshold'!$B$42:$Q$54,3,FALSE)</f>
        <v>0</v>
      </c>
      <c r="AJ128" s="327">
        <f>HLOOKUP(AJ20,'2. LRAMVA Threshold'!$B$42:$Q$54,3,FALSE)</f>
        <v>0</v>
      </c>
      <c r="AK128" s="327">
        <f>HLOOKUP(AK20,'2. LRAMVA Threshold'!$B$42:$Q$54,3,FALSE)</f>
        <v>0</v>
      </c>
      <c r="AL128" s="327">
        <f>HLOOKUP(AL20,'2. LRAMVA Threshold'!$B$42:$Q$54,3,FALSE)</f>
        <v>0</v>
      </c>
      <c r="AM128" s="327">
        <f>HLOOKUP(AM20,'2. LRAMVA Threshold'!$B$42:$Q$54,3,FALSE)</f>
        <v>0</v>
      </c>
      <c r="AN128" s="327">
        <f>HLOOKUP(AN20,'2. LRAMVA Threshold'!$B$42:$Q$54,3,FALSE)</f>
        <v>0</v>
      </c>
      <c r="AO128" s="331"/>
    </row>
    <row r="129" spans="1:42" s="302" customFormat="1" ht="15">
      <c r="A129" s="500"/>
      <c r="B129" s="323"/>
      <c r="C129" s="332"/>
      <c r="D129" s="333"/>
      <c r="E129" s="333"/>
      <c r="F129" s="333"/>
      <c r="G129" s="333"/>
      <c r="H129" s="333"/>
      <c r="I129" s="333"/>
      <c r="J129" s="333"/>
      <c r="K129" s="333"/>
      <c r="L129" s="333"/>
      <c r="M129" s="333"/>
      <c r="N129" s="333"/>
      <c r="O129" s="333"/>
      <c r="P129" s="333"/>
      <c r="Q129" s="333"/>
      <c r="R129" s="333"/>
      <c r="S129" s="335"/>
      <c r="T129" s="335"/>
      <c r="U129" s="335"/>
      <c r="V129" s="335"/>
      <c r="W129" s="333"/>
      <c r="X129" s="333"/>
      <c r="AA129" s="299"/>
      <c r="AB129" s="299"/>
      <c r="AC129" s="299"/>
      <c r="AD129" s="299"/>
      <c r="AE129" s="299"/>
      <c r="AF129" s="299"/>
      <c r="AG129" s="299"/>
      <c r="AH129" s="299"/>
      <c r="AI129" s="299"/>
      <c r="AJ129" s="299"/>
      <c r="AK129" s="299"/>
      <c r="AL129" s="299"/>
      <c r="AM129" s="299"/>
      <c r="AN129" s="299"/>
      <c r="AO129" s="336"/>
    </row>
    <row r="130" spans="1:42" s="342" customFormat="1" ht="15">
      <c r="A130" s="49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AA130" s="340">
        <f>HLOOKUP(AA$20,'3.  Distribution Rates'!$C$122:$P$134,3,FALSE)</f>
        <v>1.2E-2</v>
      </c>
      <c r="AB130" s="340">
        <f>HLOOKUP(AB$20,'3.  Distribution Rates'!$C$122:$P$134,3,FALSE)</f>
        <v>1.47E-2</v>
      </c>
      <c r="AC130" s="340">
        <f>HLOOKUP(AC$20,'3.  Distribution Rates'!$C$122:$P$134,3,FALSE)</f>
        <v>3.1518999999999999</v>
      </c>
      <c r="AD130" s="340">
        <f>HLOOKUP(AD$20,'3.  Distribution Rates'!$C$122:$P$134,3,FALSE)</f>
        <v>1.1299999999999999E-2</v>
      </c>
      <c r="AE130" s="340">
        <f>HLOOKUP(AE$20,'3.  Distribution Rates'!$C$122:$P$134,3,FALSE)</f>
        <v>10.3497</v>
      </c>
      <c r="AF130" s="340">
        <f>HLOOKUP(AF$20,'3.  Distribution Rates'!$C$122:$P$134,3,FALSE)</f>
        <v>17.669799999999999</v>
      </c>
      <c r="AG130" s="340">
        <f>HLOOKUP(AG$20,'3.  Distribution Rates'!$C$122:$P$134,3,FALSE)</f>
        <v>0</v>
      </c>
      <c r="AH130" s="340">
        <f>HLOOKUP(AH$20,'3.  Distribution Rates'!$C$122:$P$134,3,FALSE)</f>
        <v>0</v>
      </c>
      <c r="AI130" s="340">
        <f>HLOOKUP(AI$20,'3.  Distribution Rates'!$C$122:$P$134,3,FALSE)</f>
        <v>0</v>
      </c>
      <c r="AJ130" s="340">
        <f>HLOOKUP(AJ$20,'3.  Distribution Rates'!$C$122:$P$134,3,FALSE)</f>
        <v>0</v>
      </c>
      <c r="AK130" s="340">
        <f>HLOOKUP(AK$20,'3.  Distribution Rates'!$C$122:$P$134,3,FALSE)</f>
        <v>0</v>
      </c>
      <c r="AL130" s="340">
        <f>HLOOKUP(AL$20,'3.  Distribution Rates'!$C$122:$P$134,3,FALSE)</f>
        <v>0</v>
      </c>
      <c r="AM130" s="340">
        <f>HLOOKUP(AM$20,'3.  Distribution Rates'!$C$122:$P$134,3,FALSE)</f>
        <v>0</v>
      </c>
      <c r="AN130" s="340">
        <f>HLOOKUP(AN$20,'3.  Distribution Rates'!$C$122:$P$134,3,FALSE)</f>
        <v>0</v>
      </c>
      <c r="AO130" s="404">
        <f>SUM(AA131:AN131)</f>
        <v>3753.7398705652759</v>
      </c>
      <c r="AP130" s="341"/>
    </row>
    <row r="131" spans="1:42" s="302" customFormat="1" ht="15.6">
      <c r="A131" s="500"/>
      <c r="B131" s="297" t="s">
        <v>253</v>
      </c>
      <c r="C131" s="343"/>
      <c r="D131" s="335"/>
      <c r="E131" s="333"/>
      <c r="F131" s="333"/>
      <c r="G131" s="333"/>
      <c r="H131" s="333"/>
      <c r="I131" s="333"/>
      <c r="J131" s="333"/>
      <c r="K131" s="333"/>
      <c r="L131" s="333"/>
      <c r="M131" s="333"/>
      <c r="N131" s="333"/>
      <c r="O131" s="333"/>
      <c r="P131" s="333"/>
      <c r="Q131" s="333"/>
      <c r="R131" s="333"/>
      <c r="S131" s="335"/>
      <c r="T131" s="335"/>
      <c r="U131" s="335"/>
      <c r="V131" s="335"/>
      <c r="W131" s="333"/>
      <c r="X131" s="333"/>
      <c r="AA131" s="344">
        <f t="shared" ref="AA131:AF131" si="93">AA127*AA130</f>
        <v>848.44457903015336</v>
      </c>
      <c r="AB131" s="344">
        <f t="shared" si="93"/>
        <v>2065.6854936090108</v>
      </c>
      <c r="AC131" s="345">
        <f t="shared" si="93"/>
        <v>839.6097979261117</v>
      </c>
      <c r="AD131" s="345">
        <f t="shared" si="93"/>
        <v>0</v>
      </c>
      <c r="AE131" s="345">
        <f t="shared" si="93"/>
        <v>0</v>
      </c>
      <c r="AF131" s="345">
        <f t="shared" si="93"/>
        <v>0</v>
      </c>
      <c r="AG131" s="345">
        <f t="shared" ref="AG131:AM131" si="94">AG127*AG130</f>
        <v>0</v>
      </c>
      <c r="AH131" s="345">
        <f t="shared" si="94"/>
        <v>0</v>
      </c>
      <c r="AI131" s="345">
        <f t="shared" si="94"/>
        <v>0</v>
      </c>
      <c r="AJ131" s="345">
        <f t="shared" si="94"/>
        <v>0</v>
      </c>
      <c r="AK131" s="345">
        <f t="shared" si="94"/>
        <v>0</v>
      </c>
      <c r="AL131" s="345">
        <f t="shared" si="94"/>
        <v>0</v>
      </c>
      <c r="AM131" s="345">
        <f t="shared" si="94"/>
        <v>0</v>
      </c>
      <c r="AN131" s="345">
        <f t="shared" ref="AN131" si="95">AN127*AN130</f>
        <v>0</v>
      </c>
      <c r="AO131" s="404">
        <f>SUM(AA132:AN132)</f>
        <v>0</v>
      </c>
    </row>
    <row r="132" spans="1:42" s="302" customFormat="1" ht="15.6">
      <c r="A132" s="500"/>
      <c r="B132" s="347" t="s">
        <v>210</v>
      </c>
      <c r="C132" s="343"/>
      <c r="D132" s="348"/>
      <c r="E132" s="333"/>
      <c r="F132" s="333"/>
      <c r="G132" s="333"/>
      <c r="H132" s="333"/>
      <c r="I132" s="333"/>
      <c r="J132" s="333"/>
      <c r="K132" s="333"/>
      <c r="L132" s="333"/>
      <c r="M132" s="333"/>
      <c r="N132" s="333"/>
      <c r="O132" s="333"/>
      <c r="P132" s="333"/>
      <c r="Q132" s="333"/>
      <c r="R132" s="333"/>
      <c r="S132" s="335"/>
      <c r="T132" s="335"/>
      <c r="U132" s="335"/>
      <c r="V132" s="335"/>
      <c r="W132" s="333"/>
      <c r="X132" s="333"/>
      <c r="AA132" s="345">
        <f t="shared" ref="AA132:AF132" si="96">AA128*AA130</f>
        <v>0</v>
      </c>
      <c r="AB132" s="345">
        <f t="shared" si="96"/>
        <v>0</v>
      </c>
      <c r="AC132" s="345">
        <f t="shared" si="96"/>
        <v>0</v>
      </c>
      <c r="AD132" s="345">
        <f t="shared" si="96"/>
        <v>0</v>
      </c>
      <c r="AE132" s="345">
        <f t="shared" si="96"/>
        <v>0</v>
      </c>
      <c r="AF132" s="345">
        <f t="shared" si="96"/>
        <v>0</v>
      </c>
      <c r="AG132" s="345">
        <f t="shared" ref="AG132:AM132" si="97">AG128*AG130</f>
        <v>0</v>
      </c>
      <c r="AH132" s="345">
        <f t="shared" si="97"/>
        <v>0</v>
      </c>
      <c r="AI132" s="345">
        <f t="shared" si="97"/>
        <v>0</v>
      </c>
      <c r="AJ132" s="345">
        <f t="shared" si="97"/>
        <v>0</v>
      </c>
      <c r="AK132" s="345">
        <f t="shared" si="97"/>
        <v>0</v>
      </c>
      <c r="AL132" s="345">
        <f t="shared" si="97"/>
        <v>0</v>
      </c>
      <c r="AM132" s="345">
        <f t="shared" si="97"/>
        <v>0</v>
      </c>
      <c r="AN132" s="345">
        <f t="shared" ref="AN132" si="98">AN128*AN130</f>
        <v>0</v>
      </c>
      <c r="AO132" s="404">
        <f>AO130-AO131</f>
        <v>3753.7398705652759</v>
      </c>
    </row>
    <row r="133" spans="1:42" s="348" customFormat="1" ht="17.25" customHeight="1">
      <c r="A133" s="502"/>
      <c r="B133" s="347" t="s">
        <v>256</v>
      </c>
      <c r="C133" s="343"/>
      <c r="E133" s="333"/>
      <c r="F133" s="333"/>
      <c r="G133" s="333"/>
      <c r="H133" s="333"/>
      <c r="I133" s="333"/>
      <c r="J133" s="333"/>
      <c r="K133" s="333"/>
      <c r="L133" s="333"/>
      <c r="M133" s="333"/>
      <c r="N133" s="333"/>
      <c r="O133" s="333"/>
      <c r="P133" s="333"/>
      <c r="Q133" s="333"/>
      <c r="R133" s="333"/>
      <c r="W133" s="333"/>
      <c r="X133" s="333"/>
      <c r="AA133" s="349"/>
      <c r="AB133" s="349"/>
      <c r="AC133" s="349"/>
      <c r="AD133" s="349"/>
      <c r="AE133" s="349"/>
      <c r="AF133" s="349"/>
      <c r="AG133" s="349"/>
      <c r="AH133" s="349"/>
      <c r="AI133" s="349"/>
      <c r="AJ133" s="349"/>
      <c r="AK133" s="349"/>
      <c r="AL133" s="349"/>
      <c r="AM133" s="349"/>
      <c r="AN133" s="349"/>
      <c r="AO133" s="336"/>
    </row>
    <row r="134" spans="1:42" s="352" customFormat="1" ht="19.5" customHeight="1">
      <c r="A134" s="497"/>
      <c r="B134" s="323"/>
      <c r="C134" s="348"/>
      <c r="D134" s="348"/>
      <c r="E134" s="333"/>
      <c r="F134" s="333"/>
      <c r="G134" s="333"/>
      <c r="H134" s="333"/>
      <c r="I134" s="333"/>
      <c r="J134" s="333"/>
      <c r="K134" s="333"/>
      <c r="L134" s="333"/>
      <c r="M134" s="333"/>
      <c r="N134" s="333"/>
      <c r="O134" s="333"/>
      <c r="P134" s="333"/>
      <c r="Q134" s="333"/>
      <c r="R134" s="333"/>
      <c r="S134" s="348"/>
      <c r="T134" s="343"/>
      <c r="U134" s="348"/>
      <c r="V134" s="348"/>
      <c r="W134" s="333"/>
      <c r="X134" s="333"/>
      <c r="AA134" s="350"/>
      <c r="AB134" s="350"/>
      <c r="AC134" s="350"/>
      <c r="AD134" s="350"/>
      <c r="AE134" s="350"/>
      <c r="AF134" s="350"/>
      <c r="AG134" s="350"/>
      <c r="AH134" s="350"/>
      <c r="AI134" s="350"/>
      <c r="AJ134" s="350"/>
      <c r="AK134" s="350"/>
      <c r="AL134" s="350"/>
      <c r="AM134" s="350"/>
      <c r="AN134" s="350"/>
      <c r="AO134" s="351"/>
    </row>
    <row r="135" spans="1:42" s="282" customFormat="1" ht="15">
      <c r="A135" s="498"/>
      <c r="B135" s="353" t="s">
        <v>215</v>
      </c>
      <c r="C135" s="354"/>
      <c r="D135" s="278"/>
      <c r="E135" s="278"/>
      <c r="F135" s="278"/>
      <c r="G135" s="278"/>
      <c r="H135" s="278"/>
      <c r="I135" s="278"/>
      <c r="J135" s="278"/>
      <c r="K135" s="278"/>
      <c r="L135" s="278"/>
      <c r="M135" s="278"/>
      <c r="N135" s="278"/>
      <c r="O135" s="278"/>
      <c r="P135" s="278"/>
      <c r="Q135" s="278"/>
      <c r="R135" s="278"/>
      <c r="S135" s="303"/>
      <c r="T135" s="308"/>
      <c r="U135" s="308"/>
      <c r="V135" s="278"/>
      <c r="W135" s="278"/>
      <c r="X135" s="308"/>
      <c r="AA135" s="290">
        <f>SUMPRODUCT(E22:E125,AA22:AA125)</f>
        <v>70703.714919179445</v>
      </c>
      <c r="AB135" s="290">
        <f>SUMPRODUCT(E22:E125,AB22:AB125)</f>
        <v>140522.82269449055</v>
      </c>
      <c r="AC135" s="290">
        <f>IF(AC21="kW",SUMPRODUCT(O22:O125,Q22:Q125,AC22:AC125),SUMPRODUCT(E22:E125,AC22:AC125))</f>
        <v>266.38211806406031</v>
      </c>
      <c r="AD135" s="290">
        <f>IF(AD21="kW",SUMPRODUCT(O22:O125,Q22:Q125,AD22:AD125),SUMPRODUCT(E22:E125,AD22:AD125))</f>
        <v>0</v>
      </c>
      <c r="AE135" s="290">
        <f>IF(AE21="kW",SUMPRODUCT(O22:O125,Q22:Q125,AE22:AE125),SUMPRODUCT(E22:E125,AE22:AE125))</f>
        <v>0</v>
      </c>
      <c r="AF135" s="290">
        <f t="shared" ref="AF135:AN135" si="99">IF(AF21="kW",SUMPRODUCT(O22:O125,Q22:Q125,AF22:AF125),SUMPRODUCT(E22:E125, AF22:AF125))</f>
        <v>0</v>
      </c>
      <c r="AG135" s="290">
        <f t="shared" si="99"/>
        <v>0</v>
      </c>
      <c r="AH135" s="290">
        <f t="shared" si="99"/>
        <v>0</v>
      </c>
      <c r="AI135" s="290">
        <f t="shared" si="99"/>
        <v>0</v>
      </c>
      <c r="AJ135" s="290">
        <f t="shared" si="99"/>
        <v>0</v>
      </c>
      <c r="AK135" s="290">
        <f t="shared" si="99"/>
        <v>0</v>
      </c>
      <c r="AL135" s="290">
        <f t="shared" si="99"/>
        <v>0</v>
      </c>
      <c r="AM135" s="290">
        <f t="shared" si="99"/>
        <v>0</v>
      </c>
      <c r="AN135" s="290">
        <f t="shared" si="99"/>
        <v>0</v>
      </c>
      <c r="AO135" s="336"/>
    </row>
    <row r="136" spans="1:42" s="282" customFormat="1" ht="15">
      <c r="A136" s="498"/>
      <c r="B136" s="353" t="s">
        <v>216</v>
      </c>
      <c r="C136" s="354"/>
      <c r="D136" s="278"/>
      <c r="E136" s="278"/>
      <c r="F136" s="278"/>
      <c r="G136" s="278"/>
      <c r="H136" s="278"/>
      <c r="I136" s="278"/>
      <c r="J136" s="278"/>
      <c r="K136" s="278"/>
      <c r="L136" s="278"/>
      <c r="M136" s="278"/>
      <c r="N136" s="278"/>
      <c r="O136" s="278"/>
      <c r="P136" s="278"/>
      <c r="Q136" s="278"/>
      <c r="R136" s="278"/>
      <c r="S136" s="303"/>
      <c r="T136" s="308"/>
      <c r="U136" s="308"/>
      <c r="V136" s="278"/>
      <c r="W136" s="278"/>
      <c r="X136" s="308"/>
      <c r="AA136" s="290">
        <f>SUMPRODUCT(F22:F125,AA22:AA125)</f>
        <v>70703.714919179445</v>
      </c>
      <c r="AB136" s="290">
        <f>SUMPRODUCT(F22:F125,AB22:AB125)</f>
        <v>140522.82269449055</v>
      </c>
      <c r="AC136" s="290">
        <f>IF(AC21="kW",SUMPRODUCT(O22:O125,R22:R125,AC22:AC125),SUMPRODUCT(F22:F125,AC22:AC125))</f>
        <v>266.38211806406031</v>
      </c>
      <c r="AD136" s="290">
        <f>IF(AD21="kW",SUMPRODUCT(O22:O125,R22:R125,AD22:AD125),SUMPRODUCT(F22:F125,AD22:AD125))</f>
        <v>0</v>
      </c>
      <c r="AE136" s="290">
        <f>IF(AE21="kW",SUMPRODUCT(O22:O125,R22:R125,AE22:AE125),SUMPRODUCT(F22:F125, AE22:AE125))</f>
        <v>0</v>
      </c>
      <c r="AF136" s="290">
        <f t="shared" ref="AF136:AN136" si="100">IF(AF21="kW",SUMPRODUCT(O22:O125,R22:R125,AF22:AF125),SUMPRODUCT(F22:F125, AF22:AF125))</f>
        <v>0</v>
      </c>
      <c r="AG136" s="290">
        <f t="shared" si="100"/>
        <v>0</v>
      </c>
      <c r="AH136" s="290">
        <f t="shared" si="100"/>
        <v>0</v>
      </c>
      <c r="AI136" s="290">
        <f t="shared" si="100"/>
        <v>0</v>
      </c>
      <c r="AJ136" s="290">
        <f t="shared" si="100"/>
        <v>0</v>
      </c>
      <c r="AK136" s="290">
        <f t="shared" si="100"/>
        <v>0</v>
      </c>
      <c r="AL136" s="290">
        <f t="shared" si="100"/>
        <v>0</v>
      </c>
      <c r="AM136" s="290">
        <f t="shared" si="100"/>
        <v>0</v>
      </c>
      <c r="AN136" s="290">
        <f t="shared" si="100"/>
        <v>0</v>
      </c>
      <c r="AO136" s="336"/>
    </row>
    <row r="137" spans="1:42" s="282" customFormat="1" ht="15">
      <c r="A137" s="498"/>
      <c r="B137" s="353" t="s">
        <v>217</v>
      </c>
      <c r="C137" s="354"/>
      <c r="D137" s="278"/>
      <c r="E137" s="278"/>
      <c r="F137" s="278"/>
      <c r="G137" s="278"/>
      <c r="H137" s="278"/>
      <c r="I137" s="278"/>
      <c r="J137" s="278"/>
      <c r="K137" s="278"/>
      <c r="L137" s="278"/>
      <c r="M137" s="278"/>
      <c r="N137" s="278"/>
      <c r="O137" s="278"/>
      <c r="P137" s="278"/>
      <c r="Q137" s="278"/>
      <c r="R137" s="278"/>
      <c r="S137" s="303"/>
      <c r="T137" s="308"/>
      <c r="U137" s="308"/>
      <c r="V137" s="278"/>
      <c r="W137" s="278"/>
      <c r="X137" s="308"/>
      <c r="AA137" s="290">
        <f>SUMPRODUCT(G22:G125,AA22:AA125)</f>
        <v>70234.91490935786</v>
      </c>
      <c r="AB137" s="290">
        <f>SUMPRODUCT(G22:G125,AB22:AB125)</f>
        <v>140522.82269449055</v>
      </c>
      <c r="AC137" s="290">
        <f>IF(AC21="kW",SUMPRODUCT(O22:O125,S22:S125,AC22:AC125),SUMPRODUCT(G22:G125,AC22:AC125))</f>
        <v>266.38211806406031</v>
      </c>
      <c r="AD137" s="290">
        <f>IF(AD21="kW",SUMPRODUCT(O22:O125,S22:S125,AD22:AD125),SUMPRODUCT(G22:G125,AD22:AD125))</f>
        <v>0</v>
      </c>
      <c r="AE137" s="290">
        <f>IF(AE21="kW",SUMPRODUCT(O22:O125,S22:S125,AE22:AE125),SUMPRODUCT(G22:G125, AE22:AE125))</f>
        <v>0</v>
      </c>
      <c r="AF137" s="290">
        <f t="shared" ref="AF137:AN137" si="101">IF(AF21="kW",SUMPRODUCT(O22:O125,S22:S125,AF22:AF125),SUMPRODUCT(G22:G125, AF22:AF125))</f>
        <v>0</v>
      </c>
      <c r="AG137" s="290">
        <f t="shared" si="101"/>
        <v>0</v>
      </c>
      <c r="AH137" s="290">
        <f t="shared" si="101"/>
        <v>0</v>
      </c>
      <c r="AI137" s="290">
        <f t="shared" si="101"/>
        <v>0</v>
      </c>
      <c r="AJ137" s="290">
        <f t="shared" si="101"/>
        <v>0</v>
      </c>
      <c r="AK137" s="290">
        <f t="shared" si="101"/>
        <v>0</v>
      </c>
      <c r="AL137" s="290">
        <f t="shared" si="101"/>
        <v>0</v>
      </c>
      <c r="AM137" s="290">
        <f t="shared" si="101"/>
        <v>0</v>
      </c>
      <c r="AN137" s="290">
        <f t="shared" si="101"/>
        <v>0</v>
      </c>
      <c r="AO137" s="336"/>
    </row>
    <row r="138" spans="1:42" s="282" customFormat="1" ht="15">
      <c r="A138" s="498"/>
      <c r="B138" s="353" t="s">
        <v>218</v>
      </c>
      <c r="C138" s="354"/>
      <c r="D138" s="278"/>
      <c r="E138" s="278"/>
      <c r="F138" s="278"/>
      <c r="G138" s="278"/>
      <c r="H138" s="278"/>
      <c r="I138" s="278"/>
      <c r="J138" s="278"/>
      <c r="K138" s="278"/>
      <c r="L138" s="278"/>
      <c r="M138" s="278"/>
      <c r="N138" s="278"/>
      <c r="O138" s="278"/>
      <c r="P138" s="278"/>
      <c r="Q138" s="278"/>
      <c r="R138" s="278"/>
      <c r="S138" s="303"/>
      <c r="T138" s="308"/>
      <c r="U138" s="308"/>
      <c r="V138" s="278"/>
      <c r="W138" s="278"/>
      <c r="X138" s="308"/>
      <c r="AA138" s="290">
        <f>SUMPRODUCT(H22:H125,AA22:AA125)</f>
        <v>65014.392701464254</v>
      </c>
      <c r="AB138" s="290">
        <f>SUMPRODUCT(H22:H125,AB22:AB125)</f>
        <v>140522.82269449055</v>
      </c>
      <c r="AC138" s="290">
        <f>IF(AC21="kW",SUMPRODUCT(O22:O125,T22:T125,AC22:AC125),SUMPRODUCT(H22:H125,AC22:AC125))</f>
        <v>266.38211806406031</v>
      </c>
      <c r="AD138" s="290">
        <f>IF(AD21="kW",SUMPRODUCT(O22:O125,T22:T125,AD22:AD125),SUMPRODUCT(H22:H125,AD22:AD125))</f>
        <v>0</v>
      </c>
      <c r="AE138" s="290">
        <f>IF(AE21="kW",SUMPRODUCT(O22:O125,T22:T125,AE22:AE125),SUMPRODUCT(H22:H125, AE22:AE125))</f>
        <v>0</v>
      </c>
      <c r="AF138" s="290">
        <f t="shared" ref="AF138:AN138" si="102">IF(AF21="kW",SUMPRODUCT(O22:O125,T22:T125,AF22:AF125),SUMPRODUCT(H22:H125, AF22:AF125))</f>
        <v>0</v>
      </c>
      <c r="AG138" s="290">
        <f t="shared" si="102"/>
        <v>0</v>
      </c>
      <c r="AH138" s="290">
        <f t="shared" si="102"/>
        <v>0</v>
      </c>
      <c r="AI138" s="290">
        <f t="shared" si="102"/>
        <v>0</v>
      </c>
      <c r="AJ138" s="290">
        <f t="shared" si="102"/>
        <v>0</v>
      </c>
      <c r="AK138" s="290">
        <f t="shared" si="102"/>
        <v>0</v>
      </c>
      <c r="AL138" s="290">
        <f t="shared" si="102"/>
        <v>0</v>
      </c>
      <c r="AM138" s="290">
        <f t="shared" si="102"/>
        <v>0</v>
      </c>
      <c r="AN138" s="290">
        <f t="shared" si="102"/>
        <v>0</v>
      </c>
      <c r="AO138" s="336"/>
    </row>
    <row r="139" spans="1:42" s="282" customFormat="1" ht="15">
      <c r="A139" s="498"/>
      <c r="B139" s="353" t="s">
        <v>219</v>
      </c>
      <c r="C139" s="354"/>
      <c r="D139" s="278"/>
      <c r="E139" s="278"/>
      <c r="F139" s="278"/>
      <c r="G139" s="278"/>
      <c r="H139" s="278"/>
      <c r="I139" s="278"/>
      <c r="J139" s="278"/>
      <c r="K139" s="278"/>
      <c r="L139" s="278"/>
      <c r="M139" s="278"/>
      <c r="N139" s="278"/>
      <c r="O139" s="278"/>
      <c r="P139" s="355"/>
      <c r="Q139" s="278"/>
      <c r="R139" s="278"/>
      <c r="S139" s="278"/>
      <c r="T139" s="303"/>
      <c r="U139" s="308"/>
      <c r="V139" s="308"/>
      <c r="W139" s="278"/>
      <c r="X139" s="278"/>
      <c r="Y139" s="308"/>
      <c r="Z139" s="308"/>
      <c r="AA139" s="290">
        <f>SUMPRODUCT(I22:I125,AA22:AA125)</f>
        <v>55633.490451589423</v>
      </c>
      <c r="AB139" s="290">
        <f>SUMPRODUCT(I22:I125,AB22:AB125)</f>
        <v>140522.82269449055</v>
      </c>
      <c r="AC139" s="290">
        <f>IF(AC21="kW",SUMPRODUCT(O22:O125,U22:U125,AC22:AC125),SUMPRODUCT(I22:I125,AC22:AC125))</f>
        <v>266.38211806406031</v>
      </c>
      <c r="AD139" s="290">
        <f>IF(AD21="kW",SUMPRODUCT(O22:O125,U22:U125,AD22:AD125),SUMPRODUCT(I22:I125,AD22:AD125))</f>
        <v>0</v>
      </c>
      <c r="AE139" s="290">
        <f>IF(AE21="kW",SUMPRODUCT(O22:O125,U22:U125,AE22:AE125),SUMPRODUCT(I22:I125, AE22:AE125))</f>
        <v>0</v>
      </c>
      <c r="AF139" s="290">
        <f t="shared" ref="AF139:AN139" si="103">IF(AF21="kW",SUMPRODUCT(O22:O125,U22:U125,AF22:AF125),SUMPRODUCT(I22:I125, AF22:AF125))</f>
        <v>0</v>
      </c>
      <c r="AG139" s="290">
        <f t="shared" si="103"/>
        <v>0</v>
      </c>
      <c r="AH139" s="290">
        <f t="shared" si="103"/>
        <v>0</v>
      </c>
      <c r="AI139" s="290">
        <f t="shared" si="103"/>
        <v>0</v>
      </c>
      <c r="AJ139" s="290">
        <f t="shared" si="103"/>
        <v>0</v>
      </c>
      <c r="AK139" s="290">
        <f t="shared" si="103"/>
        <v>0</v>
      </c>
      <c r="AL139" s="290">
        <f t="shared" si="103"/>
        <v>0</v>
      </c>
      <c r="AM139" s="290">
        <f t="shared" si="103"/>
        <v>0</v>
      </c>
      <c r="AN139" s="290">
        <f t="shared" si="103"/>
        <v>0</v>
      </c>
      <c r="AO139" s="336"/>
    </row>
    <row r="140" spans="1:42" s="282" customFormat="1" ht="15">
      <c r="A140" s="498"/>
      <c r="B140" s="353" t="s">
        <v>220</v>
      </c>
      <c r="C140" s="354"/>
      <c r="D140" s="308"/>
      <c r="E140" s="308"/>
      <c r="F140" s="308"/>
      <c r="G140" s="308"/>
      <c r="H140" s="308"/>
      <c r="I140" s="308"/>
      <c r="J140" s="308"/>
      <c r="K140" s="308"/>
      <c r="L140" s="308"/>
      <c r="M140" s="308"/>
      <c r="N140" s="308"/>
      <c r="O140" s="308"/>
      <c r="P140" s="355"/>
      <c r="Q140" s="308"/>
      <c r="R140" s="308"/>
      <c r="S140" s="308"/>
      <c r="T140" s="303"/>
      <c r="U140" s="308"/>
      <c r="V140" s="308"/>
      <c r="W140" s="308"/>
      <c r="X140" s="308"/>
      <c r="Y140" s="308"/>
      <c r="Z140" s="308"/>
      <c r="AA140" s="290">
        <f>SUMPRODUCT(J22:J125,AA22:AA125)</f>
        <v>47163.873607209294</v>
      </c>
      <c r="AB140" s="290">
        <f>SUMPRODUCT(J22:J125,AB22:AB125)</f>
        <v>140522.82269449055</v>
      </c>
      <c r="AC140" s="290">
        <f>IF(AC21="kW",SUMPRODUCT(O22:O125,V22:V125,AC22:AC125),SUMPRODUCT(J22:J125,AC22:AC125))</f>
        <v>266.38211806406031</v>
      </c>
      <c r="AD140" s="290">
        <f>IF(AD21="kW",SUMPRODUCT(O22:O125,V22:V125,AD22:AD125),SUMPRODUCT(J22:J125,AD22:AD125))</f>
        <v>0</v>
      </c>
      <c r="AE140" s="290">
        <f>IF(AE21="kW",SUMPRODUCT(O22:O125,V22:V125,AE22:AE125),SUMPRODUCT(J22:J125, AE22:AE125))</f>
        <v>0</v>
      </c>
      <c r="AF140" s="290">
        <f t="shared" ref="AF140:AN140" si="104">IF(AF21="kW",SUMPRODUCT(O22:O125,V22:V125,AF22:AF125),SUMPRODUCT(J22:J125, AF22:AF125))</f>
        <v>0</v>
      </c>
      <c r="AG140" s="290">
        <f t="shared" si="104"/>
        <v>0</v>
      </c>
      <c r="AH140" s="290">
        <f t="shared" si="104"/>
        <v>0</v>
      </c>
      <c r="AI140" s="290">
        <f t="shared" si="104"/>
        <v>0</v>
      </c>
      <c r="AJ140" s="290">
        <f t="shared" si="104"/>
        <v>0</v>
      </c>
      <c r="AK140" s="290">
        <f t="shared" si="104"/>
        <v>0</v>
      </c>
      <c r="AL140" s="290">
        <f t="shared" si="104"/>
        <v>0</v>
      </c>
      <c r="AM140" s="290">
        <f t="shared" si="104"/>
        <v>0</v>
      </c>
      <c r="AN140" s="290">
        <f t="shared" si="104"/>
        <v>0</v>
      </c>
      <c r="AO140" s="336"/>
    </row>
    <row r="141" spans="1:42" s="282" customFormat="1" ht="15">
      <c r="A141" s="498"/>
      <c r="B141" s="353" t="s">
        <v>221</v>
      </c>
      <c r="C141" s="354"/>
      <c r="D141" s="334"/>
      <c r="E141" s="334"/>
      <c r="F141" s="334"/>
      <c r="G141" s="334"/>
      <c r="H141" s="334"/>
      <c r="I141" s="334"/>
      <c r="J141" s="334"/>
      <c r="K141" s="334"/>
      <c r="L141" s="334"/>
      <c r="M141" s="334"/>
      <c r="N141" s="334"/>
      <c r="O141" s="334"/>
      <c r="P141" s="308"/>
      <c r="Q141" s="278"/>
      <c r="R141" s="278"/>
      <c r="S141" s="308"/>
      <c r="T141" s="303"/>
      <c r="U141" s="308"/>
      <c r="V141" s="308"/>
      <c r="W141" s="355"/>
      <c r="X141" s="355"/>
      <c r="Y141" s="308"/>
      <c r="Z141" s="308"/>
      <c r="AA141" s="290">
        <f>SUMPRODUCT(K22:K125,AA22:AA125)</f>
        <v>47044.646712975395</v>
      </c>
      <c r="AB141" s="290">
        <f>SUMPRODUCT(K22:K125,AB22:AB125)</f>
        <v>140522.82269449055</v>
      </c>
      <c r="AC141" s="290">
        <f>IF(AC21="kW",SUMPRODUCT(O22:O125,W22:W125,AC22:AC125),SUMPRODUCT(K22:K125,AC22:AC125))</f>
        <v>266.38211806406031</v>
      </c>
      <c r="AD141" s="290">
        <f>IF(AD21="kW",SUMPRODUCT(O22:O125,W22:W125,AD22:AD125),SUMPRODUCT(K22:K125,AD22:AD125))</f>
        <v>0</v>
      </c>
      <c r="AE141" s="290">
        <f>IF(AE21="kW",SUMPRODUCT(O22:O125,W22:W125,AE22:AE125),SUMPRODUCT(K22:K125, AE22:AE125))</f>
        <v>0</v>
      </c>
      <c r="AF141" s="290">
        <f t="shared" ref="AF141:AN141" si="105">IF(AF21="kW",SUMPRODUCT(O22:O125,W22:W125,AF22:AF125),SUMPRODUCT(K22:K125, AF22:AF125))</f>
        <v>0</v>
      </c>
      <c r="AG141" s="290">
        <f t="shared" si="105"/>
        <v>0</v>
      </c>
      <c r="AH141" s="290">
        <f t="shared" si="105"/>
        <v>0</v>
      </c>
      <c r="AI141" s="290">
        <f t="shared" si="105"/>
        <v>0</v>
      </c>
      <c r="AJ141" s="290">
        <f t="shared" si="105"/>
        <v>0</v>
      </c>
      <c r="AK141" s="290">
        <f t="shared" si="105"/>
        <v>0</v>
      </c>
      <c r="AL141" s="290">
        <f t="shared" si="105"/>
        <v>0</v>
      </c>
      <c r="AM141" s="290">
        <f t="shared" si="105"/>
        <v>0</v>
      </c>
      <c r="AN141" s="290">
        <f t="shared" si="105"/>
        <v>0</v>
      </c>
      <c r="AO141" s="336"/>
    </row>
    <row r="142" spans="1:42" s="282" customFormat="1" ht="15">
      <c r="A142" s="498"/>
      <c r="B142" s="353" t="s">
        <v>222</v>
      </c>
      <c r="C142" s="354"/>
      <c r="D142" s="334"/>
      <c r="E142" s="334"/>
      <c r="F142" s="334"/>
      <c r="G142" s="334"/>
      <c r="H142" s="334"/>
      <c r="I142" s="334"/>
      <c r="J142" s="334"/>
      <c r="K142" s="334"/>
      <c r="L142" s="334"/>
      <c r="M142" s="334"/>
      <c r="N142" s="334"/>
      <c r="O142" s="334"/>
      <c r="P142" s="355"/>
      <c r="Q142" s="278"/>
      <c r="R142" s="278"/>
      <c r="S142" s="308"/>
      <c r="T142" s="303"/>
      <c r="U142" s="308"/>
      <c r="V142" s="308"/>
      <c r="W142" s="355"/>
      <c r="X142" s="355"/>
      <c r="Y142" s="308"/>
      <c r="Z142" s="308"/>
      <c r="AA142" s="290">
        <f>SUMPRODUCT(L22:L125,AA22:AA125)</f>
        <v>53951.322220596208</v>
      </c>
      <c r="AB142" s="290">
        <f>SUMPRODUCT(L22:L125,AB22:AB125)</f>
        <v>140522.82269449055</v>
      </c>
      <c r="AC142" s="290">
        <f>IF(AC21="kW",SUMPRODUCT(O22:O125,X22:X125,AC22:AC125),SUMPRODUCT(L22:L125,AC22:AC125))</f>
        <v>266.38211806406031</v>
      </c>
      <c r="AD142" s="290">
        <f>IF(AD21="kW",SUMPRODUCT(O22:O125,X22:X125,AD22:AD125),SUMPRODUCT(L22:L125,AD22:AD125))</f>
        <v>0</v>
      </c>
      <c r="AE142" s="290">
        <f>IF(AE21="kW",SUMPRODUCT(O22:O125,X22:X125,AE22:AE125),SUMPRODUCT(L22:L125, AE22:AE125))</f>
        <v>0</v>
      </c>
      <c r="AF142" s="290">
        <f t="shared" ref="AF142:AN142" si="106">IF(AF21="kW",SUMPRODUCT(O22:O125,X22:X125,AF22:AF125),SUMPRODUCT(L22:L125, AF22:AF125))</f>
        <v>0</v>
      </c>
      <c r="AG142" s="290">
        <f t="shared" si="106"/>
        <v>0</v>
      </c>
      <c r="AH142" s="290">
        <f t="shared" si="106"/>
        <v>0</v>
      </c>
      <c r="AI142" s="290">
        <f t="shared" si="106"/>
        <v>0</v>
      </c>
      <c r="AJ142" s="290">
        <f t="shared" si="106"/>
        <v>0</v>
      </c>
      <c r="AK142" s="290">
        <f t="shared" si="106"/>
        <v>0</v>
      </c>
      <c r="AL142" s="290">
        <f t="shared" si="106"/>
        <v>0</v>
      </c>
      <c r="AM142" s="290">
        <f t="shared" si="106"/>
        <v>0</v>
      </c>
      <c r="AN142" s="290">
        <f t="shared" si="106"/>
        <v>0</v>
      </c>
      <c r="AO142" s="336"/>
    </row>
    <row r="143" spans="1:42" s="282" customFormat="1" ht="15">
      <c r="A143" s="498"/>
      <c r="B143" s="353" t="s">
        <v>223</v>
      </c>
      <c r="C143" s="354"/>
      <c r="D143" s="334"/>
      <c r="E143" s="334"/>
      <c r="F143" s="334"/>
      <c r="G143" s="334"/>
      <c r="H143" s="334"/>
      <c r="I143" s="334"/>
      <c r="J143" s="334"/>
      <c r="K143" s="334"/>
      <c r="L143" s="334"/>
      <c r="M143" s="334"/>
      <c r="N143" s="334"/>
      <c r="O143" s="334"/>
      <c r="P143" s="355"/>
      <c r="Q143" s="278"/>
      <c r="R143" s="278"/>
      <c r="S143" s="308"/>
      <c r="T143" s="303"/>
      <c r="U143" s="308"/>
      <c r="V143" s="308"/>
      <c r="W143" s="355"/>
      <c r="X143" s="355"/>
      <c r="Y143" s="308"/>
      <c r="Z143" s="308"/>
      <c r="AA143" s="290">
        <f>SUMPRODUCT(M22:M125,AA22:AA125)</f>
        <v>32454.195483072974</v>
      </c>
      <c r="AB143" s="290">
        <f>SUMPRODUCT(M22:M125,AB22:AB125)</f>
        <v>140522.82269449055</v>
      </c>
      <c r="AC143" s="290">
        <f>IF(AC21="kW",SUMPRODUCT(O22:O125,Y22:Y125,AC22:AC125),SUMPRODUCT(M22:M125,AC22:AC125))</f>
        <v>266.38211806406031</v>
      </c>
      <c r="AD143" s="290">
        <f t="shared" ref="AD143:AN143" si="107">IF(AD21="kW",SUMPRODUCT(P22:P125,AA22:AA125,AD22:AD125),SUMPRODUCT(O22:O125,AD22:AD125))</f>
        <v>0</v>
      </c>
      <c r="AE143" s="290">
        <f t="shared" si="107"/>
        <v>0</v>
      </c>
      <c r="AF143" s="290">
        <f t="shared" si="107"/>
        <v>0</v>
      </c>
      <c r="AG143" s="290">
        <f t="shared" si="107"/>
        <v>0</v>
      </c>
      <c r="AH143" s="290">
        <f t="shared" si="107"/>
        <v>0</v>
      </c>
      <c r="AI143" s="290">
        <f t="shared" si="107"/>
        <v>0</v>
      </c>
      <c r="AJ143" s="290">
        <f t="shared" si="107"/>
        <v>0</v>
      </c>
      <c r="AK143" s="290">
        <f t="shared" si="107"/>
        <v>0</v>
      </c>
      <c r="AL143" s="290">
        <f t="shared" si="107"/>
        <v>0</v>
      </c>
      <c r="AM143" s="290">
        <f t="shared" si="107"/>
        <v>0</v>
      </c>
      <c r="AN143" s="290">
        <f t="shared" si="107"/>
        <v>0</v>
      </c>
      <c r="AO143" s="336"/>
    </row>
    <row r="144" spans="1:42" ht="15">
      <c r="B144" s="768" t="s">
        <v>786</v>
      </c>
      <c r="C144" s="356"/>
      <c r="D144" s="357"/>
      <c r="E144" s="357"/>
      <c r="F144" s="357"/>
      <c r="G144" s="357"/>
      <c r="H144" s="357"/>
      <c r="I144" s="357"/>
      <c r="J144" s="357"/>
      <c r="K144" s="357"/>
      <c r="L144" s="357"/>
      <c r="M144" s="357"/>
      <c r="N144" s="357"/>
      <c r="O144" s="357"/>
      <c r="P144" s="358"/>
      <c r="Q144" s="359"/>
      <c r="R144" s="360"/>
      <c r="S144" s="358"/>
      <c r="T144" s="361"/>
      <c r="U144" s="362"/>
      <c r="V144" s="362"/>
      <c r="W144" s="358"/>
      <c r="X144" s="358"/>
      <c r="Y144" s="362"/>
      <c r="Z144" s="362"/>
      <c r="AA144" s="325">
        <f>SUMPRODUCT(N22:N125,AA22:AA125)</f>
        <v>25242.704415236833</v>
      </c>
      <c r="AB144" s="325">
        <f>SUMPRODUCT(N22:N125,AB22:AB125)</f>
        <v>140522.82269449055</v>
      </c>
      <c r="AC144" s="325">
        <f t="shared" ref="AC144:AN144" si="108">IF(AC21="kW",SUMPRODUCT($O22:$O125,$Z22:$Z125,AC22:AC125),SUMPRODUCT($N22:$N125,AC22:AC125))</f>
        <v>266.38211806406031</v>
      </c>
      <c r="AD144" s="325">
        <f t="shared" si="108"/>
        <v>0</v>
      </c>
      <c r="AE144" s="325">
        <f t="shared" si="108"/>
        <v>0</v>
      </c>
      <c r="AF144" s="325">
        <f t="shared" si="108"/>
        <v>0</v>
      </c>
      <c r="AG144" s="325">
        <f t="shared" si="108"/>
        <v>0</v>
      </c>
      <c r="AH144" s="325">
        <f t="shared" si="108"/>
        <v>0</v>
      </c>
      <c r="AI144" s="325">
        <f t="shared" si="108"/>
        <v>0</v>
      </c>
      <c r="AJ144" s="325">
        <f t="shared" si="108"/>
        <v>0</v>
      </c>
      <c r="AK144" s="325">
        <f t="shared" si="108"/>
        <v>0</v>
      </c>
      <c r="AL144" s="325">
        <f t="shared" si="108"/>
        <v>0</v>
      </c>
      <c r="AM144" s="325">
        <f t="shared" si="108"/>
        <v>0</v>
      </c>
      <c r="AN144" s="325">
        <f t="shared" si="108"/>
        <v>0</v>
      </c>
      <c r="AO144" s="363"/>
      <c r="AP144" s="364"/>
    </row>
    <row r="145" spans="1:42" ht="21.75" customHeight="1">
      <c r="B145" s="365" t="s">
        <v>581</v>
      </c>
      <c r="C145" s="366"/>
      <c r="D145" s="367"/>
      <c r="E145" s="367"/>
      <c r="F145" s="367"/>
      <c r="G145" s="367"/>
      <c r="H145" s="367"/>
      <c r="I145" s="367"/>
      <c r="J145" s="367"/>
      <c r="K145" s="367"/>
      <c r="L145" s="367"/>
      <c r="M145" s="367"/>
      <c r="N145" s="367"/>
      <c r="O145" s="367"/>
      <c r="P145" s="367"/>
      <c r="Q145" s="367"/>
      <c r="R145" s="367"/>
      <c r="S145" s="367"/>
      <c r="T145" s="368"/>
      <c r="U145" s="369"/>
      <c r="V145" s="367"/>
      <c r="W145" s="367"/>
      <c r="X145" s="367"/>
      <c r="Y145" s="367"/>
      <c r="Z145" s="367"/>
      <c r="AA145" s="370"/>
      <c r="AB145" s="370"/>
      <c r="AC145" s="370"/>
      <c r="AD145" s="370"/>
      <c r="AE145" s="370"/>
      <c r="AF145" s="370"/>
      <c r="AG145" s="370"/>
      <c r="AH145" s="370"/>
      <c r="AI145" s="370"/>
      <c r="AJ145" s="370"/>
      <c r="AK145" s="370"/>
      <c r="AL145" s="370"/>
      <c r="AM145" s="370"/>
      <c r="AN145" s="370"/>
      <c r="AO145" s="371"/>
      <c r="AP145" s="364"/>
    </row>
    <row r="147" spans="1:42" ht="15.6">
      <c r="B147" s="279" t="s">
        <v>242</v>
      </c>
      <c r="C147" s="280"/>
      <c r="D147" s="579" t="s">
        <v>526</v>
      </c>
      <c r="F147" s="579"/>
      <c r="P147" s="280"/>
      <c r="AA147" s="269"/>
      <c r="AB147" s="266"/>
      <c r="AC147" s="266"/>
      <c r="AD147" s="266"/>
      <c r="AE147" s="266"/>
      <c r="AF147" s="266"/>
      <c r="AG147" s="266"/>
      <c r="AH147" s="266"/>
      <c r="AI147" s="266"/>
      <c r="AJ147" s="266"/>
      <c r="AK147" s="266"/>
      <c r="AL147" s="266"/>
      <c r="AM147" s="266"/>
      <c r="AN147" s="266"/>
      <c r="AO147" s="281"/>
    </row>
    <row r="148" spans="1:42" ht="34.5" customHeight="1">
      <c r="B148" s="886" t="s">
        <v>211</v>
      </c>
      <c r="C148" s="888" t="s">
        <v>33</v>
      </c>
      <c r="D148" s="283" t="s">
        <v>422</v>
      </c>
      <c r="E148" s="883" t="s">
        <v>209</v>
      </c>
      <c r="F148" s="884"/>
      <c r="G148" s="884"/>
      <c r="H148" s="884"/>
      <c r="I148" s="884"/>
      <c r="J148" s="884"/>
      <c r="K148" s="884"/>
      <c r="L148" s="884"/>
      <c r="M148" s="884"/>
      <c r="N148" s="892"/>
      <c r="O148" s="890" t="s">
        <v>213</v>
      </c>
      <c r="P148" s="283" t="s">
        <v>423</v>
      </c>
      <c r="Q148" s="883" t="s">
        <v>212</v>
      </c>
      <c r="R148" s="884"/>
      <c r="S148" s="884"/>
      <c r="T148" s="884"/>
      <c r="U148" s="884"/>
      <c r="V148" s="884"/>
      <c r="W148" s="884"/>
      <c r="X148" s="884"/>
      <c r="Y148" s="884"/>
      <c r="Z148" s="892"/>
      <c r="AA148" s="883" t="s">
        <v>243</v>
      </c>
      <c r="AB148" s="884"/>
      <c r="AC148" s="884"/>
      <c r="AD148" s="884"/>
      <c r="AE148" s="884"/>
      <c r="AF148" s="884"/>
      <c r="AG148" s="884"/>
      <c r="AH148" s="884"/>
      <c r="AI148" s="884"/>
      <c r="AJ148" s="884"/>
      <c r="AK148" s="884"/>
      <c r="AL148" s="884"/>
      <c r="AM148" s="884"/>
      <c r="AN148" s="884"/>
      <c r="AO148" s="885"/>
    </row>
    <row r="149" spans="1:42" ht="60.75" customHeight="1">
      <c r="B149" s="887"/>
      <c r="C149" s="889"/>
      <c r="D149" s="284">
        <v>2012</v>
      </c>
      <c r="E149" s="284">
        <v>2013</v>
      </c>
      <c r="F149" s="284">
        <v>2014</v>
      </c>
      <c r="G149" s="284">
        <v>2015</v>
      </c>
      <c r="H149" s="284">
        <v>2016</v>
      </c>
      <c r="I149" s="284">
        <v>2017</v>
      </c>
      <c r="J149" s="284">
        <v>2018</v>
      </c>
      <c r="K149" s="284">
        <v>2019</v>
      </c>
      <c r="L149" s="284">
        <v>2020</v>
      </c>
      <c r="M149" s="284">
        <v>2021</v>
      </c>
      <c r="N149" s="284">
        <v>2022</v>
      </c>
      <c r="O149" s="891"/>
      <c r="P149" s="284">
        <v>2012</v>
      </c>
      <c r="Q149" s="284">
        <v>2013</v>
      </c>
      <c r="R149" s="284">
        <v>2014</v>
      </c>
      <c r="S149" s="284">
        <v>2015</v>
      </c>
      <c r="T149" s="284">
        <v>2016</v>
      </c>
      <c r="U149" s="284">
        <v>2017</v>
      </c>
      <c r="V149" s="284">
        <v>2018</v>
      </c>
      <c r="W149" s="284">
        <v>2019</v>
      </c>
      <c r="X149" s="284">
        <v>2020</v>
      </c>
      <c r="Y149" s="284">
        <v>2021</v>
      </c>
      <c r="Z149" s="284">
        <v>2022</v>
      </c>
      <c r="AA149" s="284" t="str">
        <f>'1.  LRAMVA Summary'!D52</f>
        <v>Residential</v>
      </c>
      <c r="AB149" s="284" t="str">
        <f>'1.  LRAMVA Summary'!E52</f>
        <v>GS&lt;50 kW</v>
      </c>
      <c r="AC149" s="284" t="str">
        <f>'1.  LRAMVA Summary'!F52</f>
        <v>GS 50-4,999 kW</v>
      </c>
      <c r="AD149" s="284" t="str">
        <f>'1.  LRAMVA Summary'!G52</f>
        <v>Unmetered Scattered Load</v>
      </c>
      <c r="AE149" s="284" t="str">
        <f>'1.  LRAMVA Summary'!H52</f>
        <v>Sentinel Lighting</v>
      </c>
      <c r="AF149" s="284" t="str">
        <f>'1.  LRAMVA Summary'!I52</f>
        <v>Street Lighting Service</v>
      </c>
      <c r="AG149" s="284" t="str">
        <f>'1.  LRAMVA Summary'!J52</f>
        <v/>
      </c>
      <c r="AH149" s="284" t="str">
        <f>'1.  LRAMVA Summary'!K52</f>
        <v/>
      </c>
      <c r="AI149" s="284" t="str">
        <f>'1.  LRAMVA Summary'!L52</f>
        <v/>
      </c>
      <c r="AJ149" s="284" t="str">
        <f>'1.  LRAMVA Summary'!M52</f>
        <v/>
      </c>
      <c r="AK149" s="284" t="str">
        <f>'1.  LRAMVA Summary'!N52</f>
        <v/>
      </c>
      <c r="AL149" s="284" t="str">
        <f>'1.  LRAMVA Summary'!O52</f>
        <v/>
      </c>
      <c r="AM149" s="284" t="str">
        <f>'1.  LRAMVA Summary'!P52</f>
        <v/>
      </c>
      <c r="AN149" s="284" t="str">
        <f>'1.  LRAMVA Summary'!Q52</f>
        <v/>
      </c>
      <c r="AO149" s="286" t="str">
        <f>'1.  LRAMVA Summary'!R52</f>
        <v>Total</v>
      </c>
    </row>
    <row r="150" spans="1:42" ht="15.75" customHeight="1">
      <c r="A150" s="499"/>
      <c r="B150" s="287" t="s">
        <v>0</v>
      </c>
      <c r="C150" s="288"/>
      <c r="D150" s="288"/>
      <c r="E150" s="288"/>
      <c r="F150" s="288"/>
      <c r="G150" s="288"/>
      <c r="H150" s="288"/>
      <c r="I150" s="288"/>
      <c r="J150" s="288"/>
      <c r="K150" s="288"/>
      <c r="L150" s="288"/>
      <c r="M150" s="288"/>
      <c r="N150" s="288"/>
      <c r="O150" s="289"/>
      <c r="P150" s="288"/>
      <c r="Q150" s="288"/>
      <c r="R150" s="288"/>
      <c r="S150" s="288"/>
      <c r="T150" s="288"/>
      <c r="U150" s="288"/>
      <c r="V150" s="288"/>
      <c r="W150" s="288"/>
      <c r="X150" s="288"/>
      <c r="Y150" s="288"/>
      <c r="Z150" s="288"/>
      <c r="AA150" s="290" t="str">
        <f>'1.  LRAMVA Summary'!D53</f>
        <v>kWh</v>
      </c>
      <c r="AB150" s="290" t="str">
        <f>'1.  LRAMVA Summary'!E53</f>
        <v>kWh</v>
      </c>
      <c r="AC150" s="290" t="str">
        <f>'1.  LRAMVA Summary'!F53</f>
        <v>kW</v>
      </c>
      <c r="AD150" s="290" t="str">
        <f>'1.  LRAMVA Summary'!G53</f>
        <v>kWh</v>
      </c>
      <c r="AE150" s="290" t="str">
        <f>'1.  LRAMVA Summary'!H53</f>
        <v>kW</v>
      </c>
      <c r="AF150" s="290" t="str">
        <f>'1.  LRAMVA Summary'!I53</f>
        <v>kW</v>
      </c>
      <c r="AG150" s="290">
        <f>'1.  LRAMVA Summary'!J53</f>
        <v>0</v>
      </c>
      <c r="AH150" s="290">
        <f>'1.  LRAMVA Summary'!K53</f>
        <v>0</v>
      </c>
      <c r="AI150" s="290">
        <f>'1.  LRAMVA Summary'!L53</f>
        <v>0</v>
      </c>
      <c r="AJ150" s="290">
        <f>'1.  LRAMVA Summary'!M53</f>
        <v>0</v>
      </c>
      <c r="AK150" s="290">
        <f>'1.  LRAMVA Summary'!N53</f>
        <v>0</v>
      </c>
      <c r="AL150" s="290">
        <f>'1.  LRAMVA Summary'!O53</f>
        <v>0</v>
      </c>
      <c r="AM150" s="290">
        <f>'1.  LRAMVA Summary'!P53</f>
        <v>0</v>
      </c>
      <c r="AN150" s="290">
        <f>'1.  LRAMVA Summary'!Q53</f>
        <v>0</v>
      </c>
      <c r="AO150" s="372"/>
    </row>
    <row r="151" spans="1:42" ht="15" outlineLevel="1">
      <c r="A151" s="498">
        <v>1</v>
      </c>
      <c r="B151" s="293" t="s">
        <v>1</v>
      </c>
      <c r="C151" s="290" t="s">
        <v>25</v>
      </c>
      <c r="D151" s="294">
        <v>9145.6476848132752</v>
      </c>
      <c r="E151" s="294">
        <v>9145.6476848132752</v>
      </c>
      <c r="F151" s="294">
        <v>9145.6476848132752</v>
      </c>
      <c r="G151" s="294">
        <v>9145.6476848132752</v>
      </c>
      <c r="H151" s="294">
        <v>5862.5085541903654</v>
      </c>
      <c r="I151" s="294">
        <v>0</v>
      </c>
      <c r="J151" s="294">
        <v>0</v>
      </c>
      <c r="K151" s="294">
        <v>0</v>
      </c>
      <c r="L151" s="294">
        <v>0</v>
      </c>
      <c r="M151" s="294">
        <v>0</v>
      </c>
      <c r="N151" s="294">
        <v>0</v>
      </c>
      <c r="O151" s="290"/>
      <c r="P151" s="294">
        <v>1.4671368227471564</v>
      </c>
      <c r="Q151" s="294">
        <v>1.4671368227471564</v>
      </c>
      <c r="R151" s="294">
        <v>1.4671368227471564</v>
      </c>
      <c r="S151" s="294">
        <v>1.4671368227471564</v>
      </c>
      <c r="T151" s="294">
        <v>0.77080100282960773</v>
      </c>
      <c r="U151" s="294">
        <v>0</v>
      </c>
      <c r="V151" s="294">
        <v>0</v>
      </c>
      <c r="W151" s="294">
        <v>0</v>
      </c>
      <c r="X151" s="294">
        <v>0</v>
      </c>
      <c r="Y151" s="294">
        <v>0</v>
      </c>
      <c r="Z151" s="294">
        <v>0</v>
      </c>
      <c r="AA151" s="407">
        <v>1</v>
      </c>
      <c r="AB151" s="407"/>
      <c r="AC151" s="407"/>
      <c r="AD151" s="407"/>
      <c r="AE151" s="407"/>
      <c r="AF151" s="407"/>
      <c r="AG151" s="407"/>
      <c r="AH151" s="407"/>
      <c r="AI151" s="407"/>
      <c r="AJ151" s="407"/>
      <c r="AK151" s="407"/>
      <c r="AL151" s="407"/>
      <c r="AM151" s="407"/>
      <c r="AN151" s="407"/>
      <c r="AO151" s="295">
        <f>SUM(AA151:AN151)</f>
        <v>1</v>
      </c>
    </row>
    <row r="152" spans="1:42" ht="15" outlineLevel="1">
      <c r="B152" s="293" t="s">
        <v>244</v>
      </c>
      <c r="C152" s="290" t="s">
        <v>163</v>
      </c>
      <c r="D152" s="294"/>
      <c r="E152" s="294"/>
      <c r="F152" s="294"/>
      <c r="G152" s="294"/>
      <c r="H152" s="294"/>
      <c r="I152" s="294"/>
      <c r="J152" s="294"/>
      <c r="K152" s="294"/>
      <c r="L152" s="294"/>
      <c r="M152" s="294"/>
      <c r="N152" s="294"/>
      <c r="O152" s="461"/>
      <c r="P152" s="294"/>
      <c r="Q152" s="294"/>
      <c r="R152" s="294"/>
      <c r="S152" s="294"/>
      <c r="T152" s="294"/>
      <c r="U152" s="294"/>
      <c r="V152" s="294"/>
      <c r="W152" s="294"/>
      <c r="X152" s="294"/>
      <c r="Y152" s="294"/>
      <c r="Z152" s="294"/>
      <c r="AA152" s="408">
        <f>AA151</f>
        <v>1</v>
      </c>
      <c r="AB152" s="408">
        <f>AB151</f>
        <v>0</v>
      </c>
      <c r="AC152" s="408">
        <f t="shared" ref="AC152:AN152" si="109">AC151</f>
        <v>0</v>
      </c>
      <c r="AD152" s="408">
        <f t="shared" si="109"/>
        <v>0</v>
      </c>
      <c r="AE152" s="408">
        <f t="shared" si="109"/>
        <v>0</v>
      </c>
      <c r="AF152" s="408">
        <f t="shared" si="109"/>
        <v>0</v>
      </c>
      <c r="AG152" s="408">
        <f t="shared" si="109"/>
        <v>0</v>
      </c>
      <c r="AH152" s="408">
        <f t="shared" si="109"/>
        <v>0</v>
      </c>
      <c r="AI152" s="408">
        <f t="shared" si="109"/>
        <v>0</v>
      </c>
      <c r="AJ152" s="408">
        <f t="shared" si="109"/>
        <v>0</v>
      </c>
      <c r="AK152" s="408">
        <f t="shared" si="109"/>
        <v>0</v>
      </c>
      <c r="AL152" s="408">
        <f t="shared" si="109"/>
        <v>0</v>
      </c>
      <c r="AM152" s="408">
        <f t="shared" si="109"/>
        <v>0</v>
      </c>
      <c r="AN152" s="408">
        <f t="shared" si="109"/>
        <v>0</v>
      </c>
      <c r="AO152" s="494"/>
    </row>
    <row r="153" spans="1:42" ht="15.6" outlineLevel="1">
      <c r="A153" s="500"/>
      <c r="B153" s="297"/>
      <c r="C153" s="298"/>
      <c r="D153" s="298"/>
      <c r="E153" s="298"/>
      <c r="F153" s="298"/>
      <c r="G153" s="298"/>
      <c r="H153" s="298"/>
      <c r="I153" s="298"/>
      <c r="J153" s="298"/>
      <c r="K153" s="298"/>
      <c r="L153" s="298"/>
      <c r="M153" s="298"/>
      <c r="N153" s="298"/>
      <c r="O153" s="302"/>
      <c r="P153" s="298"/>
      <c r="Q153" s="298"/>
      <c r="R153" s="298"/>
      <c r="S153" s="298"/>
      <c r="T153" s="298"/>
      <c r="U153" s="298"/>
      <c r="V153" s="298"/>
      <c r="W153" s="298"/>
      <c r="X153" s="298"/>
      <c r="Y153" s="298"/>
      <c r="Z153" s="298"/>
      <c r="AA153" s="409"/>
      <c r="AB153" s="410"/>
      <c r="AC153" s="410"/>
      <c r="AD153" s="410"/>
      <c r="AE153" s="410"/>
      <c r="AF153" s="410"/>
      <c r="AG153" s="410"/>
      <c r="AH153" s="410"/>
      <c r="AI153" s="410"/>
      <c r="AJ153" s="410"/>
      <c r="AK153" s="410"/>
      <c r="AL153" s="410"/>
      <c r="AM153" s="410"/>
      <c r="AN153" s="410"/>
      <c r="AO153" s="301"/>
    </row>
    <row r="154" spans="1:42" ht="15" outlineLevel="1">
      <c r="A154" s="498">
        <v>2</v>
      </c>
      <c r="B154" s="293" t="s">
        <v>2</v>
      </c>
      <c r="C154" s="290" t="s">
        <v>25</v>
      </c>
      <c r="D154" s="294">
        <v>7799.663666694023</v>
      </c>
      <c r="E154" s="294">
        <v>7799.663666694023</v>
      </c>
      <c r="F154" s="294">
        <v>7799.663666694023</v>
      </c>
      <c r="G154" s="294">
        <v>7493.927253394957</v>
      </c>
      <c r="H154" s="294">
        <v>0</v>
      </c>
      <c r="I154" s="294">
        <v>0</v>
      </c>
      <c r="J154" s="294">
        <v>0</v>
      </c>
      <c r="K154" s="294">
        <v>0</v>
      </c>
      <c r="L154" s="294">
        <v>0</v>
      </c>
      <c r="M154" s="294">
        <v>0</v>
      </c>
      <c r="N154" s="294">
        <v>0</v>
      </c>
      <c r="O154" s="290"/>
      <c r="P154" s="294">
        <v>4.5447319317082027</v>
      </c>
      <c r="Q154" s="294">
        <v>4.5447319317082027</v>
      </c>
      <c r="R154" s="294">
        <v>4.5447319317082027</v>
      </c>
      <c r="S154" s="294">
        <v>4.2028421894247892</v>
      </c>
      <c r="T154" s="294">
        <v>0</v>
      </c>
      <c r="U154" s="294">
        <v>0</v>
      </c>
      <c r="V154" s="294">
        <v>0</v>
      </c>
      <c r="W154" s="294">
        <v>0</v>
      </c>
      <c r="X154" s="294">
        <v>0</v>
      </c>
      <c r="Y154" s="294">
        <v>0</v>
      </c>
      <c r="Z154" s="294">
        <v>0</v>
      </c>
      <c r="AA154" s="407">
        <v>1</v>
      </c>
      <c r="AB154" s="407"/>
      <c r="AC154" s="407"/>
      <c r="AD154" s="407"/>
      <c r="AE154" s="407"/>
      <c r="AF154" s="407"/>
      <c r="AG154" s="407"/>
      <c r="AH154" s="407"/>
      <c r="AI154" s="407"/>
      <c r="AJ154" s="407"/>
      <c r="AK154" s="407"/>
      <c r="AL154" s="407"/>
      <c r="AM154" s="407"/>
      <c r="AN154" s="407"/>
      <c r="AO154" s="295">
        <f>SUM(AA154:AN154)</f>
        <v>1</v>
      </c>
    </row>
    <row r="155" spans="1:42" ht="15" outlineLevel="1">
      <c r="B155" s="293" t="s">
        <v>244</v>
      </c>
      <c r="C155" s="290" t="s">
        <v>163</v>
      </c>
      <c r="D155" s="294"/>
      <c r="E155" s="294"/>
      <c r="F155" s="294"/>
      <c r="G155" s="294"/>
      <c r="H155" s="294"/>
      <c r="I155" s="294"/>
      <c r="J155" s="294"/>
      <c r="K155" s="294"/>
      <c r="L155" s="294"/>
      <c r="M155" s="294"/>
      <c r="N155" s="294"/>
      <c r="O155" s="461"/>
      <c r="P155" s="294"/>
      <c r="Q155" s="294"/>
      <c r="R155" s="294"/>
      <c r="S155" s="294"/>
      <c r="T155" s="294"/>
      <c r="U155" s="294"/>
      <c r="V155" s="294"/>
      <c r="W155" s="294"/>
      <c r="X155" s="294"/>
      <c r="Y155" s="294"/>
      <c r="Z155" s="294"/>
      <c r="AA155" s="408">
        <f>AA154</f>
        <v>1</v>
      </c>
      <c r="AB155" s="408">
        <f>AB154</f>
        <v>0</v>
      </c>
      <c r="AC155" s="408">
        <f t="shared" ref="AC155:AJ155" si="110">AC154</f>
        <v>0</v>
      </c>
      <c r="AD155" s="408">
        <f t="shared" si="110"/>
        <v>0</v>
      </c>
      <c r="AE155" s="408">
        <f t="shared" si="110"/>
        <v>0</v>
      </c>
      <c r="AF155" s="408">
        <f t="shared" si="110"/>
        <v>0</v>
      </c>
      <c r="AG155" s="408">
        <f t="shared" si="110"/>
        <v>0</v>
      </c>
      <c r="AH155" s="408">
        <f t="shared" si="110"/>
        <v>0</v>
      </c>
      <c r="AI155" s="408">
        <f t="shared" si="110"/>
        <v>0</v>
      </c>
      <c r="AJ155" s="408">
        <f t="shared" si="110"/>
        <v>0</v>
      </c>
      <c r="AK155" s="408">
        <f t="shared" ref="AK155:AN155" si="111">AK154</f>
        <v>0</v>
      </c>
      <c r="AL155" s="408">
        <f t="shared" si="111"/>
        <v>0</v>
      </c>
      <c r="AM155" s="408">
        <f t="shared" si="111"/>
        <v>0</v>
      </c>
      <c r="AN155" s="408">
        <f t="shared" si="111"/>
        <v>0</v>
      </c>
      <c r="AO155" s="494"/>
    </row>
    <row r="156" spans="1:42" ht="15.6" outlineLevel="1">
      <c r="A156" s="500"/>
      <c r="B156" s="297"/>
      <c r="C156" s="298"/>
      <c r="D156" s="303"/>
      <c r="E156" s="303"/>
      <c r="F156" s="303"/>
      <c r="G156" s="303"/>
      <c r="H156" s="303"/>
      <c r="I156" s="303"/>
      <c r="J156" s="303"/>
      <c r="K156" s="303"/>
      <c r="L156" s="303"/>
      <c r="M156" s="303"/>
      <c r="N156" s="303"/>
      <c r="O156" s="302"/>
      <c r="P156" s="303"/>
      <c r="Q156" s="303"/>
      <c r="R156" s="303"/>
      <c r="S156" s="303"/>
      <c r="T156" s="303"/>
      <c r="U156" s="303"/>
      <c r="V156" s="303"/>
      <c r="W156" s="303"/>
      <c r="X156" s="303"/>
      <c r="Y156" s="303"/>
      <c r="Z156" s="303"/>
      <c r="AA156" s="409"/>
      <c r="AB156" s="410"/>
      <c r="AC156" s="410"/>
      <c r="AD156" s="410"/>
      <c r="AE156" s="410"/>
      <c r="AF156" s="410"/>
      <c r="AG156" s="410"/>
      <c r="AH156" s="410"/>
      <c r="AI156" s="410"/>
      <c r="AJ156" s="410"/>
      <c r="AK156" s="410"/>
      <c r="AL156" s="410"/>
      <c r="AM156" s="410"/>
      <c r="AN156" s="410"/>
      <c r="AO156" s="301"/>
    </row>
    <row r="157" spans="1:42" ht="15" outlineLevel="1">
      <c r="A157" s="498">
        <v>3</v>
      </c>
      <c r="B157" s="293" t="s">
        <v>3</v>
      </c>
      <c r="C157" s="290" t="s">
        <v>25</v>
      </c>
      <c r="D157" s="294">
        <v>9109.2349775862003</v>
      </c>
      <c r="E157" s="294">
        <v>9109.2349775862003</v>
      </c>
      <c r="F157" s="294">
        <v>9109.2349775862003</v>
      </c>
      <c r="G157" s="294">
        <v>9109.2349775862003</v>
      </c>
      <c r="H157" s="294">
        <v>9109.2349775862003</v>
      </c>
      <c r="I157" s="294">
        <v>9109.2349775862003</v>
      </c>
      <c r="J157" s="294">
        <v>9109.2349775862003</v>
      </c>
      <c r="K157" s="294">
        <v>9109.2349775862003</v>
      </c>
      <c r="L157" s="294">
        <v>9109.2349775862003</v>
      </c>
      <c r="M157" s="294">
        <v>9109.2349775862003</v>
      </c>
      <c r="N157" s="294">
        <v>9109.2349775862003</v>
      </c>
      <c r="O157" s="290"/>
      <c r="P157" s="294">
        <v>4.7365611873184745</v>
      </c>
      <c r="Q157" s="294">
        <v>4.7365611873184745</v>
      </c>
      <c r="R157" s="294">
        <v>4.7365611873184745</v>
      </c>
      <c r="S157" s="294">
        <v>4.7365611873184745</v>
      </c>
      <c r="T157" s="294">
        <v>4.7365611873184745</v>
      </c>
      <c r="U157" s="294">
        <v>4.7365611873184745</v>
      </c>
      <c r="V157" s="294">
        <v>4.7365611873184745</v>
      </c>
      <c r="W157" s="294">
        <v>4.7365611873184745</v>
      </c>
      <c r="X157" s="294">
        <v>4.7365611873184745</v>
      </c>
      <c r="Y157" s="294">
        <v>4.7365611873184745</v>
      </c>
      <c r="Z157" s="294">
        <v>4.7365611873184745</v>
      </c>
      <c r="AA157" s="407">
        <v>1</v>
      </c>
      <c r="AB157" s="407"/>
      <c r="AC157" s="407"/>
      <c r="AD157" s="407"/>
      <c r="AE157" s="407"/>
      <c r="AF157" s="407"/>
      <c r="AG157" s="407"/>
      <c r="AH157" s="407"/>
      <c r="AI157" s="407"/>
      <c r="AJ157" s="407"/>
      <c r="AK157" s="407"/>
      <c r="AL157" s="407"/>
      <c r="AM157" s="407"/>
      <c r="AN157" s="407"/>
      <c r="AO157" s="295">
        <f>SUM(AA157:AN157)</f>
        <v>1</v>
      </c>
    </row>
    <row r="158" spans="1:42" ht="15" outlineLevel="1">
      <c r="B158" s="293" t="s">
        <v>244</v>
      </c>
      <c r="C158" s="290" t="s">
        <v>163</v>
      </c>
      <c r="D158" s="294">
        <v>6.8168317486112739</v>
      </c>
      <c r="E158" s="294">
        <v>6.8168317486112739</v>
      </c>
      <c r="F158" s="294">
        <v>6.8168317486112739</v>
      </c>
      <c r="G158" s="294">
        <v>6.8168317486112739</v>
      </c>
      <c r="H158" s="294">
        <v>6.8168317486112739</v>
      </c>
      <c r="I158" s="294">
        <v>6.8168317486112739</v>
      </c>
      <c r="J158" s="294">
        <v>6.8168317486112739</v>
      </c>
      <c r="K158" s="294">
        <v>6.8168317486112739</v>
      </c>
      <c r="L158" s="294">
        <v>6.8168317486112739</v>
      </c>
      <c r="M158" s="294">
        <v>6.8168317486112739</v>
      </c>
      <c r="N158" s="294">
        <v>6.8168317486112739</v>
      </c>
      <c r="O158" s="461"/>
      <c r="P158" s="294">
        <v>3.3528727248447843E-3</v>
      </c>
      <c r="Q158" s="294">
        <v>3.3528727248447843E-3</v>
      </c>
      <c r="R158" s="294">
        <v>3.3528727248447843E-3</v>
      </c>
      <c r="S158" s="294">
        <v>3.3528727248447843E-3</v>
      </c>
      <c r="T158" s="294">
        <v>3.3528727248447843E-3</v>
      </c>
      <c r="U158" s="294">
        <v>3.3528727248447843E-3</v>
      </c>
      <c r="V158" s="294">
        <v>3.3528727248447843E-3</v>
      </c>
      <c r="W158" s="294">
        <v>3.3528727248447843E-3</v>
      </c>
      <c r="X158" s="294">
        <v>3.3528727248447843E-3</v>
      </c>
      <c r="Y158" s="294">
        <v>3.3528727248447843E-3</v>
      </c>
      <c r="Z158" s="294">
        <v>3.3528727248447843E-3</v>
      </c>
      <c r="AA158" s="408">
        <f>AA157</f>
        <v>1</v>
      </c>
      <c r="AB158" s="408">
        <f>AB157</f>
        <v>0</v>
      </c>
      <c r="AC158" s="408">
        <f t="shared" ref="AC158:AJ158" si="112">AC157</f>
        <v>0</v>
      </c>
      <c r="AD158" s="408">
        <f t="shared" si="112"/>
        <v>0</v>
      </c>
      <c r="AE158" s="408">
        <f t="shared" si="112"/>
        <v>0</v>
      </c>
      <c r="AF158" s="408">
        <f t="shared" si="112"/>
        <v>0</v>
      </c>
      <c r="AG158" s="408">
        <f t="shared" si="112"/>
        <v>0</v>
      </c>
      <c r="AH158" s="408">
        <f t="shared" si="112"/>
        <v>0</v>
      </c>
      <c r="AI158" s="408">
        <f t="shared" si="112"/>
        <v>0</v>
      </c>
      <c r="AJ158" s="408">
        <f t="shared" si="112"/>
        <v>0</v>
      </c>
      <c r="AK158" s="408">
        <f t="shared" ref="AK158:AN158" si="113">AK157</f>
        <v>0</v>
      </c>
      <c r="AL158" s="408">
        <f t="shared" si="113"/>
        <v>0</v>
      </c>
      <c r="AM158" s="408">
        <f t="shared" si="113"/>
        <v>0</v>
      </c>
      <c r="AN158" s="408">
        <f t="shared" si="113"/>
        <v>0</v>
      </c>
      <c r="AO158" s="494"/>
    </row>
    <row r="159" spans="1:42" ht="15" outlineLevel="1">
      <c r="B159" s="293"/>
      <c r="C159" s="304"/>
      <c r="D159" s="290"/>
      <c r="E159" s="290"/>
      <c r="F159" s="290"/>
      <c r="G159" s="290"/>
      <c r="H159" s="290"/>
      <c r="I159" s="290"/>
      <c r="J159" s="290"/>
      <c r="K159" s="290"/>
      <c r="L159" s="290"/>
      <c r="M159" s="290"/>
      <c r="N159" s="290"/>
      <c r="O159" s="282"/>
      <c r="P159" s="290"/>
      <c r="Q159" s="290"/>
      <c r="R159" s="290"/>
      <c r="S159" s="290"/>
      <c r="T159" s="290"/>
      <c r="U159" s="290"/>
      <c r="V159" s="290"/>
      <c r="W159" s="290"/>
      <c r="X159" s="290"/>
      <c r="Y159" s="290"/>
      <c r="Z159" s="290"/>
      <c r="AA159" s="409"/>
      <c r="AB159" s="409"/>
      <c r="AC159" s="409"/>
      <c r="AD159" s="409"/>
      <c r="AE159" s="409"/>
      <c r="AF159" s="409"/>
      <c r="AG159" s="409"/>
      <c r="AH159" s="409"/>
      <c r="AI159" s="409"/>
      <c r="AJ159" s="409"/>
      <c r="AK159" s="409"/>
      <c r="AL159" s="409"/>
      <c r="AM159" s="409"/>
      <c r="AN159" s="409"/>
      <c r="AO159" s="305"/>
    </row>
    <row r="160" spans="1:42" ht="15" outlineLevel="1">
      <c r="A160" s="498">
        <v>4</v>
      </c>
      <c r="B160" s="293" t="s">
        <v>4</v>
      </c>
      <c r="C160" s="290" t="s">
        <v>25</v>
      </c>
      <c r="D160" s="294">
        <v>1148.3578266650391</v>
      </c>
      <c r="E160" s="294">
        <v>1148.3578266650391</v>
      </c>
      <c r="F160" s="294">
        <v>1148.3578266650391</v>
      </c>
      <c r="G160" s="294">
        <v>1148.3578266650391</v>
      </c>
      <c r="H160" s="294">
        <v>1131.1054849937375</v>
      </c>
      <c r="I160" s="294">
        <v>1131.1054849937375</v>
      </c>
      <c r="J160" s="294">
        <v>532.63372778274845</v>
      </c>
      <c r="K160" s="294">
        <v>529.69410609284023</v>
      </c>
      <c r="L160" s="294">
        <v>529.69410609284023</v>
      </c>
      <c r="M160" s="294">
        <v>529.69410609284023</v>
      </c>
      <c r="N160" s="294">
        <v>86.030442244632098</v>
      </c>
      <c r="O160" s="290"/>
      <c r="P160" s="294">
        <v>0.1892427173947315</v>
      </c>
      <c r="Q160" s="294">
        <v>0.1892427173947315</v>
      </c>
      <c r="R160" s="294">
        <v>0.1892427173947315</v>
      </c>
      <c r="S160" s="294">
        <v>0.1892427173947315</v>
      </c>
      <c r="T160" s="294">
        <v>0.1884438830791656</v>
      </c>
      <c r="U160" s="294">
        <v>0.1884438830791656</v>
      </c>
      <c r="V160" s="294">
        <v>0.16073287516697962</v>
      </c>
      <c r="W160" s="294">
        <v>0.160397301914707</v>
      </c>
      <c r="X160" s="294">
        <v>0.160397301914707</v>
      </c>
      <c r="Y160" s="294">
        <v>0.160397301914707</v>
      </c>
      <c r="Z160" s="294">
        <v>2.9504583900728958E-3</v>
      </c>
      <c r="AA160" s="407">
        <v>1</v>
      </c>
      <c r="AB160" s="407"/>
      <c r="AC160" s="407"/>
      <c r="AD160" s="407"/>
      <c r="AE160" s="407"/>
      <c r="AF160" s="407"/>
      <c r="AG160" s="407"/>
      <c r="AH160" s="407"/>
      <c r="AI160" s="407"/>
      <c r="AJ160" s="407"/>
      <c r="AK160" s="407"/>
      <c r="AL160" s="407"/>
      <c r="AM160" s="407"/>
      <c r="AN160" s="407"/>
      <c r="AO160" s="295">
        <f>SUM(AA160:AN160)</f>
        <v>1</v>
      </c>
    </row>
    <row r="161" spans="1:41" ht="15" outlineLevel="1">
      <c r="B161" s="293" t="s">
        <v>244</v>
      </c>
      <c r="C161" s="290" t="s">
        <v>163</v>
      </c>
      <c r="D161" s="294"/>
      <c r="E161" s="294"/>
      <c r="F161" s="294"/>
      <c r="G161" s="294"/>
      <c r="H161" s="294"/>
      <c r="I161" s="294"/>
      <c r="J161" s="294"/>
      <c r="K161" s="294"/>
      <c r="L161" s="294"/>
      <c r="M161" s="294"/>
      <c r="N161" s="294"/>
      <c r="O161" s="461"/>
      <c r="P161" s="294"/>
      <c r="Q161" s="294"/>
      <c r="R161" s="294"/>
      <c r="S161" s="294"/>
      <c r="T161" s="294"/>
      <c r="U161" s="294"/>
      <c r="V161" s="294"/>
      <c r="W161" s="294"/>
      <c r="X161" s="294"/>
      <c r="Y161" s="294"/>
      <c r="Z161" s="294"/>
      <c r="AA161" s="408">
        <f>AA160</f>
        <v>1</v>
      </c>
      <c r="AB161" s="408">
        <f>AB160</f>
        <v>0</v>
      </c>
      <c r="AC161" s="408">
        <f t="shared" ref="AC161:AJ161" si="114">AC160</f>
        <v>0</v>
      </c>
      <c r="AD161" s="408">
        <f t="shared" si="114"/>
        <v>0</v>
      </c>
      <c r="AE161" s="408">
        <f t="shared" si="114"/>
        <v>0</v>
      </c>
      <c r="AF161" s="408">
        <f t="shared" si="114"/>
        <v>0</v>
      </c>
      <c r="AG161" s="408">
        <f t="shared" si="114"/>
        <v>0</v>
      </c>
      <c r="AH161" s="408">
        <f t="shared" si="114"/>
        <v>0</v>
      </c>
      <c r="AI161" s="408">
        <f t="shared" si="114"/>
        <v>0</v>
      </c>
      <c r="AJ161" s="408">
        <f t="shared" si="114"/>
        <v>0</v>
      </c>
      <c r="AK161" s="408">
        <f t="shared" ref="AK161:AN161" si="115">AK160</f>
        <v>0</v>
      </c>
      <c r="AL161" s="408">
        <f t="shared" si="115"/>
        <v>0</v>
      </c>
      <c r="AM161" s="408">
        <f t="shared" si="115"/>
        <v>0</v>
      </c>
      <c r="AN161" s="408">
        <f t="shared" si="115"/>
        <v>0</v>
      </c>
      <c r="AO161" s="494"/>
    </row>
    <row r="162" spans="1:41" ht="15" outlineLevel="1">
      <c r="B162" s="293"/>
      <c r="C162" s="304"/>
      <c r="D162" s="303"/>
      <c r="E162" s="303"/>
      <c r="F162" s="303"/>
      <c r="G162" s="303"/>
      <c r="H162" s="303"/>
      <c r="I162" s="303"/>
      <c r="J162" s="303"/>
      <c r="K162" s="303"/>
      <c r="L162" s="303"/>
      <c r="M162" s="303"/>
      <c r="N162" s="303"/>
      <c r="O162" s="290"/>
      <c r="P162" s="303"/>
      <c r="Q162" s="303"/>
      <c r="R162" s="303"/>
      <c r="S162" s="303"/>
      <c r="T162" s="303"/>
      <c r="U162" s="303"/>
      <c r="V162" s="303"/>
      <c r="W162" s="303"/>
      <c r="X162" s="303"/>
      <c r="Y162" s="303"/>
      <c r="Z162" s="303"/>
      <c r="AA162" s="409"/>
      <c r="AB162" s="409"/>
      <c r="AC162" s="409"/>
      <c r="AD162" s="409"/>
      <c r="AE162" s="409"/>
      <c r="AF162" s="409"/>
      <c r="AG162" s="409"/>
      <c r="AH162" s="409"/>
      <c r="AI162" s="409"/>
      <c r="AJ162" s="409"/>
      <c r="AK162" s="409"/>
      <c r="AL162" s="409"/>
      <c r="AM162" s="409"/>
      <c r="AN162" s="409"/>
      <c r="AO162" s="305"/>
    </row>
    <row r="163" spans="1:41" ht="15" outlineLevel="1">
      <c r="A163" s="498">
        <v>5</v>
      </c>
      <c r="B163" s="293" t="s">
        <v>5</v>
      </c>
      <c r="C163" s="290" t="s">
        <v>25</v>
      </c>
      <c r="D163" s="294">
        <v>21996.069577914637</v>
      </c>
      <c r="E163" s="294">
        <v>21996.069577914637</v>
      </c>
      <c r="F163" s="294">
        <v>21996.069577914637</v>
      </c>
      <c r="G163" s="294">
        <v>21996.069577914637</v>
      </c>
      <c r="H163" s="294">
        <v>19773.067258403764</v>
      </c>
      <c r="I163" s="294">
        <v>16078.327950535051</v>
      </c>
      <c r="J163" s="294">
        <v>10967.068711676267</v>
      </c>
      <c r="K163" s="294">
        <v>10944.271645509634</v>
      </c>
      <c r="L163" s="294">
        <v>10944.271645509634</v>
      </c>
      <c r="M163" s="294">
        <v>5558.8571704681526</v>
      </c>
      <c r="N163" s="294">
        <v>4125.3970891337049</v>
      </c>
      <c r="O163" s="290"/>
      <c r="P163" s="294">
        <v>1.2155258462560978</v>
      </c>
      <c r="Q163" s="294">
        <v>1.2155258462560978</v>
      </c>
      <c r="R163" s="294">
        <v>1.2155258462560978</v>
      </c>
      <c r="S163" s="294">
        <v>1.2155258462560978</v>
      </c>
      <c r="T163" s="294">
        <v>1.1125942807769666</v>
      </c>
      <c r="U163" s="294">
        <v>0.94151695096118537</v>
      </c>
      <c r="V163" s="294">
        <v>0.70485056946088709</v>
      </c>
      <c r="W163" s="294">
        <v>0.7022481646473443</v>
      </c>
      <c r="X163" s="294">
        <v>0.7022481646473443</v>
      </c>
      <c r="Y163" s="294">
        <v>0.45288758692560738</v>
      </c>
      <c r="Z163" s="294">
        <v>0.17718738086011337</v>
      </c>
      <c r="AA163" s="407">
        <v>1</v>
      </c>
      <c r="AB163" s="407"/>
      <c r="AC163" s="407"/>
      <c r="AD163" s="407"/>
      <c r="AE163" s="407"/>
      <c r="AF163" s="407"/>
      <c r="AG163" s="407"/>
      <c r="AH163" s="407"/>
      <c r="AI163" s="407"/>
      <c r="AJ163" s="407"/>
      <c r="AK163" s="407"/>
      <c r="AL163" s="407"/>
      <c r="AM163" s="407"/>
      <c r="AN163" s="407"/>
      <c r="AO163" s="295">
        <f>SUM(AA163:AN163)</f>
        <v>1</v>
      </c>
    </row>
    <row r="164" spans="1:41" ht="15" outlineLevel="1">
      <c r="B164" s="293" t="s">
        <v>244</v>
      </c>
      <c r="C164" s="290" t="s">
        <v>163</v>
      </c>
      <c r="D164" s="294"/>
      <c r="E164" s="294"/>
      <c r="F164" s="294"/>
      <c r="G164" s="294"/>
      <c r="H164" s="294"/>
      <c r="I164" s="294"/>
      <c r="J164" s="294"/>
      <c r="K164" s="294"/>
      <c r="L164" s="294"/>
      <c r="M164" s="294"/>
      <c r="N164" s="294"/>
      <c r="O164" s="461"/>
      <c r="P164" s="294"/>
      <c r="Q164" s="294"/>
      <c r="R164" s="294"/>
      <c r="S164" s="294"/>
      <c r="T164" s="294"/>
      <c r="U164" s="294"/>
      <c r="V164" s="294"/>
      <c r="W164" s="294"/>
      <c r="X164" s="294"/>
      <c r="Y164" s="294"/>
      <c r="Z164" s="294"/>
      <c r="AA164" s="408">
        <f>AA163</f>
        <v>1</v>
      </c>
      <c r="AB164" s="408">
        <f>AB163</f>
        <v>0</v>
      </c>
      <c r="AC164" s="408">
        <f t="shared" ref="AC164:AJ164" si="116">AC163</f>
        <v>0</v>
      </c>
      <c r="AD164" s="408">
        <f t="shared" si="116"/>
        <v>0</v>
      </c>
      <c r="AE164" s="408">
        <f t="shared" si="116"/>
        <v>0</v>
      </c>
      <c r="AF164" s="408">
        <f t="shared" si="116"/>
        <v>0</v>
      </c>
      <c r="AG164" s="408">
        <f t="shared" si="116"/>
        <v>0</v>
      </c>
      <c r="AH164" s="408">
        <f t="shared" si="116"/>
        <v>0</v>
      </c>
      <c r="AI164" s="408">
        <f t="shared" si="116"/>
        <v>0</v>
      </c>
      <c r="AJ164" s="408">
        <f t="shared" si="116"/>
        <v>0</v>
      </c>
      <c r="AK164" s="408">
        <f t="shared" ref="AK164:AN164" si="117">AK163</f>
        <v>0</v>
      </c>
      <c r="AL164" s="408">
        <f t="shared" si="117"/>
        <v>0</v>
      </c>
      <c r="AM164" s="408">
        <f t="shared" si="117"/>
        <v>0</v>
      </c>
      <c r="AN164" s="408">
        <f t="shared" si="117"/>
        <v>0</v>
      </c>
      <c r="AO164" s="494"/>
    </row>
    <row r="165" spans="1:41" ht="15" outlineLevel="1">
      <c r="B165" s="293"/>
      <c r="C165" s="304"/>
      <c r="D165" s="303"/>
      <c r="E165" s="303"/>
      <c r="F165" s="303"/>
      <c r="G165" s="303"/>
      <c r="H165" s="303"/>
      <c r="I165" s="303"/>
      <c r="J165" s="303"/>
      <c r="K165" s="303"/>
      <c r="L165" s="303"/>
      <c r="M165" s="303"/>
      <c r="N165" s="303"/>
      <c r="O165" s="290"/>
      <c r="P165" s="303"/>
      <c r="Q165" s="303"/>
      <c r="R165" s="303"/>
      <c r="S165" s="303"/>
      <c r="T165" s="303"/>
      <c r="U165" s="303"/>
      <c r="V165" s="303"/>
      <c r="W165" s="303"/>
      <c r="X165" s="303"/>
      <c r="Y165" s="303"/>
      <c r="Z165" s="303"/>
      <c r="AA165" s="409"/>
      <c r="AB165" s="409"/>
      <c r="AC165" s="409"/>
      <c r="AD165" s="409"/>
      <c r="AE165" s="409"/>
      <c r="AF165" s="409"/>
      <c r="AG165" s="409"/>
      <c r="AH165" s="409"/>
      <c r="AI165" s="409"/>
      <c r="AJ165" s="409"/>
      <c r="AK165" s="409"/>
      <c r="AL165" s="409"/>
      <c r="AM165" s="409"/>
      <c r="AN165" s="409"/>
      <c r="AO165" s="305"/>
    </row>
    <row r="166" spans="1:41" ht="15" hidden="1" outlineLevel="1">
      <c r="A166" s="498">
        <v>6</v>
      </c>
      <c r="B166" s="293" t="s">
        <v>6</v>
      </c>
      <c r="C166" s="290" t="s">
        <v>25</v>
      </c>
      <c r="D166" s="294"/>
      <c r="E166" s="294"/>
      <c r="F166" s="294"/>
      <c r="G166" s="294"/>
      <c r="H166" s="294"/>
      <c r="I166" s="294"/>
      <c r="J166" s="294"/>
      <c r="K166" s="294"/>
      <c r="L166" s="294"/>
      <c r="M166" s="294"/>
      <c r="N166" s="294"/>
      <c r="O166" s="290"/>
      <c r="P166" s="294"/>
      <c r="Q166" s="294"/>
      <c r="R166" s="294"/>
      <c r="S166" s="294"/>
      <c r="T166" s="294"/>
      <c r="U166" s="294"/>
      <c r="V166" s="294"/>
      <c r="W166" s="294"/>
      <c r="X166" s="294"/>
      <c r="Y166" s="294"/>
      <c r="Z166" s="294"/>
      <c r="AA166" s="407"/>
      <c r="AB166" s="407"/>
      <c r="AC166" s="407"/>
      <c r="AD166" s="407"/>
      <c r="AE166" s="407"/>
      <c r="AF166" s="407"/>
      <c r="AG166" s="407"/>
      <c r="AH166" s="407"/>
      <c r="AI166" s="407"/>
      <c r="AJ166" s="407"/>
      <c r="AK166" s="407"/>
      <c r="AL166" s="407"/>
      <c r="AM166" s="407"/>
      <c r="AN166" s="407"/>
      <c r="AO166" s="295">
        <f>SUM(AA166:AN166)</f>
        <v>0</v>
      </c>
    </row>
    <row r="167" spans="1:41" ht="15" hidden="1" outlineLevel="1">
      <c r="B167" s="293" t="s">
        <v>244</v>
      </c>
      <c r="C167" s="290" t="s">
        <v>163</v>
      </c>
      <c r="D167" s="294"/>
      <c r="E167" s="294"/>
      <c r="F167" s="294"/>
      <c r="G167" s="294"/>
      <c r="H167" s="294"/>
      <c r="I167" s="294"/>
      <c r="J167" s="294"/>
      <c r="K167" s="294"/>
      <c r="L167" s="294"/>
      <c r="M167" s="294"/>
      <c r="N167" s="294"/>
      <c r="O167" s="461"/>
      <c r="P167" s="294"/>
      <c r="Q167" s="294"/>
      <c r="R167" s="294"/>
      <c r="S167" s="294"/>
      <c r="T167" s="294"/>
      <c r="U167" s="294"/>
      <c r="V167" s="294"/>
      <c r="W167" s="294"/>
      <c r="X167" s="294"/>
      <c r="Y167" s="294"/>
      <c r="Z167" s="294"/>
      <c r="AA167" s="408">
        <f>AA166</f>
        <v>0</v>
      </c>
      <c r="AB167" s="408">
        <f>AB166</f>
        <v>0</v>
      </c>
      <c r="AC167" s="408">
        <f t="shared" ref="AC167:AN167" si="118">AC166</f>
        <v>0</v>
      </c>
      <c r="AD167" s="408">
        <f t="shared" si="118"/>
        <v>0</v>
      </c>
      <c r="AE167" s="408">
        <f t="shared" si="118"/>
        <v>0</v>
      </c>
      <c r="AF167" s="408">
        <f t="shared" si="118"/>
        <v>0</v>
      </c>
      <c r="AG167" s="408">
        <f t="shared" si="118"/>
        <v>0</v>
      </c>
      <c r="AH167" s="408">
        <f t="shared" si="118"/>
        <v>0</v>
      </c>
      <c r="AI167" s="408">
        <f t="shared" si="118"/>
        <v>0</v>
      </c>
      <c r="AJ167" s="408">
        <f t="shared" si="118"/>
        <v>0</v>
      </c>
      <c r="AK167" s="408">
        <f t="shared" si="118"/>
        <v>0</v>
      </c>
      <c r="AL167" s="408">
        <f t="shared" si="118"/>
        <v>0</v>
      </c>
      <c r="AM167" s="408">
        <f t="shared" si="118"/>
        <v>0</v>
      </c>
      <c r="AN167" s="408">
        <f t="shared" si="118"/>
        <v>0</v>
      </c>
      <c r="AO167" s="494"/>
    </row>
    <row r="168" spans="1:41" ht="15" hidden="1" outlineLevel="1">
      <c r="B168" s="293"/>
      <c r="C168" s="304"/>
      <c r="D168" s="303"/>
      <c r="E168" s="303"/>
      <c r="F168" s="303"/>
      <c r="G168" s="303"/>
      <c r="H168" s="303"/>
      <c r="I168" s="303"/>
      <c r="J168" s="303"/>
      <c r="K168" s="303"/>
      <c r="L168" s="303"/>
      <c r="M168" s="303"/>
      <c r="N168" s="303"/>
      <c r="O168" s="290"/>
      <c r="P168" s="303"/>
      <c r="Q168" s="303"/>
      <c r="R168" s="303"/>
      <c r="S168" s="303"/>
      <c r="T168" s="303"/>
      <c r="U168" s="303"/>
      <c r="V168" s="303"/>
      <c r="W168" s="303"/>
      <c r="X168" s="303"/>
      <c r="Y168" s="303"/>
      <c r="Z168" s="303"/>
      <c r="AA168" s="409"/>
      <c r="AB168" s="409"/>
      <c r="AC168" s="409"/>
      <c r="AD168" s="409"/>
      <c r="AE168" s="409"/>
      <c r="AF168" s="409"/>
      <c r="AG168" s="409"/>
      <c r="AH168" s="409"/>
      <c r="AI168" s="409"/>
      <c r="AJ168" s="409"/>
      <c r="AK168" s="409"/>
      <c r="AL168" s="409"/>
      <c r="AM168" s="409"/>
      <c r="AN168" s="409"/>
      <c r="AO168" s="305"/>
    </row>
    <row r="169" spans="1:41" ht="15" hidden="1" outlineLevel="1">
      <c r="A169" s="498">
        <v>7</v>
      </c>
      <c r="B169" s="293" t="s">
        <v>42</v>
      </c>
      <c r="C169" s="290" t="s">
        <v>25</v>
      </c>
      <c r="D169" s="294"/>
      <c r="E169" s="294"/>
      <c r="F169" s="294"/>
      <c r="G169" s="294"/>
      <c r="H169" s="294"/>
      <c r="I169" s="294"/>
      <c r="J169" s="294"/>
      <c r="K169" s="294"/>
      <c r="L169" s="294"/>
      <c r="M169" s="294"/>
      <c r="N169" s="294"/>
      <c r="O169" s="290"/>
      <c r="P169" s="294"/>
      <c r="Q169" s="294"/>
      <c r="R169" s="294"/>
      <c r="S169" s="294"/>
      <c r="T169" s="294"/>
      <c r="U169" s="294"/>
      <c r="V169" s="294"/>
      <c r="W169" s="294"/>
      <c r="X169" s="294"/>
      <c r="Y169" s="294"/>
      <c r="Z169" s="294"/>
      <c r="AA169" s="407"/>
      <c r="AB169" s="407"/>
      <c r="AC169" s="407"/>
      <c r="AD169" s="407"/>
      <c r="AE169" s="407"/>
      <c r="AF169" s="407"/>
      <c r="AG169" s="407"/>
      <c r="AH169" s="407"/>
      <c r="AI169" s="407"/>
      <c r="AJ169" s="407"/>
      <c r="AK169" s="407"/>
      <c r="AL169" s="407"/>
      <c r="AM169" s="407"/>
      <c r="AN169" s="407"/>
      <c r="AO169" s="295">
        <f>SUM(AA169:AN169)</f>
        <v>0</v>
      </c>
    </row>
    <row r="170" spans="1:41" ht="15" hidden="1" outlineLevel="1">
      <c r="B170" s="293" t="s">
        <v>244</v>
      </c>
      <c r="C170" s="290" t="s">
        <v>163</v>
      </c>
      <c r="D170" s="294"/>
      <c r="E170" s="294"/>
      <c r="F170" s="294"/>
      <c r="G170" s="294"/>
      <c r="H170" s="294"/>
      <c r="I170" s="294"/>
      <c r="J170" s="294"/>
      <c r="K170" s="294"/>
      <c r="L170" s="294"/>
      <c r="M170" s="294"/>
      <c r="N170" s="294"/>
      <c r="O170" s="290"/>
      <c r="P170" s="294"/>
      <c r="Q170" s="294"/>
      <c r="R170" s="294"/>
      <c r="S170" s="294"/>
      <c r="T170" s="294"/>
      <c r="U170" s="294"/>
      <c r="V170" s="294"/>
      <c r="W170" s="294"/>
      <c r="X170" s="294"/>
      <c r="Y170" s="294"/>
      <c r="Z170" s="294"/>
      <c r="AA170" s="408">
        <f>AA169</f>
        <v>0</v>
      </c>
      <c r="AB170" s="408">
        <f>AB169</f>
        <v>0</v>
      </c>
      <c r="AC170" s="408">
        <f t="shared" ref="AC170:AN170" si="119">AC169</f>
        <v>0</v>
      </c>
      <c r="AD170" s="408">
        <f t="shared" si="119"/>
        <v>0</v>
      </c>
      <c r="AE170" s="408">
        <f t="shared" si="119"/>
        <v>0</v>
      </c>
      <c r="AF170" s="408">
        <f t="shared" si="119"/>
        <v>0</v>
      </c>
      <c r="AG170" s="408">
        <f t="shared" si="119"/>
        <v>0</v>
      </c>
      <c r="AH170" s="408">
        <f t="shared" si="119"/>
        <v>0</v>
      </c>
      <c r="AI170" s="408">
        <f t="shared" si="119"/>
        <v>0</v>
      </c>
      <c r="AJ170" s="408">
        <f t="shared" si="119"/>
        <v>0</v>
      </c>
      <c r="AK170" s="408">
        <f t="shared" si="119"/>
        <v>0</v>
      </c>
      <c r="AL170" s="408">
        <f t="shared" si="119"/>
        <v>0</v>
      </c>
      <c r="AM170" s="408">
        <f t="shared" si="119"/>
        <v>0</v>
      </c>
      <c r="AN170" s="408">
        <f t="shared" si="119"/>
        <v>0</v>
      </c>
      <c r="AO170" s="494"/>
    </row>
    <row r="171" spans="1:41" ht="15" hidden="1" outlineLevel="1">
      <c r="B171" s="293"/>
      <c r="C171" s="304"/>
      <c r="D171" s="303"/>
      <c r="E171" s="303"/>
      <c r="F171" s="303"/>
      <c r="G171" s="303"/>
      <c r="H171" s="303"/>
      <c r="I171" s="303"/>
      <c r="J171" s="303"/>
      <c r="K171" s="303"/>
      <c r="L171" s="303"/>
      <c r="M171" s="303"/>
      <c r="N171" s="303"/>
      <c r="O171" s="290"/>
      <c r="P171" s="303"/>
      <c r="Q171" s="303"/>
      <c r="R171" s="303"/>
      <c r="S171" s="303"/>
      <c r="T171" s="303"/>
      <c r="U171" s="303"/>
      <c r="V171" s="303"/>
      <c r="W171" s="303"/>
      <c r="X171" s="303"/>
      <c r="Y171" s="303"/>
      <c r="Z171" s="303"/>
      <c r="AA171" s="409"/>
      <c r="AB171" s="409"/>
      <c r="AC171" s="409"/>
      <c r="AD171" s="409"/>
      <c r="AE171" s="409"/>
      <c r="AF171" s="409"/>
      <c r="AG171" s="409"/>
      <c r="AH171" s="409"/>
      <c r="AI171" s="409"/>
      <c r="AJ171" s="409"/>
      <c r="AK171" s="409"/>
      <c r="AL171" s="409"/>
      <c r="AM171" s="409"/>
      <c r="AN171" s="409"/>
      <c r="AO171" s="305"/>
    </row>
    <row r="172" spans="1:41" s="282" customFormat="1" ht="15" hidden="1" outlineLevel="1">
      <c r="A172" s="498">
        <v>8</v>
      </c>
      <c r="B172" s="293" t="s">
        <v>485</v>
      </c>
      <c r="C172" s="290" t="s">
        <v>25</v>
      </c>
      <c r="D172" s="294"/>
      <c r="E172" s="294"/>
      <c r="F172" s="294"/>
      <c r="G172" s="294"/>
      <c r="H172" s="294"/>
      <c r="I172" s="294"/>
      <c r="J172" s="294"/>
      <c r="K172" s="294"/>
      <c r="L172" s="294"/>
      <c r="M172" s="294"/>
      <c r="N172" s="294"/>
      <c r="O172" s="290"/>
      <c r="P172" s="294"/>
      <c r="Q172" s="294"/>
      <c r="R172" s="294"/>
      <c r="S172" s="294"/>
      <c r="T172" s="294"/>
      <c r="U172" s="294"/>
      <c r="V172" s="294"/>
      <c r="W172" s="294"/>
      <c r="X172" s="294"/>
      <c r="Y172" s="294"/>
      <c r="Z172" s="294"/>
      <c r="AA172" s="407"/>
      <c r="AB172" s="407"/>
      <c r="AC172" s="407"/>
      <c r="AD172" s="407"/>
      <c r="AE172" s="407"/>
      <c r="AF172" s="407"/>
      <c r="AG172" s="407"/>
      <c r="AH172" s="407"/>
      <c r="AI172" s="407"/>
      <c r="AJ172" s="407"/>
      <c r="AK172" s="407"/>
      <c r="AL172" s="407"/>
      <c r="AM172" s="407"/>
      <c r="AN172" s="407"/>
      <c r="AO172" s="295">
        <f>SUM(AA172:AN172)</f>
        <v>0</v>
      </c>
    </row>
    <row r="173" spans="1:41" s="282" customFormat="1" ht="15" hidden="1" outlineLevel="1">
      <c r="A173" s="498"/>
      <c r="B173" s="293" t="s">
        <v>244</v>
      </c>
      <c r="C173" s="290" t="s">
        <v>163</v>
      </c>
      <c r="D173" s="294"/>
      <c r="E173" s="294"/>
      <c r="F173" s="294"/>
      <c r="G173" s="294"/>
      <c r="H173" s="294"/>
      <c r="I173" s="294"/>
      <c r="J173" s="294"/>
      <c r="K173" s="294"/>
      <c r="L173" s="294"/>
      <c r="M173" s="294"/>
      <c r="N173" s="294"/>
      <c r="O173" s="290"/>
      <c r="P173" s="294"/>
      <c r="Q173" s="294"/>
      <c r="R173" s="294"/>
      <c r="S173" s="294"/>
      <c r="T173" s="294"/>
      <c r="U173" s="294"/>
      <c r="V173" s="294"/>
      <c r="W173" s="294"/>
      <c r="X173" s="294"/>
      <c r="Y173" s="294"/>
      <c r="Z173" s="294"/>
      <c r="AA173" s="408">
        <f>AA172</f>
        <v>0</v>
      </c>
      <c r="AB173" s="408">
        <f>AB172</f>
        <v>0</v>
      </c>
      <c r="AC173" s="408">
        <f t="shared" ref="AC173:AN173" si="120">AC172</f>
        <v>0</v>
      </c>
      <c r="AD173" s="408">
        <f t="shared" si="120"/>
        <v>0</v>
      </c>
      <c r="AE173" s="408">
        <f t="shared" si="120"/>
        <v>0</v>
      </c>
      <c r="AF173" s="408">
        <f t="shared" si="120"/>
        <v>0</v>
      </c>
      <c r="AG173" s="408">
        <f t="shared" si="120"/>
        <v>0</v>
      </c>
      <c r="AH173" s="408">
        <f t="shared" si="120"/>
        <v>0</v>
      </c>
      <c r="AI173" s="408">
        <f t="shared" si="120"/>
        <v>0</v>
      </c>
      <c r="AJ173" s="408">
        <f t="shared" si="120"/>
        <v>0</v>
      </c>
      <c r="AK173" s="408">
        <f t="shared" si="120"/>
        <v>0</v>
      </c>
      <c r="AL173" s="408">
        <f t="shared" si="120"/>
        <v>0</v>
      </c>
      <c r="AM173" s="408">
        <f t="shared" si="120"/>
        <v>0</v>
      </c>
      <c r="AN173" s="408">
        <f t="shared" si="120"/>
        <v>0</v>
      </c>
      <c r="AO173" s="494"/>
    </row>
    <row r="174" spans="1:41" s="282" customFormat="1" ht="15" hidden="1" outlineLevel="1">
      <c r="A174" s="498"/>
      <c r="B174" s="293"/>
      <c r="C174" s="304"/>
      <c r="D174" s="303"/>
      <c r="E174" s="303"/>
      <c r="F174" s="303"/>
      <c r="G174" s="303"/>
      <c r="H174" s="303"/>
      <c r="I174" s="303"/>
      <c r="J174" s="303"/>
      <c r="K174" s="303"/>
      <c r="L174" s="303"/>
      <c r="M174" s="303"/>
      <c r="N174" s="303"/>
      <c r="O174" s="290"/>
      <c r="P174" s="303"/>
      <c r="Q174" s="303"/>
      <c r="R174" s="303"/>
      <c r="S174" s="303"/>
      <c r="T174" s="303"/>
      <c r="U174" s="303"/>
      <c r="V174" s="303"/>
      <c r="W174" s="303"/>
      <c r="X174" s="303"/>
      <c r="Y174" s="303"/>
      <c r="Z174" s="303"/>
      <c r="AA174" s="409"/>
      <c r="AB174" s="409"/>
      <c r="AC174" s="409"/>
      <c r="AD174" s="409"/>
      <c r="AE174" s="409"/>
      <c r="AF174" s="409"/>
      <c r="AG174" s="409"/>
      <c r="AH174" s="409"/>
      <c r="AI174" s="409"/>
      <c r="AJ174" s="409"/>
      <c r="AK174" s="409"/>
      <c r="AL174" s="409"/>
      <c r="AM174" s="409"/>
      <c r="AN174" s="409"/>
      <c r="AO174" s="305"/>
    </row>
    <row r="175" spans="1:41" ht="15" hidden="1" outlineLevel="1">
      <c r="A175" s="498">
        <v>9</v>
      </c>
      <c r="B175" s="293" t="s">
        <v>7</v>
      </c>
      <c r="C175" s="290" t="s">
        <v>25</v>
      </c>
      <c r="D175" s="294"/>
      <c r="E175" s="294"/>
      <c r="F175" s="294"/>
      <c r="G175" s="294"/>
      <c r="H175" s="294"/>
      <c r="I175" s="294"/>
      <c r="J175" s="294"/>
      <c r="K175" s="294"/>
      <c r="L175" s="294"/>
      <c r="M175" s="294"/>
      <c r="N175" s="294"/>
      <c r="O175" s="290"/>
      <c r="P175" s="294"/>
      <c r="Q175" s="294"/>
      <c r="R175" s="294"/>
      <c r="S175" s="294"/>
      <c r="T175" s="294"/>
      <c r="U175" s="294"/>
      <c r="V175" s="294"/>
      <c r="W175" s="294"/>
      <c r="X175" s="294"/>
      <c r="Y175" s="294"/>
      <c r="Z175" s="294"/>
      <c r="AA175" s="407"/>
      <c r="AB175" s="407"/>
      <c r="AC175" s="407"/>
      <c r="AD175" s="407"/>
      <c r="AE175" s="407"/>
      <c r="AF175" s="407"/>
      <c r="AG175" s="407"/>
      <c r="AH175" s="407"/>
      <c r="AI175" s="407"/>
      <c r="AJ175" s="407"/>
      <c r="AK175" s="407"/>
      <c r="AL175" s="407"/>
      <c r="AM175" s="407"/>
      <c r="AN175" s="407"/>
      <c r="AO175" s="295">
        <f>SUM(AA175:AN175)</f>
        <v>0</v>
      </c>
    </row>
    <row r="176" spans="1:41" ht="15" hidden="1" outlineLevel="1">
      <c r="B176" s="293" t="s">
        <v>244</v>
      </c>
      <c r="C176" s="290" t="s">
        <v>163</v>
      </c>
      <c r="D176" s="294"/>
      <c r="E176" s="294"/>
      <c r="F176" s="294"/>
      <c r="G176" s="294"/>
      <c r="H176" s="294"/>
      <c r="I176" s="294"/>
      <c r="J176" s="294"/>
      <c r="K176" s="294"/>
      <c r="L176" s="294"/>
      <c r="M176" s="294"/>
      <c r="N176" s="294"/>
      <c r="O176" s="290"/>
      <c r="P176" s="294"/>
      <c r="Q176" s="294"/>
      <c r="R176" s="294"/>
      <c r="S176" s="294"/>
      <c r="T176" s="294"/>
      <c r="U176" s="294"/>
      <c r="V176" s="294"/>
      <c r="W176" s="294"/>
      <c r="X176" s="294"/>
      <c r="Y176" s="294"/>
      <c r="Z176" s="294"/>
      <c r="AA176" s="408">
        <f>AA175</f>
        <v>0</v>
      </c>
      <c r="AB176" s="408">
        <f>AB175</f>
        <v>0</v>
      </c>
      <c r="AC176" s="408">
        <f t="shared" ref="AC176:AN176" si="121">AC175</f>
        <v>0</v>
      </c>
      <c r="AD176" s="408">
        <f t="shared" si="121"/>
        <v>0</v>
      </c>
      <c r="AE176" s="408">
        <f t="shared" si="121"/>
        <v>0</v>
      </c>
      <c r="AF176" s="408">
        <f t="shared" si="121"/>
        <v>0</v>
      </c>
      <c r="AG176" s="408">
        <f t="shared" si="121"/>
        <v>0</v>
      </c>
      <c r="AH176" s="408">
        <f t="shared" si="121"/>
        <v>0</v>
      </c>
      <c r="AI176" s="408">
        <f t="shared" si="121"/>
        <v>0</v>
      </c>
      <c r="AJ176" s="408">
        <f t="shared" si="121"/>
        <v>0</v>
      </c>
      <c r="AK176" s="408">
        <f t="shared" si="121"/>
        <v>0</v>
      </c>
      <c r="AL176" s="408">
        <f t="shared" si="121"/>
        <v>0</v>
      </c>
      <c r="AM176" s="408">
        <f t="shared" si="121"/>
        <v>0</v>
      </c>
      <c r="AN176" s="408">
        <f t="shared" si="121"/>
        <v>0</v>
      </c>
      <c r="AO176" s="494"/>
    </row>
    <row r="177" spans="1:41" ht="15" hidden="1" outlineLevel="1">
      <c r="B177" s="306"/>
      <c r="C177" s="307"/>
      <c r="D177" s="290"/>
      <c r="E177" s="290"/>
      <c r="F177" s="290"/>
      <c r="G177" s="290"/>
      <c r="H177" s="290"/>
      <c r="I177" s="290"/>
      <c r="J177" s="290"/>
      <c r="K177" s="290"/>
      <c r="L177" s="290"/>
      <c r="M177" s="290"/>
      <c r="N177" s="290"/>
      <c r="O177" s="290"/>
      <c r="P177" s="290"/>
      <c r="Q177" s="290"/>
      <c r="R177" s="290"/>
      <c r="S177" s="290"/>
      <c r="T177" s="290"/>
      <c r="U177" s="290"/>
      <c r="V177" s="290"/>
      <c r="W177" s="290"/>
      <c r="X177" s="290"/>
      <c r="Y177" s="290"/>
      <c r="Z177" s="290"/>
      <c r="AA177" s="409"/>
      <c r="AB177" s="409"/>
      <c r="AC177" s="409"/>
      <c r="AD177" s="409"/>
      <c r="AE177" s="409"/>
      <c r="AF177" s="409"/>
      <c r="AG177" s="409"/>
      <c r="AH177" s="409"/>
      <c r="AI177" s="409"/>
      <c r="AJ177" s="409"/>
      <c r="AK177" s="409"/>
      <c r="AL177" s="409"/>
      <c r="AM177" s="409"/>
      <c r="AN177" s="409"/>
      <c r="AO177" s="305"/>
    </row>
    <row r="178" spans="1:41" ht="15.6" outlineLevel="1">
      <c r="A178" s="499"/>
      <c r="B178" s="287" t="s">
        <v>8</v>
      </c>
      <c r="C178" s="288"/>
      <c r="D178" s="288"/>
      <c r="E178" s="288"/>
      <c r="F178" s="288"/>
      <c r="G178" s="288"/>
      <c r="H178" s="288"/>
      <c r="I178" s="288"/>
      <c r="J178" s="288"/>
      <c r="K178" s="288"/>
      <c r="L178" s="288"/>
      <c r="M178" s="288"/>
      <c r="N178" s="288"/>
      <c r="O178" s="290"/>
      <c r="P178" s="288"/>
      <c r="Q178" s="288"/>
      <c r="R178" s="288"/>
      <c r="S178" s="288"/>
      <c r="T178" s="288"/>
      <c r="U178" s="288"/>
      <c r="V178" s="288"/>
      <c r="W178" s="288"/>
      <c r="X178" s="288"/>
      <c r="Y178" s="288"/>
      <c r="Z178" s="288"/>
      <c r="AA178" s="411"/>
      <c r="AB178" s="411"/>
      <c r="AC178" s="411"/>
      <c r="AD178" s="411"/>
      <c r="AE178" s="411"/>
      <c r="AF178" s="411"/>
      <c r="AG178" s="411"/>
      <c r="AH178" s="411"/>
      <c r="AI178" s="411"/>
      <c r="AJ178" s="411"/>
      <c r="AK178" s="411"/>
      <c r="AL178" s="411"/>
      <c r="AM178" s="411"/>
      <c r="AN178" s="411"/>
      <c r="AO178" s="291"/>
    </row>
    <row r="179" spans="1:41" ht="15" outlineLevel="1">
      <c r="A179" s="498">
        <v>10</v>
      </c>
      <c r="B179" s="309" t="s">
        <v>22</v>
      </c>
      <c r="C179" s="290" t="s">
        <v>25</v>
      </c>
      <c r="D179" s="294">
        <v>78651.834881042858</v>
      </c>
      <c r="E179" s="294">
        <v>78651.834881042858</v>
      </c>
      <c r="F179" s="294">
        <v>78651.834881042858</v>
      </c>
      <c r="G179" s="294">
        <v>78651.834881042858</v>
      </c>
      <c r="H179" s="294">
        <v>78651.834881042858</v>
      </c>
      <c r="I179" s="294">
        <v>14709.224148182569</v>
      </c>
      <c r="J179" s="294">
        <v>14414.625213950818</v>
      </c>
      <c r="K179" s="294">
        <v>14414.625213950818</v>
      </c>
      <c r="L179" s="294">
        <v>14414.625213950818</v>
      </c>
      <c r="M179" s="294">
        <v>10441.994603097588</v>
      </c>
      <c r="N179" s="294">
        <v>10441.994603097588</v>
      </c>
      <c r="O179" s="294">
        <v>12</v>
      </c>
      <c r="P179" s="294">
        <v>28.172974570088709</v>
      </c>
      <c r="Q179" s="294">
        <v>28.172974570088709</v>
      </c>
      <c r="R179" s="294">
        <v>28.172974570088709</v>
      </c>
      <c r="S179" s="294">
        <v>28.172974570088709</v>
      </c>
      <c r="T179" s="294">
        <v>28.172974570088709</v>
      </c>
      <c r="U179" s="294">
        <v>8.5357636866390649</v>
      </c>
      <c r="V179" s="294">
        <v>8.4125370816947793</v>
      </c>
      <c r="W179" s="294">
        <v>8.4125370816947793</v>
      </c>
      <c r="X179" s="294">
        <v>8.4125370816947793</v>
      </c>
      <c r="Y179" s="294">
        <v>6.7508413795369071</v>
      </c>
      <c r="Z179" s="294">
        <v>6.7508413795369071</v>
      </c>
      <c r="AA179" s="460"/>
      <c r="AB179" s="462">
        <v>0.47414817364384948</v>
      </c>
      <c r="AC179" s="462">
        <v>0.52585182635615069</v>
      </c>
      <c r="AD179" s="412"/>
      <c r="AE179" s="412"/>
      <c r="AF179" s="412"/>
      <c r="AG179" s="412"/>
      <c r="AH179" s="412"/>
      <c r="AI179" s="412"/>
      <c r="AJ179" s="412"/>
      <c r="AK179" s="412"/>
      <c r="AL179" s="412"/>
      <c r="AM179" s="412"/>
      <c r="AN179" s="412"/>
      <c r="AO179" s="295">
        <f>SUM(AA179:AN179)</f>
        <v>1.0000000000000002</v>
      </c>
    </row>
    <row r="180" spans="1:41" ht="15" outlineLevel="1">
      <c r="B180" s="293" t="s">
        <v>244</v>
      </c>
      <c r="C180" s="290" t="s">
        <v>163</v>
      </c>
      <c r="D180" s="294"/>
      <c r="E180" s="294"/>
      <c r="F180" s="294"/>
      <c r="G180" s="294"/>
      <c r="H180" s="294"/>
      <c r="I180" s="294"/>
      <c r="J180" s="294"/>
      <c r="K180" s="294"/>
      <c r="L180" s="294"/>
      <c r="M180" s="294"/>
      <c r="N180" s="294"/>
      <c r="O180" s="294">
        <f>O179</f>
        <v>12</v>
      </c>
      <c r="P180" s="294"/>
      <c r="Q180" s="294"/>
      <c r="R180" s="294"/>
      <c r="S180" s="294"/>
      <c r="T180" s="294"/>
      <c r="U180" s="294"/>
      <c r="V180" s="294"/>
      <c r="W180" s="294"/>
      <c r="X180" s="294"/>
      <c r="Y180" s="294"/>
      <c r="Z180" s="294"/>
      <c r="AA180" s="408">
        <f>AA179</f>
        <v>0</v>
      </c>
      <c r="AB180" s="408">
        <f>AB179</f>
        <v>0.47414817364384948</v>
      </c>
      <c r="AC180" s="408">
        <f t="shared" ref="AC180:AI180" si="122">AC179</f>
        <v>0.52585182635615069</v>
      </c>
      <c r="AD180" s="408">
        <f t="shared" si="122"/>
        <v>0</v>
      </c>
      <c r="AE180" s="408">
        <f t="shared" si="122"/>
        <v>0</v>
      </c>
      <c r="AF180" s="408">
        <f t="shared" si="122"/>
        <v>0</v>
      </c>
      <c r="AG180" s="408">
        <f t="shared" si="122"/>
        <v>0</v>
      </c>
      <c r="AH180" s="408">
        <f t="shared" si="122"/>
        <v>0</v>
      </c>
      <c r="AI180" s="408">
        <f t="shared" si="122"/>
        <v>0</v>
      </c>
      <c r="AJ180" s="408">
        <f t="shared" ref="AJ180:AN180" si="123">AJ179</f>
        <v>0</v>
      </c>
      <c r="AK180" s="408">
        <f t="shared" si="123"/>
        <v>0</v>
      </c>
      <c r="AL180" s="408">
        <f t="shared" si="123"/>
        <v>0</v>
      </c>
      <c r="AM180" s="408">
        <f t="shared" si="123"/>
        <v>0</v>
      </c>
      <c r="AN180" s="408">
        <f t="shared" si="123"/>
        <v>0</v>
      </c>
      <c r="AO180" s="494"/>
    </row>
    <row r="181" spans="1:41" ht="15" outlineLevel="1">
      <c r="B181" s="309"/>
      <c r="C181" s="311"/>
      <c r="D181" s="290"/>
      <c r="E181" s="290"/>
      <c r="F181" s="290"/>
      <c r="G181" s="290"/>
      <c r="H181" s="290"/>
      <c r="I181" s="290"/>
      <c r="J181" s="290"/>
      <c r="K181" s="290"/>
      <c r="L181" s="290"/>
      <c r="M181" s="290"/>
      <c r="N181" s="290"/>
      <c r="O181" s="290"/>
      <c r="P181" s="290"/>
      <c r="Q181" s="290"/>
      <c r="R181" s="290"/>
      <c r="S181" s="290"/>
      <c r="T181" s="290"/>
      <c r="U181" s="290"/>
      <c r="V181" s="290"/>
      <c r="W181" s="290"/>
      <c r="X181" s="290"/>
      <c r="Y181" s="290"/>
      <c r="Z181" s="290"/>
      <c r="AA181" s="413"/>
      <c r="AB181" s="413"/>
      <c r="AC181" s="413"/>
      <c r="AD181" s="413"/>
      <c r="AE181" s="413"/>
      <c r="AF181" s="413"/>
      <c r="AG181" s="413"/>
      <c r="AH181" s="413"/>
      <c r="AI181" s="413"/>
      <c r="AJ181" s="413"/>
      <c r="AK181" s="413"/>
      <c r="AL181" s="413"/>
      <c r="AM181" s="413"/>
      <c r="AN181" s="413"/>
      <c r="AO181" s="312"/>
    </row>
    <row r="182" spans="1:41" ht="15" outlineLevel="1">
      <c r="A182" s="498">
        <v>11</v>
      </c>
      <c r="B182" s="313" t="s">
        <v>21</v>
      </c>
      <c r="C182" s="290" t="s">
        <v>25</v>
      </c>
      <c r="D182" s="294">
        <v>273322.27172797383</v>
      </c>
      <c r="E182" s="294">
        <v>273322.27172797377</v>
      </c>
      <c r="F182" s="294">
        <v>273322.27172797377</v>
      </c>
      <c r="G182" s="294">
        <v>170550.98401399195</v>
      </c>
      <c r="H182" s="294">
        <v>170270.86633640435</v>
      </c>
      <c r="I182" s="294">
        <v>21372.463597279009</v>
      </c>
      <c r="J182" s="294">
        <v>21372.463597279009</v>
      </c>
      <c r="K182" s="294">
        <v>20754.486122082697</v>
      </c>
      <c r="L182" s="294">
        <v>20754.486122082697</v>
      </c>
      <c r="M182" s="294">
        <v>20754.486122082697</v>
      </c>
      <c r="N182" s="294">
        <v>20754.486122082697</v>
      </c>
      <c r="O182" s="294">
        <v>12</v>
      </c>
      <c r="P182" s="294">
        <v>73.516702582725756</v>
      </c>
      <c r="Q182" s="294">
        <v>73.516702582725756</v>
      </c>
      <c r="R182" s="294">
        <v>73.516702582725756</v>
      </c>
      <c r="S182" s="294">
        <v>47.879067800982888</v>
      </c>
      <c r="T182" s="294">
        <v>47.811671852620243</v>
      </c>
      <c r="U182" s="294">
        <v>6.3509857818639732</v>
      </c>
      <c r="V182" s="294">
        <v>6.3509857818639732</v>
      </c>
      <c r="W182" s="294">
        <v>5.7321544643142834</v>
      </c>
      <c r="X182" s="294">
        <v>5.7321544643142834</v>
      </c>
      <c r="Y182" s="294">
        <v>5.7321544643142834</v>
      </c>
      <c r="Z182" s="294">
        <v>5.7321544643142834</v>
      </c>
      <c r="AA182" s="412"/>
      <c r="AB182" s="462">
        <v>1</v>
      </c>
      <c r="AC182" s="412"/>
      <c r="AD182" s="412"/>
      <c r="AE182" s="412"/>
      <c r="AF182" s="412"/>
      <c r="AG182" s="412"/>
      <c r="AH182" s="412"/>
      <c r="AI182" s="412"/>
      <c r="AJ182" s="412"/>
      <c r="AK182" s="412"/>
      <c r="AL182" s="412"/>
      <c r="AM182" s="412"/>
      <c r="AN182" s="412"/>
      <c r="AO182" s="295">
        <f>SUM(AA182:AN182)</f>
        <v>1</v>
      </c>
    </row>
    <row r="183" spans="1:41" ht="15" outlineLevel="1">
      <c r="B183" s="293" t="s">
        <v>244</v>
      </c>
      <c r="C183" s="290" t="s">
        <v>163</v>
      </c>
      <c r="D183" s="294"/>
      <c r="E183" s="294"/>
      <c r="F183" s="294"/>
      <c r="G183" s="294"/>
      <c r="H183" s="294"/>
      <c r="I183" s="294"/>
      <c r="J183" s="294"/>
      <c r="K183" s="294"/>
      <c r="L183" s="294"/>
      <c r="M183" s="294"/>
      <c r="N183" s="294"/>
      <c r="O183" s="294">
        <f>O182</f>
        <v>12</v>
      </c>
      <c r="P183" s="294"/>
      <c r="Q183" s="294"/>
      <c r="R183" s="294"/>
      <c r="S183" s="294"/>
      <c r="T183" s="294"/>
      <c r="U183" s="294"/>
      <c r="V183" s="294"/>
      <c r="W183" s="294"/>
      <c r="X183" s="294"/>
      <c r="Y183" s="294"/>
      <c r="Z183" s="294"/>
      <c r="AA183" s="408">
        <f>AA182</f>
        <v>0</v>
      </c>
      <c r="AB183" s="408">
        <f>AB182</f>
        <v>1</v>
      </c>
      <c r="AC183" s="408">
        <f t="shared" ref="AC183:AI183" si="124">AC182</f>
        <v>0</v>
      </c>
      <c r="AD183" s="408">
        <f t="shared" si="124"/>
        <v>0</v>
      </c>
      <c r="AE183" s="408">
        <f t="shared" si="124"/>
        <v>0</v>
      </c>
      <c r="AF183" s="408">
        <f t="shared" si="124"/>
        <v>0</v>
      </c>
      <c r="AG183" s="408">
        <f t="shared" si="124"/>
        <v>0</v>
      </c>
      <c r="AH183" s="408">
        <f t="shared" si="124"/>
        <v>0</v>
      </c>
      <c r="AI183" s="408">
        <f t="shared" si="124"/>
        <v>0</v>
      </c>
      <c r="AJ183" s="408">
        <f t="shared" ref="AJ183:AN183" si="125">AJ182</f>
        <v>0</v>
      </c>
      <c r="AK183" s="408">
        <f t="shared" si="125"/>
        <v>0</v>
      </c>
      <c r="AL183" s="408">
        <f t="shared" si="125"/>
        <v>0</v>
      </c>
      <c r="AM183" s="408">
        <f t="shared" si="125"/>
        <v>0</v>
      </c>
      <c r="AN183" s="408">
        <f t="shared" si="125"/>
        <v>0</v>
      </c>
      <c r="AO183" s="494"/>
    </row>
    <row r="184" spans="1:41" ht="15" outlineLevel="1">
      <c r="B184" s="313"/>
      <c r="C184" s="311"/>
      <c r="D184" s="290"/>
      <c r="E184" s="290"/>
      <c r="F184" s="290"/>
      <c r="G184" s="290"/>
      <c r="H184" s="290"/>
      <c r="I184" s="290"/>
      <c r="J184" s="290"/>
      <c r="K184" s="290"/>
      <c r="L184" s="290"/>
      <c r="M184" s="290"/>
      <c r="N184" s="290"/>
      <c r="O184" s="290"/>
      <c r="P184" s="290"/>
      <c r="Q184" s="290"/>
      <c r="R184" s="290"/>
      <c r="S184" s="290"/>
      <c r="T184" s="290"/>
      <c r="U184" s="290"/>
      <c r="V184" s="290"/>
      <c r="W184" s="290"/>
      <c r="X184" s="290"/>
      <c r="Y184" s="290"/>
      <c r="Z184" s="290"/>
      <c r="AA184" s="413"/>
      <c r="AB184" s="414"/>
      <c r="AC184" s="413"/>
      <c r="AD184" s="413"/>
      <c r="AE184" s="413"/>
      <c r="AF184" s="413"/>
      <c r="AG184" s="413"/>
      <c r="AH184" s="413"/>
      <c r="AI184" s="413"/>
      <c r="AJ184" s="413"/>
      <c r="AK184" s="413"/>
      <c r="AL184" s="413"/>
      <c r="AM184" s="413"/>
      <c r="AN184" s="413"/>
      <c r="AO184" s="312"/>
    </row>
    <row r="185" spans="1:41" ht="15" hidden="1" outlineLevel="1">
      <c r="A185" s="498">
        <v>12</v>
      </c>
      <c r="B185" s="313" t="s">
        <v>23</v>
      </c>
      <c r="C185" s="290" t="s">
        <v>25</v>
      </c>
      <c r="D185" s="294"/>
      <c r="E185" s="294"/>
      <c r="F185" s="294"/>
      <c r="G185" s="294"/>
      <c r="H185" s="294"/>
      <c r="I185" s="294"/>
      <c r="J185" s="294"/>
      <c r="K185" s="294"/>
      <c r="L185" s="294"/>
      <c r="M185" s="294"/>
      <c r="N185" s="294"/>
      <c r="O185" s="294">
        <v>3</v>
      </c>
      <c r="P185" s="294"/>
      <c r="Q185" s="294"/>
      <c r="R185" s="294"/>
      <c r="S185" s="294"/>
      <c r="T185" s="294"/>
      <c r="U185" s="294"/>
      <c r="V185" s="294"/>
      <c r="W185" s="294"/>
      <c r="X185" s="294"/>
      <c r="Y185" s="294"/>
      <c r="Z185" s="294"/>
      <c r="AA185" s="412"/>
      <c r="AB185" s="412"/>
      <c r="AC185" s="412"/>
      <c r="AD185" s="412"/>
      <c r="AE185" s="412"/>
      <c r="AF185" s="412"/>
      <c r="AG185" s="412"/>
      <c r="AH185" s="412"/>
      <c r="AI185" s="412"/>
      <c r="AJ185" s="412"/>
      <c r="AK185" s="412"/>
      <c r="AL185" s="412"/>
      <c r="AM185" s="412"/>
      <c r="AN185" s="412"/>
      <c r="AO185" s="295">
        <f>SUM(AA185:AN185)</f>
        <v>0</v>
      </c>
    </row>
    <row r="186" spans="1:41" ht="15" hidden="1" outlineLevel="1">
      <c r="B186" s="293" t="s">
        <v>244</v>
      </c>
      <c r="C186" s="290" t="s">
        <v>163</v>
      </c>
      <c r="D186" s="294"/>
      <c r="E186" s="294"/>
      <c r="F186" s="294"/>
      <c r="G186" s="294"/>
      <c r="H186" s="294"/>
      <c r="I186" s="294"/>
      <c r="J186" s="294"/>
      <c r="K186" s="294"/>
      <c r="L186" s="294"/>
      <c r="M186" s="294"/>
      <c r="N186" s="294"/>
      <c r="O186" s="294">
        <f>O185</f>
        <v>3</v>
      </c>
      <c r="P186" s="294"/>
      <c r="Q186" s="294"/>
      <c r="R186" s="294"/>
      <c r="S186" s="294"/>
      <c r="T186" s="294"/>
      <c r="U186" s="294"/>
      <c r="V186" s="294"/>
      <c r="W186" s="294"/>
      <c r="X186" s="294"/>
      <c r="Y186" s="294"/>
      <c r="Z186" s="294"/>
      <c r="AA186" s="408">
        <f>AA185</f>
        <v>0</v>
      </c>
      <c r="AB186" s="408">
        <f>AB185</f>
        <v>0</v>
      </c>
      <c r="AC186" s="408">
        <f t="shared" ref="AC186:AN186" si="126">AC185</f>
        <v>0</v>
      </c>
      <c r="AD186" s="408">
        <f t="shared" si="126"/>
        <v>0</v>
      </c>
      <c r="AE186" s="408">
        <f t="shared" si="126"/>
        <v>0</v>
      </c>
      <c r="AF186" s="408">
        <f t="shared" si="126"/>
        <v>0</v>
      </c>
      <c r="AG186" s="408">
        <f t="shared" si="126"/>
        <v>0</v>
      </c>
      <c r="AH186" s="408">
        <f t="shared" si="126"/>
        <v>0</v>
      </c>
      <c r="AI186" s="408">
        <f t="shared" si="126"/>
        <v>0</v>
      </c>
      <c r="AJ186" s="408">
        <f t="shared" si="126"/>
        <v>0</v>
      </c>
      <c r="AK186" s="408">
        <f t="shared" si="126"/>
        <v>0</v>
      </c>
      <c r="AL186" s="408">
        <f t="shared" si="126"/>
        <v>0</v>
      </c>
      <c r="AM186" s="408">
        <f t="shared" si="126"/>
        <v>0</v>
      </c>
      <c r="AN186" s="408">
        <f t="shared" si="126"/>
        <v>0</v>
      </c>
      <c r="AO186" s="494"/>
    </row>
    <row r="187" spans="1:41" ht="15" hidden="1" outlineLevel="1">
      <c r="B187" s="313"/>
      <c r="C187" s="311"/>
      <c r="D187" s="315"/>
      <c r="E187" s="315"/>
      <c r="F187" s="315"/>
      <c r="G187" s="315"/>
      <c r="H187" s="315"/>
      <c r="I187" s="315"/>
      <c r="J187" s="315"/>
      <c r="K187" s="315"/>
      <c r="L187" s="315"/>
      <c r="M187" s="315"/>
      <c r="N187" s="315"/>
      <c r="O187" s="290"/>
      <c r="P187" s="315"/>
      <c r="Q187" s="315"/>
      <c r="R187" s="315"/>
      <c r="S187" s="315"/>
      <c r="T187" s="315"/>
      <c r="U187" s="315"/>
      <c r="V187" s="315"/>
      <c r="W187" s="315"/>
      <c r="X187" s="315"/>
      <c r="Y187" s="315"/>
      <c r="Z187" s="315"/>
      <c r="AA187" s="413"/>
      <c r="AB187" s="414"/>
      <c r="AC187" s="413"/>
      <c r="AD187" s="413"/>
      <c r="AE187" s="413"/>
      <c r="AF187" s="413"/>
      <c r="AG187" s="413"/>
      <c r="AH187" s="413"/>
      <c r="AI187" s="413"/>
      <c r="AJ187" s="413"/>
      <c r="AK187" s="413"/>
      <c r="AL187" s="413"/>
      <c r="AM187" s="413"/>
      <c r="AN187" s="413"/>
      <c r="AO187" s="312"/>
    </row>
    <row r="188" spans="1:41" ht="15" hidden="1" outlineLevel="1">
      <c r="A188" s="498">
        <v>13</v>
      </c>
      <c r="B188" s="313" t="s">
        <v>24</v>
      </c>
      <c r="C188" s="290" t="s">
        <v>25</v>
      </c>
      <c r="D188" s="294"/>
      <c r="E188" s="294"/>
      <c r="F188" s="294"/>
      <c r="G188" s="294"/>
      <c r="H188" s="294"/>
      <c r="I188" s="294"/>
      <c r="J188" s="294"/>
      <c r="K188" s="294"/>
      <c r="L188" s="294"/>
      <c r="M188" s="294"/>
      <c r="N188" s="294"/>
      <c r="O188" s="294">
        <v>12</v>
      </c>
      <c r="P188" s="294"/>
      <c r="Q188" s="294"/>
      <c r="R188" s="294"/>
      <c r="S188" s="294"/>
      <c r="T188" s="294"/>
      <c r="U188" s="294"/>
      <c r="V188" s="294"/>
      <c r="W188" s="294"/>
      <c r="X188" s="294"/>
      <c r="Y188" s="294"/>
      <c r="Z188" s="294"/>
      <c r="AA188" s="412"/>
      <c r="AB188" s="412"/>
      <c r="AC188" s="412"/>
      <c r="AD188" s="412"/>
      <c r="AE188" s="412"/>
      <c r="AF188" s="412"/>
      <c r="AG188" s="412"/>
      <c r="AH188" s="412"/>
      <c r="AI188" s="412"/>
      <c r="AJ188" s="412"/>
      <c r="AK188" s="412"/>
      <c r="AL188" s="412"/>
      <c r="AM188" s="412"/>
      <c r="AN188" s="412"/>
      <c r="AO188" s="295">
        <f>SUM(AA188:AN188)</f>
        <v>0</v>
      </c>
    </row>
    <row r="189" spans="1:41" ht="15" hidden="1" outlineLevel="1">
      <c r="B189" s="293" t="s">
        <v>244</v>
      </c>
      <c r="C189" s="290" t="s">
        <v>163</v>
      </c>
      <c r="D189" s="294"/>
      <c r="E189" s="294"/>
      <c r="F189" s="294"/>
      <c r="G189" s="294"/>
      <c r="H189" s="294"/>
      <c r="I189" s="294"/>
      <c r="J189" s="294"/>
      <c r="K189" s="294"/>
      <c r="L189" s="294"/>
      <c r="M189" s="294"/>
      <c r="N189" s="294"/>
      <c r="O189" s="294">
        <f>O188</f>
        <v>12</v>
      </c>
      <c r="P189" s="294"/>
      <c r="Q189" s="294"/>
      <c r="R189" s="294"/>
      <c r="S189" s="294"/>
      <c r="T189" s="294"/>
      <c r="U189" s="294"/>
      <c r="V189" s="294"/>
      <c r="W189" s="294"/>
      <c r="X189" s="294"/>
      <c r="Y189" s="294"/>
      <c r="Z189" s="294"/>
      <c r="AA189" s="408">
        <f>AA188</f>
        <v>0</v>
      </c>
      <c r="AB189" s="408">
        <f>AB188</f>
        <v>0</v>
      </c>
      <c r="AC189" s="408">
        <f t="shared" ref="AC189:AN189" si="127">AC188</f>
        <v>0</v>
      </c>
      <c r="AD189" s="408">
        <f t="shared" si="127"/>
        <v>0</v>
      </c>
      <c r="AE189" s="408">
        <f t="shared" si="127"/>
        <v>0</v>
      </c>
      <c r="AF189" s="408">
        <f t="shared" si="127"/>
        <v>0</v>
      </c>
      <c r="AG189" s="408">
        <f t="shared" si="127"/>
        <v>0</v>
      </c>
      <c r="AH189" s="408">
        <f t="shared" si="127"/>
        <v>0</v>
      </c>
      <c r="AI189" s="408">
        <f t="shared" si="127"/>
        <v>0</v>
      </c>
      <c r="AJ189" s="408">
        <f t="shared" si="127"/>
        <v>0</v>
      </c>
      <c r="AK189" s="408">
        <f t="shared" si="127"/>
        <v>0</v>
      </c>
      <c r="AL189" s="408">
        <f t="shared" si="127"/>
        <v>0</v>
      </c>
      <c r="AM189" s="408">
        <f t="shared" si="127"/>
        <v>0</v>
      </c>
      <c r="AN189" s="408">
        <f t="shared" si="127"/>
        <v>0</v>
      </c>
      <c r="AO189" s="494"/>
    </row>
    <row r="190" spans="1:41" ht="15" hidden="1" outlineLevel="1">
      <c r="B190" s="313"/>
      <c r="C190" s="311"/>
      <c r="D190" s="315"/>
      <c r="E190" s="315"/>
      <c r="F190" s="315"/>
      <c r="G190" s="315"/>
      <c r="H190" s="315"/>
      <c r="I190" s="315"/>
      <c r="J190" s="315"/>
      <c r="K190" s="315"/>
      <c r="L190" s="315"/>
      <c r="M190" s="315"/>
      <c r="N190" s="315"/>
      <c r="O190" s="290"/>
      <c r="P190" s="315"/>
      <c r="Q190" s="315"/>
      <c r="R190" s="315"/>
      <c r="S190" s="315"/>
      <c r="T190" s="315"/>
      <c r="U190" s="315"/>
      <c r="V190" s="315"/>
      <c r="W190" s="315"/>
      <c r="X190" s="315"/>
      <c r="Y190" s="315"/>
      <c r="Z190" s="315"/>
      <c r="AA190" s="413"/>
      <c r="AB190" s="413"/>
      <c r="AC190" s="413"/>
      <c r="AD190" s="413"/>
      <c r="AE190" s="413"/>
      <c r="AF190" s="413"/>
      <c r="AG190" s="413"/>
      <c r="AH190" s="413"/>
      <c r="AI190" s="413"/>
      <c r="AJ190" s="413"/>
      <c r="AK190" s="413"/>
      <c r="AL190" s="413"/>
      <c r="AM190" s="413"/>
      <c r="AN190" s="413"/>
      <c r="AO190" s="312"/>
    </row>
    <row r="191" spans="1:41" ht="15" hidden="1" outlineLevel="1">
      <c r="A191" s="498">
        <v>14</v>
      </c>
      <c r="B191" s="313" t="s">
        <v>20</v>
      </c>
      <c r="C191" s="290" t="s">
        <v>25</v>
      </c>
      <c r="D191" s="294"/>
      <c r="E191" s="294"/>
      <c r="F191" s="294"/>
      <c r="G191" s="294"/>
      <c r="H191" s="294"/>
      <c r="I191" s="294"/>
      <c r="J191" s="294"/>
      <c r="K191" s="294"/>
      <c r="L191" s="294"/>
      <c r="M191" s="294"/>
      <c r="N191" s="294"/>
      <c r="O191" s="294">
        <v>12</v>
      </c>
      <c r="P191" s="294"/>
      <c r="Q191" s="294"/>
      <c r="R191" s="294"/>
      <c r="S191" s="294"/>
      <c r="T191" s="294"/>
      <c r="U191" s="294"/>
      <c r="V191" s="294"/>
      <c r="W191" s="294"/>
      <c r="X191" s="294"/>
      <c r="Y191" s="294"/>
      <c r="Z191" s="294"/>
      <c r="AA191" s="412"/>
      <c r="AB191" s="412"/>
      <c r="AC191" s="412"/>
      <c r="AD191" s="412"/>
      <c r="AE191" s="412"/>
      <c r="AF191" s="412"/>
      <c r="AG191" s="412"/>
      <c r="AH191" s="412"/>
      <c r="AI191" s="412"/>
      <c r="AJ191" s="412"/>
      <c r="AK191" s="412"/>
      <c r="AL191" s="412"/>
      <c r="AM191" s="412"/>
      <c r="AN191" s="412"/>
      <c r="AO191" s="295">
        <f>SUM(AA191:AN191)</f>
        <v>0</v>
      </c>
    </row>
    <row r="192" spans="1:41" ht="15" hidden="1" outlineLevel="1">
      <c r="B192" s="293" t="s">
        <v>244</v>
      </c>
      <c r="C192" s="290" t="s">
        <v>163</v>
      </c>
      <c r="D192" s="294"/>
      <c r="E192" s="294"/>
      <c r="F192" s="294"/>
      <c r="G192" s="294"/>
      <c r="H192" s="294"/>
      <c r="I192" s="294"/>
      <c r="J192" s="294"/>
      <c r="K192" s="294"/>
      <c r="L192" s="294"/>
      <c r="M192" s="294"/>
      <c r="N192" s="294"/>
      <c r="O192" s="294">
        <f>O191</f>
        <v>12</v>
      </c>
      <c r="P192" s="294"/>
      <c r="Q192" s="294"/>
      <c r="R192" s="294"/>
      <c r="S192" s="294"/>
      <c r="T192" s="294"/>
      <c r="U192" s="294"/>
      <c r="V192" s="294"/>
      <c r="W192" s="294"/>
      <c r="X192" s="294"/>
      <c r="Y192" s="294"/>
      <c r="Z192" s="294"/>
      <c r="AA192" s="408">
        <f>AA191</f>
        <v>0</v>
      </c>
      <c r="AB192" s="408">
        <f>AB191</f>
        <v>0</v>
      </c>
      <c r="AC192" s="408">
        <f t="shared" ref="AC192:AN192" si="128">AC191</f>
        <v>0</v>
      </c>
      <c r="AD192" s="408">
        <f t="shared" si="128"/>
        <v>0</v>
      </c>
      <c r="AE192" s="408">
        <f t="shared" si="128"/>
        <v>0</v>
      </c>
      <c r="AF192" s="408">
        <f t="shared" si="128"/>
        <v>0</v>
      </c>
      <c r="AG192" s="408">
        <f t="shared" si="128"/>
        <v>0</v>
      </c>
      <c r="AH192" s="408">
        <f t="shared" si="128"/>
        <v>0</v>
      </c>
      <c r="AI192" s="408">
        <f t="shared" si="128"/>
        <v>0</v>
      </c>
      <c r="AJ192" s="408">
        <f t="shared" si="128"/>
        <v>0</v>
      </c>
      <c r="AK192" s="408">
        <f t="shared" si="128"/>
        <v>0</v>
      </c>
      <c r="AL192" s="408">
        <f t="shared" si="128"/>
        <v>0</v>
      </c>
      <c r="AM192" s="408">
        <f t="shared" si="128"/>
        <v>0</v>
      </c>
      <c r="AN192" s="408">
        <f t="shared" si="128"/>
        <v>0</v>
      </c>
      <c r="AO192" s="494"/>
    </row>
    <row r="193" spans="1:41" ht="15" hidden="1" outlineLevel="1">
      <c r="B193" s="313"/>
      <c r="C193" s="311"/>
      <c r="D193" s="315"/>
      <c r="E193" s="315"/>
      <c r="F193" s="315"/>
      <c r="G193" s="315"/>
      <c r="H193" s="315"/>
      <c r="I193" s="315"/>
      <c r="J193" s="315"/>
      <c r="K193" s="315"/>
      <c r="L193" s="315"/>
      <c r="M193" s="315"/>
      <c r="N193" s="315"/>
      <c r="O193" s="290"/>
      <c r="P193" s="315"/>
      <c r="Q193" s="315"/>
      <c r="R193" s="315"/>
      <c r="S193" s="315"/>
      <c r="T193" s="315"/>
      <c r="U193" s="315"/>
      <c r="V193" s="315"/>
      <c r="W193" s="315"/>
      <c r="X193" s="315"/>
      <c r="Y193" s="315"/>
      <c r="Z193" s="315"/>
      <c r="AA193" s="413"/>
      <c r="AB193" s="414"/>
      <c r="AC193" s="413"/>
      <c r="AD193" s="413"/>
      <c r="AE193" s="413"/>
      <c r="AF193" s="413"/>
      <c r="AG193" s="413"/>
      <c r="AH193" s="413"/>
      <c r="AI193" s="413"/>
      <c r="AJ193" s="413"/>
      <c r="AK193" s="413"/>
      <c r="AL193" s="413"/>
      <c r="AM193" s="413"/>
      <c r="AN193" s="413"/>
      <c r="AO193" s="312"/>
    </row>
    <row r="194" spans="1:41" s="282" customFormat="1" ht="15" hidden="1" outlineLevel="1">
      <c r="A194" s="498">
        <v>15</v>
      </c>
      <c r="B194" s="313" t="s">
        <v>486</v>
      </c>
      <c r="C194" s="290" t="s">
        <v>25</v>
      </c>
      <c r="D194" s="294"/>
      <c r="E194" s="294"/>
      <c r="F194" s="294"/>
      <c r="G194" s="294"/>
      <c r="H194" s="294"/>
      <c r="I194" s="294"/>
      <c r="J194" s="294"/>
      <c r="K194" s="294"/>
      <c r="L194" s="294"/>
      <c r="M194" s="294"/>
      <c r="N194" s="294"/>
      <c r="O194" s="290"/>
      <c r="P194" s="294"/>
      <c r="Q194" s="294"/>
      <c r="R194" s="294"/>
      <c r="S194" s="294"/>
      <c r="T194" s="294"/>
      <c r="U194" s="294"/>
      <c r="V194" s="294"/>
      <c r="W194" s="294"/>
      <c r="X194" s="294"/>
      <c r="Y194" s="294"/>
      <c r="Z194" s="294"/>
      <c r="AA194" s="412"/>
      <c r="AB194" s="412"/>
      <c r="AC194" s="412"/>
      <c r="AD194" s="412"/>
      <c r="AE194" s="412"/>
      <c r="AF194" s="412"/>
      <c r="AG194" s="412"/>
      <c r="AH194" s="412"/>
      <c r="AI194" s="412"/>
      <c r="AJ194" s="412"/>
      <c r="AK194" s="412"/>
      <c r="AL194" s="412"/>
      <c r="AM194" s="412"/>
      <c r="AN194" s="412"/>
      <c r="AO194" s="295">
        <f>SUM(AA194:AN194)</f>
        <v>0</v>
      </c>
    </row>
    <row r="195" spans="1:41" s="282" customFormat="1" ht="15" hidden="1" outlineLevel="1">
      <c r="A195" s="498"/>
      <c r="B195" s="314" t="s">
        <v>244</v>
      </c>
      <c r="C195" s="290" t="s">
        <v>163</v>
      </c>
      <c r="D195" s="294"/>
      <c r="E195" s="294"/>
      <c r="F195" s="294"/>
      <c r="G195" s="294"/>
      <c r="H195" s="294"/>
      <c r="I195" s="294"/>
      <c r="J195" s="294"/>
      <c r="K195" s="294"/>
      <c r="L195" s="294"/>
      <c r="M195" s="294"/>
      <c r="N195" s="294"/>
      <c r="O195" s="290"/>
      <c r="P195" s="294"/>
      <c r="Q195" s="294"/>
      <c r="R195" s="294"/>
      <c r="S195" s="294"/>
      <c r="T195" s="294"/>
      <c r="U195" s="294"/>
      <c r="V195" s="294"/>
      <c r="W195" s="294"/>
      <c r="X195" s="294"/>
      <c r="Y195" s="294"/>
      <c r="Z195" s="294"/>
      <c r="AA195" s="408">
        <f>AA194</f>
        <v>0</v>
      </c>
      <c r="AB195" s="408">
        <f>AB194</f>
        <v>0</v>
      </c>
      <c r="AC195" s="408">
        <f t="shared" ref="AC195:AN195" si="129">AC194</f>
        <v>0</v>
      </c>
      <c r="AD195" s="408">
        <f t="shared" si="129"/>
        <v>0</v>
      </c>
      <c r="AE195" s="408">
        <f t="shared" si="129"/>
        <v>0</v>
      </c>
      <c r="AF195" s="408">
        <f t="shared" si="129"/>
        <v>0</v>
      </c>
      <c r="AG195" s="408">
        <f t="shared" si="129"/>
        <v>0</v>
      </c>
      <c r="AH195" s="408">
        <f t="shared" si="129"/>
        <v>0</v>
      </c>
      <c r="AI195" s="408">
        <f t="shared" si="129"/>
        <v>0</v>
      </c>
      <c r="AJ195" s="408">
        <f t="shared" si="129"/>
        <v>0</v>
      </c>
      <c r="AK195" s="408">
        <f t="shared" si="129"/>
        <v>0</v>
      </c>
      <c r="AL195" s="408">
        <f t="shared" si="129"/>
        <v>0</v>
      </c>
      <c r="AM195" s="408">
        <f t="shared" si="129"/>
        <v>0</v>
      </c>
      <c r="AN195" s="408">
        <f t="shared" si="129"/>
        <v>0</v>
      </c>
      <c r="AO195" s="494"/>
    </row>
    <row r="196" spans="1:41" s="282" customFormat="1" ht="15" hidden="1" outlineLevel="1">
      <c r="A196" s="498"/>
      <c r="B196" s="313"/>
      <c r="C196" s="311"/>
      <c r="D196" s="315"/>
      <c r="E196" s="315"/>
      <c r="F196" s="315"/>
      <c r="G196" s="315"/>
      <c r="H196" s="315"/>
      <c r="I196" s="315"/>
      <c r="J196" s="315"/>
      <c r="K196" s="315"/>
      <c r="L196" s="315"/>
      <c r="M196" s="315"/>
      <c r="N196" s="315"/>
      <c r="O196" s="290"/>
      <c r="P196" s="315"/>
      <c r="Q196" s="315"/>
      <c r="R196" s="315"/>
      <c r="S196" s="315"/>
      <c r="T196" s="315"/>
      <c r="U196" s="315"/>
      <c r="V196" s="315"/>
      <c r="W196" s="315"/>
      <c r="X196" s="315"/>
      <c r="Y196" s="315"/>
      <c r="Z196" s="315"/>
      <c r="AA196" s="415"/>
      <c r="AB196" s="413"/>
      <c r="AC196" s="413"/>
      <c r="AD196" s="413"/>
      <c r="AE196" s="413"/>
      <c r="AF196" s="413"/>
      <c r="AG196" s="413"/>
      <c r="AH196" s="413"/>
      <c r="AI196" s="413"/>
      <c r="AJ196" s="413"/>
      <c r="AK196" s="413"/>
      <c r="AL196" s="413"/>
      <c r="AM196" s="413"/>
      <c r="AN196" s="413"/>
      <c r="AO196" s="312"/>
    </row>
    <row r="197" spans="1:41" s="282" customFormat="1" ht="30" hidden="1" outlineLevel="1">
      <c r="A197" s="498">
        <v>16</v>
      </c>
      <c r="B197" s="313" t="s">
        <v>487</v>
      </c>
      <c r="C197" s="290" t="s">
        <v>25</v>
      </c>
      <c r="D197" s="294"/>
      <c r="E197" s="294"/>
      <c r="F197" s="294"/>
      <c r="G197" s="294"/>
      <c r="H197" s="294"/>
      <c r="I197" s="294"/>
      <c r="J197" s="294"/>
      <c r="K197" s="294"/>
      <c r="L197" s="294"/>
      <c r="M197" s="294"/>
      <c r="N197" s="294"/>
      <c r="O197" s="290"/>
      <c r="P197" s="294"/>
      <c r="Q197" s="294"/>
      <c r="R197" s="294"/>
      <c r="S197" s="294"/>
      <c r="T197" s="294"/>
      <c r="U197" s="294"/>
      <c r="V197" s="294"/>
      <c r="W197" s="294"/>
      <c r="X197" s="294"/>
      <c r="Y197" s="294"/>
      <c r="Z197" s="294"/>
      <c r="AA197" s="412"/>
      <c r="AB197" s="412"/>
      <c r="AC197" s="412"/>
      <c r="AD197" s="412"/>
      <c r="AE197" s="412"/>
      <c r="AF197" s="412"/>
      <c r="AG197" s="412"/>
      <c r="AH197" s="412"/>
      <c r="AI197" s="412"/>
      <c r="AJ197" s="412"/>
      <c r="AK197" s="412"/>
      <c r="AL197" s="412"/>
      <c r="AM197" s="412"/>
      <c r="AN197" s="412"/>
      <c r="AO197" s="295">
        <f>SUM(AA197:AN197)</f>
        <v>0</v>
      </c>
    </row>
    <row r="198" spans="1:41" s="282" customFormat="1" ht="15" hidden="1" outlineLevel="1">
      <c r="A198" s="498"/>
      <c r="B198" s="314" t="s">
        <v>244</v>
      </c>
      <c r="C198" s="290" t="s">
        <v>163</v>
      </c>
      <c r="D198" s="294"/>
      <c r="E198" s="294"/>
      <c r="F198" s="294"/>
      <c r="G198" s="294"/>
      <c r="H198" s="294"/>
      <c r="I198" s="294"/>
      <c r="J198" s="294"/>
      <c r="K198" s="294"/>
      <c r="L198" s="294"/>
      <c r="M198" s="294"/>
      <c r="N198" s="294"/>
      <c r="O198" s="290"/>
      <c r="P198" s="294"/>
      <c r="Q198" s="294"/>
      <c r="R198" s="294"/>
      <c r="S198" s="294"/>
      <c r="T198" s="294"/>
      <c r="U198" s="294"/>
      <c r="V198" s="294"/>
      <c r="W198" s="294"/>
      <c r="X198" s="294"/>
      <c r="Y198" s="294"/>
      <c r="Z198" s="294"/>
      <c r="AA198" s="408">
        <f>AA197</f>
        <v>0</v>
      </c>
      <c r="AB198" s="408">
        <f>AB197</f>
        <v>0</v>
      </c>
      <c r="AC198" s="408">
        <f t="shared" ref="AC198:AN198" si="130">AC197</f>
        <v>0</v>
      </c>
      <c r="AD198" s="408">
        <f t="shared" si="130"/>
        <v>0</v>
      </c>
      <c r="AE198" s="408">
        <f t="shared" si="130"/>
        <v>0</v>
      </c>
      <c r="AF198" s="408">
        <f t="shared" si="130"/>
        <v>0</v>
      </c>
      <c r="AG198" s="408">
        <f t="shared" si="130"/>
        <v>0</v>
      </c>
      <c r="AH198" s="408">
        <f t="shared" si="130"/>
        <v>0</v>
      </c>
      <c r="AI198" s="408">
        <f t="shared" si="130"/>
        <v>0</v>
      </c>
      <c r="AJ198" s="408">
        <f t="shared" si="130"/>
        <v>0</v>
      </c>
      <c r="AK198" s="408">
        <f t="shared" si="130"/>
        <v>0</v>
      </c>
      <c r="AL198" s="408">
        <f t="shared" si="130"/>
        <v>0</v>
      </c>
      <c r="AM198" s="408">
        <f t="shared" si="130"/>
        <v>0</v>
      </c>
      <c r="AN198" s="408">
        <f t="shared" si="130"/>
        <v>0</v>
      </c>
      <c r="AO198" s="494"/>
    </row>
    <row r="199" spans="1:41" s="282" customFormat="1" ht="15" hidden="1" outlineLevel="1">
      <c r="A199" s="498"/>
      <c r="B199" s="313"/>
      <c r="C199" s="311"/>
      <c r="D199" s="315"/>
      <c r="E199" s="315"/>
      <c r="F199" s="315"/>
      <c r="G199" s="315"/>
      <c r="H199" s="315"/>
      <c r="I199" s="315"/>
      <c r="J199" s="315"/>
      <c r="K199" s="315"/>
      <c r="L199" s="315"/>
      <c r="M199" s="315"/>
      <c r="N199" s="315"/>
      <c r="O199" s="290"/>
      <c r="P199" s="315"/>
      <c r="Q199" s="315"/>
      <c r="R199" s="315"/>
      <c r="S199" s="315"/>
      <c r="T199" s="315"/>
      <c r="U199" s="315"/>
      <c r="V199" s="315"/>
      <c r="W199" s="315"/>
      <c r="X199" s="315"/>
      <c r="Y199" s="315"/>
      <c r="Z199" s="315"/>
      <c r="AA199" s="415"/>
      <c r="AB199" s="413"/>
      <c r="AC199" s="413"/>
      <c r="AD199" s="413"/>
      <c r="AE199" s="413"/>
      <c r="AF199" s="413"/>
      <c r="AG199" s="413"/>
      <c r="AH199" s="413"/>
      <c r="AI199" s="413"/>
      <c r="AJ199" s="413"/>
      <c r="AK199" s="413"/>
      <c r="AL199" s="413"/>
      <c r="AM199" s="413"/>
      <c r="AN199" s="413"/>
      <c r="AO199" s="312"/>
    </row>
    <row r="200" spans="1:41" ht="15" hidden="1" outlineLevel="1">
      <c r="A200" s="498">
        <v>17</v>
      </c>
      <c r="B200" s="313" t="s">
        <v>9</v>
      </c>
      <c r="C200" s="290" t="s">
        <v>25</v>
      </c>
      <c r="D200" s="294"/>
      <c r="E200" s="294"/>
      <c r="F200" s="294"/>
      <c r="G200" s="294"/>
      <c r="H200" s="294"/>
      <c r="I200" s="294"/>
      <c r="J200" s="294"/>
      <c r="K200" s="294"/>
      <c r="L200" s="294"/>
      <c r="M200" s="294"/>
      <c r="N200" s="294"/>
      <c r="O200" s="290"/>
      <c r="P200" s="294"/>
      <c r="Q200" s="294"/>
      <c r="R200" s="294"/>
      <c r="S200" s="294"/>
      <c r="T200" s="294"/>
      <c r="U200" s="294"/>
      <c r="V200" s="294"/>
      <c r="W200" s="294"/>
      <c r="X200" s="294"/>
      <c r="Y200" s="294"/>
      <c r="Z200" s="294"/>
      <c r="AA200" s="412"/>
      <c r="AB200" s="412"/>
      <c r="AC200" s="412"/>
      <c r="AD200" s="412"/>
      <c r="AE200" s="412"/>
      <c r="AF200" s="412"/>
      <c r="AG200" s="412"/>
      <c r="AH200" s="412"/>
      <c r="AI200" s="412"/>
      <c r="AJ200" s="412"/>
      <c r="AK200" s="412"/>
      <c r="AL200" s="412"/>
      <c r="AM200" s="412"/>
      <c r="AN200" s="412"/>
      <c r="AO200" s="295">
        <f>SUM(AA200:AN200)</f>
        <v>0</v>
      </c>
    </row>
    <row r="201" spans="1:41" ht="15" hidden="1" outlineLevel="1">
      <c r="B201" s="293" t="s">
        <v>244</v>
      </c>
      <c r="C201" s="290" t="s">
        <v>163</v>
      </c>
      <c r="D201" s="294"/>
      <c r="E201" s="294"/>
      <c r="F201" s="294"/>
      <c r="G201" s="294"/>
      <c r="H201" s="294"/>
      <c r="I201" s="294"/>
      <c r="J201" s="294"/>
      <c r="K201" s="294"/>
      <c r="L201" s="294"/>
      <c r="M201" s="294"/>
      <c r="N201" s="294"/>
      <c r="O201" s="290"/>
      <c r="P201" s="294"/>
      <c r="Q201" s="294"/>
      <c r="R201" s="294"/>
      <c r="S201" s="294"/>
      <c r="T201" s="294"/>
      <c r="U201" s="294"/>
      <c r="V201" s="294"/>
      <c r="W201" s="294"/>
      <c r="X201" s="294"/>
      <c r="Y201" s="294"/>
      <c r="Z201" s="294"/>
      <c r="AA201" s="408">
        <f>AA200</f>
        <v>0</v>
      </c>
      <c r="AB201" s="408">
        <f>AB200</f>
        <v>0</v>
      </c>
      <c r="AC201" s="408">
        <f t="shared" ref="AC201:AN201" si="131">AC200</f>
        <v>0</v>
      </c>
      <c r="AD201" s="408">
        <f t="shared" si="131"/>
        <v>0</v>
      </c>
      <c r="AE201" s="408">
        <f t="shared" si="131"/>
        <v>0</v>
      </c>
      <c r="AF201" s="408">
        <f t="shared" si="131"/>
        <v>0</v>
      </c>
      <c r="AG201" s="408">
        <f t="shared" si="131"/>
        <v>0</v>
      </c>
      <c r="AH201" s="408">
        <f t="shared" si="131"/>
        <v>0</v>
      </c>
      <c r="AI201" s="408">
        <f t="shared" si="131"/>
        <v>0</v>
      </c>
      <c r="AJ201" s="408">
        <f t="shared" si="131"/>
        <v>0</v>
      </c>
      <c r="AK201" s="408">
        <f t="shared" si="131"/>
        <v>0</v>
      </c>
      <c r="AL201" s="408">
        <f t="shared" si="131"/>
        <v>0</v>
      </c>
      <c r="AM201" s="408">
        <f t="shared" si="131"/>
        <v>0</v>
      </c>
      <c r="AN201" s="408">
        <f t="shared" si="131"/>
        <v>0</v>
      </c>
      <c r="AO201" s="494"/>
    </row>
    <row r="202" spans="1:41" ht="15" hidden="1" outlineLevel="1">
      <c r="B202" s="314"/>
      <c r="C202" s="304"/>
      <c r="D202" s="290"/>
      <c r="E202" s="290"/>
      <c r="F202" s="290"/>
      <c r="G202" s="290"/>
      <c r="H202" s="290"/>
      <c r="I202" s="290"/>
      <c r="J202" s="290"/>
      <c r="K202" s="290"/>
      <c r="L202" s="290"/>
      <c r="M202" s="290"/>
      <c r="N202" s="290"/>
      <c r="O202" s="290"/>
      <c r="P202" s="290"/>
      <c r="Q202" s="290"/>
      <c r="R202" s="290"/>
      <c r="S202" s="290"/>
      <c r="T202" s="290"/>
      <c r="U202" s="290"/>
      <c r="V202" s="290"/>
      <c r="W202" s="290"/>
      <c r="X202" s="290"/>
      <c r="Y202" s="290"/>
      <c r="Z202" s="290"/>
      <c r="AA202" s="416"/>
      <c r="AB202" s="417"/>
      <c r="AC202" s="417"/>
      <c r="AD202" s="417"/>
      <c r="AE202" s="417"/>
      <c r="AF202" s="417"/>
      <c r="AG202" s="417"/>
      <c r="AH202" s="417"/>
      <c r="AI202" s="417"/>
      <c r="AJ202" s="417"/>
      <c r="AK202" s="417"/>
      <c r="AL202" s="417"/>
      <c r="AM202" s="417"/>
      <c r="AN202" s="417"/>
      <c r="AO202" s="316"/>
    </row>
    <row r="203" spans="1:41" ht="15.6" hidden="1" outlineLevel="1">
      <c r="A203" s="499"/>
      <c r="B203" s="287" t="s">
        <v>10</v>
      </c>
      <c r="C203" s="288"/>
      <c r="D203" s="288"/>
      <c r="E203" s="288"/>
      <c r="F203" s="288"/>
      <c r="G203" s="288"/>
      <c r="H203" s="288"/>
      <c r="I203" s="288"/>
      <c r="J203" s="288"/>
      <c r="K203" s="288"/>
      <c r="L203" s="288"/>
      <c r="M203" s="288"/>
      <c r="N203" s="288"/>
      <c r="O203" s="289"/>
      <c r="P203" s="288"/>
      <c r="Q203" s="288"/>
      <c r="R203" s="288"/>
      <c r="S203" s="288"/>
      <c r="T203" s="288"/>
      <c r="U203" s="288"/>
      <c r="V203" s="288"/>
      <c r="W203" s="288"/>
      <c r="X203" s="288"/>
      <c r="Y203" s="288"/>
      <c r="Z203" s="288"/>
      <c r="AA203" s="411"/>
      <c r="AB203" s="411"/>
      <c r="AC203" s="411"/>
      <c r="AD203" s="411"/>
      <c r="AE203" s="411"/>
      <c r="AF203" s="411"/>
      <c r="AG203" s="411"/>
      <c r="AH203" s="411"/>
      <c r="AI203" s="411"/>
      <c r="AJ203" s="411"/>
      <c r="AK203" s="411"/>
      <c r="AL203" s="411"/>
      <c r="AM203" s="411"/>
      <c r="AN203" s="411"/>
      <c r="AO203" s="291"/>
    </row>
    <row r="204" spans="1:41" ht="15" hidden="1" outlineLevel="1">
      <c r="A204" s="498">
        <v>18</v>
      </c>
      <c r="B204" s="314" t="s">
        <v>11</v>
      </c>
      <c r="C204" s="290" t="s">
        <v>25</v>
      </c>
      <c r="D204" s="294"/>
      <c r="E204" s="294"/>
      <c r="F204" s="294"/>
      <c r="G204" s="294"/>
      <c r="H204" s="294"/>
      <c r="I204" s="294"/>
      <c r="J204" s="294"/>
      <c r="K204" s="294"/>
      <c r="L204" s="294"/>
      <c r="M204" s="294"/>
      <c r="N204" s="294"/>
      <c r="O204" s="294">
        <v>12</v>
      </c>
      <c r="P204" s="294"/>
      <c r="Q204" s="294"/>
      <c r="R204" s="294"/>
      <c r="S204" s="294"/>
      <c r="T204" s="294"/>
      <c r="U204" s="294"/>
      <c r="V204" s="294"/>
      <c r="W204" s="294"/>
      <c r="X204" s="294"/>
      <c r="Y204" s="294"/>
      <c r="Z204" s="294"/>
      <c r="AA204" s="423"/>
      <c r="AB204" s="412"/>
      <c r="AC204" s="412"/>
      <c r="AD204" s="412"/>
      <c r="AE204" s="412"/>
      <c r="AF204" s="412"/>
      <c r="AG204" s="412"/>
      <c r="AH204" s="412"/>
      <c r="AI204" s="412"/>
      <c r="AJ204" s="412"/>
      <c r="AK204" s="412"/>
      <c r="AL204" s="412"/>
      <c r="AM204" s="412"/>
      <c r="AN204" s="412"/>
      <c r="AO204" s="295">
        <f>SUM(AA204:AN204)</f>
        <v>0</v>
      </c>
    </row>
    <row r="205" spans="1:41" ht="15" hidden="1" outlineLevel="1">
      <c r="B205" s="293" t="s">
        <v>244</v>
      </c>
      <c r="C205" s="290" t="s">
        <v>163</v>
      </c>
      <c r="D205" s="294"/>
      <c r="E205" s="294"/>
      <c r="F205" s="294"/>
      <c r="G205" s="294"/>
      <c r="H205" s="294"/>
      <c r="I205" s="294"/>
      <c r="J205" s="294"/>
      <c r="K205" s="294"/>
      <c r="L205" s="294"/>
      <c r="M205" s="294"/>
      <c r="N205" s="294"/>
      <c r="O205" s="294">
        <f>O204</f>
        <v>12</v>
      </c>
      <c r="P205" s="294"/>
      <c r="Q205" s="294"/>
      <c r="R205" s="294"/>
      <c r="S205" s="294"/>
      <c r="T205" s="294"/>
      <c r="U205" s="294"/>
      <c r="V205" s="294"/>
      <c r="W205" s="294"/>
      <c r="X205" s="294"/>
      <c r="Y205" s="294"/>
      <c r="Z205" s="294"/>
      <c r="AA205" s="408">
        <f>AA204</f>
        <v>0</v>
      </c>
      <c r="AB205" s="408">
        <f>AB204</f>
        <v>0</v>
      </c>
      <c r="AC205" s="408">
        <f t="shared" ref="AC205:AN205" si="132">AC204</f>
        <v>0</v>
      </c>
      <c r="AD205" s="408">
        <f t="shared" si="132"/>
        <v>0</v>
      </c>
      <c r="AE205" s="408">
        <f t="shared" si="132"/>
        <v>0</v>
      </c>
      <c r="AF205" s="408">
        <f t="shared" si="132"/>
        <v>0</v>
      </c>
      <c r="AG205" s="408">
        <f t="shared" si="132"/>
        <v>0</v>
      </c>
      <c r="AH205" s="408">
        <f t="shared" si="132"/>
        <v>0</v>
      </c>
      <c r="AI205" s="408">
        <f t="shared" si="132"/>
        <v>0</v>
      </c>
      <c r="AJ205" s="408">
        <f t="shared" si="132"/>
        <v>0</v>
      </c>
      <c r="AK205" s="408">
        <f t="shared" si="132"/>
        <v>0</v>
      </c>
      <c r="AL205" s="408">
        <f t="shared" si="132"/>
        <v>0</v>
      </c>
      <c r="AM205" s="408">
        <f t="shared" si="132"/>
        <v>0</v>
      </c>
      <c r="AN205" s="408">
        <f t="shared" si="132"/>
        <v>0</v>
      </c>
      <c r="AO205" s="494"/>
    </row>
    <row r="206" spans="1:41" ht="15" hidden="1" outlineLevel="1">
      <c r="A206" s="501"/>
      <c r="B206" s="314"/>
      <c r="C206" s="304"/>
      <c r="D206" s="290"/>
      <c r="E206" s="290"/>
      <c r="F206" s="290"/>
      <c r="G206" s="290"/>
      <c r="H206" s="290"/>
      <c r="I206" s="290"/>
      <c r="J206" s="290"/>
      <c r="K206" s="290"/>
      <c r="L206" s="290"/>
      <c r="M206" s="290"/>
      <c r="N206" s="290"/>
      <c r="O206" s="290"/>
      <c r="P206" s="290"/>
      <c r="Q206" s="290"/>
      <c r="R206" s="290"/>
      <c r="S206" s="290"/>
      <c r="T206" s="290"/>
      <c r="U206" s="290"/>
      <c r="V206" s="290"/>
      <c r="W206" s="290"/>
      <c r="X206" s="290"/>
      <c r="Y206" s="290"/>
      <c r="Z206" s="290"/>
      <c r="AA206" s="409"/>
      <c r="AB206" s="418"/>
      <c r="AC206" s="418"/>
      <c r="AD206" s="418"/>
      <c r="AE206" s="418"/>
      <c r="AF206" s="418"/>
      <c r="AG206" s="418"/>
      <c r="AH206" s="418"/>
      <c r="AI206" s="418"/>
      <c r="AJ206" s="418"/>
      <c r="AK206" s="418"/>
      <c r="AL206" s="418"/>
      <c r="AM206" s="418"/>
      <c r="AN206" s="418"/>
      <c r="AO206" s="305"/>
    </row>
    <row r="207" spans="1:41" ht="15" hidden="1" outlineLevel="1">
      <c r="A207" s="498">
        <v>19</v>
      </c>
      <c r="B207" s="314" t="s">
        <v>12</v>
      </c>
      <c r="C207" s="290" t="s">
        <v>25</v>
      </c>
      <c r="D207" s="294"/>
      <c r="E207" s="294"/>
      <c r="F207" s="294"/>
      <c r="G207" s="294"/>
      <c r="H207" s="294"/>
      <c r="I207" s="294"/>
      <c r="J207" s="294"/>
      <c r="K207" s="294"/>
      <c r="L207" s="294"/>
      <c r="M207" s="294"/>
      <c r="N207" s="294"/>
      <c r="O207" s="294">
        <v>12</v>
      </c>
      <c r="P207" s="294"/>
      <c r="Q207" s="294"/>
      <c r="R207" s="294"/>
      <c r="S207" s="294"/>
      <c r="T207" s="294"/>
      <c r="U207" s="294"/>
      <c r="V207" s="294"/>
      <c r="W207" s="294"/>
      <c r="X207" s="294"/>
      <c r="Y207" s="294"/>
      <c r="Z207" s="294"/>
      <c r="AA207" s="407"/>
      <c r="AB207" s="412"/>
      <c r="AC207" s="412"/>
      <c r="AD207" s="412"/>
      <c r="AE207" s="412"/>
      <c r="AF207" s="412"/>
      <c r="AG207" s="412"/>
      <c r="AH207" s="412"/>
      <c r="AI207" s="412"/>
      <c r="AJ207" s="412"/>
      <c r="AK207" s="412"/>
      <c r="AL207" s="412"/>
      <c r="AM207" s="412"/>
      <c r="AN207" s="412"/>
      <c r="AO207" s="295">
        <f>SUM(AA207:AN207)</f>
        <v>0</v>
      </c>
    </row>
    <row r="208" spans="1:41" ht="15" hidden="1" outlineLevel="1">
      <c r="B208" s="293" t="s">
        <v>244</v>
      </c>
      <c r="C208" s="290" t="s">
        <v>163</v>
      </c>
      <c r="D208" s="294"/>
      <c r="E208" s="294"/>
      <c r="F208" s="294"/>
      <c r="G208" s="294"/>
      <c r="H208" s="294"/>
      <c r="I208" s="294"/>
      <c r="J208" s="294"/>
      <c r="K208" s="294"/>
      <c r="L208" s="294"/>
      <c r="M208" s="294"/>
      <c r="N208" s="294"/>
      <c r="O208" s="294">
        <f>O207</f>
        <v>12</v>
      </c>
      <c r="P208" s="294"/>
      <c r="Q208" s="294"/>
      <c r="R208" s="294"/>
      <c r="S208" s="294"/>
      <c r="T208" s="294"/>
      <c r="U208" s="294"/>
      <c r="V208" s="294"/>
      <c r="W208" s="294"/>
      <c r="X208" s="294"/>
      <c r="Y208" s="294"/>
      <c r="Z208" s="294"/>
      <c r="AA208" s="408">
        <f>AA207</f>
        <v>0</v>
      </c>
      <c r="AB208" s="408">
        <f>AB207</f>
        <v>0</v>
      </c>
      <c r="AC208" s="408">
        <f t="shared" ref="AC208:AN208" si="133">AC207</f>
        <v>0</v>
      </c>
      <c r="AD208" s="408">
        <f t="shared" si="133"/>
        <v>0</v>
      </c>
      <c r="AE208" s="408">
        <f t="shared" si="133"/>
        <v>0</v>
      </c>
      <c r="AF208" s="408">
        <f t="shared" si="133"/>
        <v>0</v>
      </c>
      <c r="AG208" s="408">
        <f t="shared" si="133"/>
        <v>0</v>
      </c>
      <c r="AH208" s="408">
        <f t="shared" si="133"/>
        <v>0</v>
      </c>
      <c r="AI208" s="408">
        <f t="shared" si="133"/>
        <v>0</v>
      </c>
      <c r="AJ208" s="408">
        <f t="shared" si="133"/>
        <v>0</v>
      </c>
      <c r="AK208" s="408">
        <f t="shared" si="133"/>
        <v>0</v>
      </c>
      <c r="AL208" s="408">
        <f t="shared" si="133"/>
        <v>0</v>
      </c>
      <c r="AM208" s="408">
        <f t="shared" si="133"/>
        <v>0</v>
      </c>
      <c r="AN208" s="408">
        <f t="shared" si="133"/>
        <v>0</v>
      </c>
      <c r="AO208" s="494"/>
    </row>
    <row r="209" spans="1:41" ht="15" hidden="1" outlineLevel="1">
      <c r="B209" s="314"/>
      <c r="C209" s="304"/>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419"/>
      <c r="AB209" s="419"/>
      <c r="AC209" s="409"/>
      <c r="AD209" s="409"/>
      <c r="AE209" s="409"/>
      <c r="AF209" s="409"/>
      <c r="AG209" s="409"/>
      <c r="AH209" s="409"/>
      <c r="AI209" s="409"/>
      <c r="AJ209" s="409"/>
      <c r="AK209" s="409"/>
      <c r="AL209" s="409"/>
      <c r="AM209" s="409"/>
      <c r="AN209" s="409"/>
      <c r="AO209" s="305"/>
    </row>
    <row r="210" spans="1:41" ht="15" hidden="1" outlineLevel="1">
      <c r="A210" s="498">
        <v>20</v>
      </c>
      <c r="B210" s="314" t="s">
        <v>13</v>
      </c>
      <c r="C210" s="290" t="s">
        <v>25</v>
      </c>
      <c r="D210" s="294"/>
      <c r="E210" s="294"/>
      <c r="F210" s="294"/>
      <c r="G210" s="294"/>
      <c r="H210" s="294"/>
      <c r="I210" s="294"/>
      <c r="J210" s="294"/>
      <c r="K210" s="294"/>
      <c r="L210" s="294"/>
      <c r="M210" s="294"/>
      <c r="N210" s="294"/>
      <c r="O210" s="294">
        <v>12</v>
      </c>
      <c r="P210" s="294"/>
      <c r="Q210" s="294"/>
      <c r="R210" s="294"/>
      <c r="S210" s="294"/>
      <c r="T210" s="294"/>
      <c r="U210" s="294"/>
      <c r="V210" s="294"/>
      <c r="W210" s="294"/>
      <c r="X210" s="294"/>
      <c r="Y210" s="294"/>
      <c r="Z210" s="294"/>
      <c r="AA210" s="407"/>
      <c r="AB210" s="412"/>
      <c r="AC210" s="412"/>
      <c r="AD210" s="412"/>
      <c r="AE210" s="412"/>
      <c r="AF210" s="412"/>
      <c r="AG210" s="412"/>
      <c r="AH210" s="412"/>
      <c r="AI210" s="412"/>
      <c r="AJ210" s="412"/>
      <c r="AK210" s="412"/>
      <c r="AL210" s="412"/>
      <c r="AM210" s="412"/>
      <c r="AN210" s="412"/>
      <c r="AO210" s="295">
        <f>SUM(AA210:AN210)</f>
        <v>0</v>
      </c>
    </row>
    <row r="211" spans="1:41" ht="15" hidden="1" outlineLevel="1">
      <c r="B211" s="293" t="s">
        <v>244</v>
      </c>
      <c r="C211" s="290" t="s">
        <v>163</v>
      </c>
      <c r="D211" s="294"/>
      <c r="E211" s="294"/>
      <c r="F211" s="294"/>
      <c r="G211" s="294"/>
      <c r="H211" s="294"/>
      <c r="I211" s="294"/>
      <c r="J211" s="294"/>
      <c r="K211" s="294"/>
      <c r="L211" s="294"/>
      <c r="M211" s="294"/>
      <c r="N211" s="294"/>
      <c r="O211" s="294">
        <f>O210</f>
        <v>12</v>
      </c>
      <c r="P211" s="294"/>
      <c r="Q211" s="294"/>
      <c r="R211" s="294"/>
      <c r="S211" s="294"/>
      <c r="T211" s="294"/>
      <c r="U211" s="294"/>
      <c r="V211" s="294"/>
      <c r="W211" s="294"/>
      <c r="X211" s="294"/>
      <c r="Y211" s="294"/>
      <c r="Z211" s="294"/>
      <c r="AA211" s="408">
        <f>AA210</f>
        <v>0</v>
      </c>
      <c r="AB211" s="408">
        <f>AB210</f>
        <v>0</v>
      </c>
      <c r="AC211" s="408">
        <f t="shared" ref="AC211:AN211" si="134">AC210</f>
        <v>0</v>
      </c>
      <c r="AD211" s="408">
        <f t="shared" si="134"/>
        <v>0</v>
      </c>
      <c r="AE211" s="408">
        <f t="shared" si="134"/>
        <v>0</v>
      </c>
      <c r="AF211" s="408">
        <f t="shared" si="134"/>
        <v>0</v>
      </c>
      <c r="AG211" s="408">
        <f t="shared" si="134"/>
        <v>0</v>
      </c>
      <c r="AH211" s="408">
        <f t="shared" si="134"/>
        <v>0</v>
      </c>
      <c r="AI211" s="408">
        <f t="shared" si="134"/>
        <v>0</v>
      </c>
      <c r="AJ211" s="408">
        <f t="shared" si="134"/>
        <v>0</v>
      </c>
      <c r="AK211" s="408">
        <f t="shared" si="134"/>
        <v>0</v>
      </c>
      <c r="AL211" s="408">
        <f t="shared" si="134"/>
        <v>0</v>
      </c>
      <c r="AM211" s="408">
        <f t="shared" si="134"/>
        <v>0</v>
      </c>
      <c r="AN211" s="408">
        <f t="shared" si="134"/>
        <v>0</v>
      </c>
      <c r="AO211" s="494"/>
    </row>
    <row r="212" spans="1:41" ht="15" hidden="1" outlineLevel="1">
      <c r="B212" s="314"/>
      <c r="C212" s="304"/>
      <c r="D212" s="290"/>
      <c r="E212" s="290"/>
      <c r="F212" s="290"/>
      <c r="G212" s="290"/>
      <c r="H212" s="290"/>
      <c r="I212" s="290"/>
      <c r="J212" s="290"/>
      <c r="K212" s="290"/>
      <c r="L212" s="290"/>
      <c r="M212" s="290"/>
      <c r="N212" s="290"/>
      <c r="O212" s="317"/>
      <c r="P212" s="290"/>
      <c r="Q212" s="290"/>
      <c r="R212" s="290"/>
      <c r="S212" s="290"/>
      <c r="T212" s="290"/>
      <c r="U212" s="290"/>
      <c r="V212" s="290"/>
      <c r="W212" s="290"/>
      <c r="X212" s="290"/>
      <c r="Y212" s="290"/>
      <c r="Z212" s="290"/>
      <c r="AA212" s="409"/>
      <c r="AB212" s="409"/>
      <c r="AC212" s="409"/>
      <c r="AD212" s="409"/>
      <c r="AE212" s="409"/>
      <c r="AF212" s="409"/>
      <c r="AG212" s="409"/>
      <c r="AH212" s="409"/>
      <c r="AI212" s="409"/>
      <c r="AJ212" s="409"/>
      <c r="AK212" s="409"/>
      <c r="AL212" s="409"/>
      <c r="AM212" s="409"/>
      <c r="AN212" s="409"/>
      <c r="AO212" s="305"/>
    </row>
    <row r="213" spans="1:41" ht="15" hidden="1" outlineLevel="1">
      <c r="A213" s="498">
        <v>21</v>
      </c>
      <c r="B213" s="314" t="s">
        <v>22</v>
      </c>
      <c r="C213" s="290" t="s">
        <v>25</v>
      </c>
      <c r="D213" s="294"/>
      <c r="E213" s="294"/>
      <c r="F213" s="294"/>
      <c r="G213" s="294"/>
      <c r="H213" s="294"/>
      <c r="I213" s="294"/>
      <c r="J213" s="294"/>
      <c r="K213" s="294"/>
      <c r="L213" s="294"/>
      <c r="M213" s="294"/>
      <c r="N213" s="294"/>
      <c r="O213" s="294">
        <v>12</v>
      </c>
      <c r="P213" s="294"/>
      <c r="Q213" s="294"/>
      <c r="R213" s="294"/>
      <c r="S213" s="294"/>
      <c r="T213" s="294"/>
      <c r="U213" s="294"/>
      <c r="V213" s="294"/>
      <c r="W213" s="294"/>
      <c r="X213" s="294"/>
      <c r="Y213" s="294"/>
      <c r="Z213" s="294"/>
      <c r="AA213" s="407"/>
      <c r="AB213" s="412"/>
      <c r="AC213" s="412"/>
      <c r="AD213" s="412"/>
      <c r="AE213" s="412"/>
      <c r="AF213" s="412"/>
      <c r="AG213" s="412"/>
      <c r="AH213" s="412"/>
      <c r="AI213" s="412"/>
      <c r="AJ213" s="412"/>
      <c r="AK213" s="412"/>
      <c r="AL213" s="412"/>
      <c r="AM213" s="412"/>
      <c r="AN213" s="412"/>
      <c r="AO213" s="295">
        <f>SUM(AA213:AN213)</f>
        <v>0</v>
      </c>
    </row>
    <row r="214" spans="1:41" ht="15" hidden="1" outlineLevel="1">
      <c r="B214" s="293" t="s">
        <v>244</v>
      </c>
      <c r="C214" s="290" t="s">
        <v>163</v>
      </c>
      <c r="D214" s="294"/>
      <c r="E214" s="294"/>
      <c r="F214" s="294"/>
      <c r="G214" s="294"/>
      <c r="H214" s="294"/>
      <c r="I214" s="294"/>
      <c r="J214" s="294"/>
      <c r="K214" s="294"/>
      <c r="L214" s="294"/>
      <c r="M214" s="294"/>
      <c r="N214" s="294"/>
      <c r="O214" s="294">
        <f>O213</f>
        <v>12</v>
      </c>
      <c r="P214" s="294"/>
      <c r="Q214" s="294"/>
      <c r="R214" s="294"/>
      <c r="S214" s="294"/>
      <c r="T214" s="294"/>
      <c r="U214" s="294"/>
      <c r="V214" s="294"/>
      <c r="W214" s="294"/>
      <c r="X214" s="294"/>
      <c r="Y214" s="294"/>
      <c r="Z214" s="294"/>
      <c r="AA214" s="408">
        <f>AA213</f>
        <v>0</v>
      </c>
      <c r="AB214" s="408">
        <f>AB213</f>
        <v>0</v>
      </c>
      <c r="AC214" s="408">
        <f t="shared" ref="AC214:AN214" si="135">AC213</f>
        <v>0</v>
      </c>
      <c r="AD214" s="408">
        <f t="shared" si="135"/>
        <v>0</v>
      </c>
      <c r="AE214" s="408">
        <f t="shared" si="135"/>
        <v>0</v>
      </c>
      <c r="AF214" s="408">
        <f t="shared" si="135"/>
        <v>0</v>
      </c>
      <c r="AG214" s="408">
        <f t="shared" si="135"/>
        <v>0</v>
      </c>
      <c r="AH214" s="408">
        <f t="shared" si="135"/>
        <v>0</v>
      </c>
      <c r="AI214" s="408">
        <f t="shared" si="135"/>
        <v>0</v>
      </c>
      <c r="AJ214" s="408">
        <f t="shared" si="135"/>
        <v>0</v>
      </c>
      <c r="AK214" s="408">
        <f t="shared" si="135"/>
        <v>0</v>
      </c>
      <c r="AL214" s="408">
        <f t="shared" si="135"/>
        <v>0</v>
      </c>
      <c r="AM214" s="408">
        <f t="shared" si="135"/>
        <v>0</v>
      </c>
      <c r="AN214" s="408">
        <f t="shared" si="135"/>
        <v>0</v>
      </c>
      <c r="AO214" s="494"/>
    </row>
    <row r="215" spans="1:41" ht="15" hidden="1" outlineLevel="1">
      <c r="B215" s="314"/>
      <c r="C215" s="304"/>
      <c r="D215" s="290"/>
      <c r="E215" s="290"/>
      <c r="F215" s="290"/>
      <c r="G215" s="290"/>
      <c r="H215" s="290"/>
      <c r="I215" s="290"/>
      <c r="J215" s="290"/>
      <c r="K215" s="290"/>
      <c r="L215" s="290"/>
      <c r="M215" s="290"/>
      <c r="N215" s="290"/>
      <c r="O215" s="290"/>
      <c r="P215" s="290"/>
      <c r="Q215" s="290"/>
      <c r="R215" s="290"/>
      <c r="S215" s="290"/>
      <c r="T215" s="290"/>
      <c r="U215" s="290"/>
      <c r="V215" s="290"/>
      <c r="W215" s="290"/>
      <c r="X215" s="290"/>
      <c r="Y215" s="290"/>
      <c r="Z215" s="290"/>
      <c r="AA215" s="419"/>
      <c r="AB215" s="409"/>
      <c r="AC215" s="409"/>
      <c r="AD215" s="409"/>
      <c r="AE215" s="409"/>
      <c r="AF215" s="409"/>
      <c r="AG215" s="409"/>
      <c r="AH215" s="409"/>
      <c r="AI215" s="409"/>
      <c r="AJ215" s="409"/>
      <c r="AK215" s="409"/>
      <c r="AL215" s="409"/>
      <c r="AM215" s="409"/>
      <c r="AN215" s="409"/>
      <c r="AO215" s="305"/>
    </row>
    <row r="216" spans="1:41" ht="15" hidden="1" outlineLevel="1">
      <c r="A216" s="498">
        <v>22</v>
      </c>
      <c r="B216" s="314" t="s">
        <v>9</v>
      </c>
      <c r="C216" s="290" t="s">
        <v>25</v>
      </c>
      <c r="D216" s="294"/>
      <c r="E216" s="294"/>
      <c r="F216" s="294"/>
      <c r="G216" s="294"/>
      <c r="H216" s="294"/>
      <c r="I216" s="294"/>
      <c r="J216" s="294"/>
      <c r="K216" s="294"/>
      <c r="L216" s="294"/>
      <c r="M216" s="294"/>
      <c r="N216" s="294"/>
      <c r="O216" s="290"/>
      <c r="P216" s="294"/>
      <c r="Q216" s="294"/>
      <c r="R216" s="294"/>
      <c r="S216" s="294"/>
      <c r="T216" s="294"/>
      <c r="U216" s="294"/>
      <c r="V216" s="294"/>
      <c r="W216" s="294"/>
      <c r="X216" s="294"/>
      <c r="Y216" s="294"/>
      <c r="Z216" s="294"/>
      <c r="AA216" s="407"/>
      <c r="AB216" s="412"/>
      <c r="AC216" s="412"/>
      <c r="AD216" s="412"/>
      <c r="AE216" s="412"/>
      <c r="AF216" s="412"/>
      <c r="AG216" s="412"/>
      <c r="AH216" s="412"/>
      <c r="AI216" s="412"/>
      <c r="AJ216" s="412"/>
      <c r="AK216" s="412"/>
      <c r="AL216" s="412"/>
      <c r="AM216" s="412"/>
      <c r="AN216" s="412"/>
      <c r="AO216" s="295">
        <f>SUM(AA216:AN216)</f>
        <v>0</v>
      </c>
    </row>
    <row r="217" spans="1:41" ht="15" hidden="1" outlineLevel="1">
      <c r="B217" s="293" t="s">
        <v>244</v>
      </c>
      <c r="C217" s="290" t="s">
        <v>163</v>
      </c>
      <c r="D217" s="294"/>
      <c r="E217" s="294"/>
      <c r="F217" s="294"/>
      <c r="G217" s="294"/>
      <c r="H217" s="294"/>
      <c r="I217" s="294"/>
      <c r="J217" s="294"/>
      <c r="K217" s="294"/>
      <c r="L217" s="294"/>
      <c r="M217" s="294"/>
      <c r="N217" s="294"/>
      <c r="O217" s="290"/>
      <c r="P217" s="294"/>
      <c r="Q217" s="294"/>
      <c r="R217" s="294"/>
      <c r="S217" s="294"/>
      <c r="T217" s="294"/>
      <c r="U217" s="294"/>
      <c r="V217" s="294"/>
      <c r="W217" s="294"/>
      <c r="X217" s="294"/>
      <c r="Y217" s="294"/>
      <c r="Z217" s="294"/>
      <c r="AA217" s="408">
        <f>AA216</f>
        <v>0</v>
      </c>
      <c r="AB217" s="408">
        <f>AB216</f>
        <v>0</v>
      </c>
      <c r="AC217" s="408">
        <f t="shared" ref="AC217:AN217" si="136">AC216</f>
        <v>0</v>
      </c>
      <c r="AD217" s="408">
        <f t="shared" si="136"/>
        <v>0</v>
      </c>
      <c r="AE217" s="408">
        <f t="shared" si="136"/>
        <v>0</v>
      </c>
      <c r="AF217" s="408">
        <f t="shared" si="136"/>
        <v>0</v>
      </c>
      <c r="AG217" s="408">
        <f t="shared" si="136"/>
        <v>0</v>
      </c>
      <c r="AH217" s="408">
        <f t="shared" si="136"/>
        <v>0</v>
      </c>
      <c r="AI217" s="408">
        <f t="shared" si="136"/>
        <v>0</v>
      </c>
      <c r="AJ217" s="408">
        <f t="shared" si="136"/>
        <v>0</v>
      </c>
      <c r="AK217" s="408">
        <f t="shared" si="136"/>
        <v>0</v>
      </c>
      <c r="AL217" s="408">
        <f t="shared" si="136"/>
        <v>0</v>
      </c>
      <c r="AM217" s="408">
        <f t="shared" si="136"/>
        <v>0</v>
      </c>
      <c r="AN217" s="408">
        <f t="shared" si="136"/>
        <v>0</v>
      </c>
      <c r="AO217" s="494"/>
    </row>
    <row r="218" spans="1:41" ht="15" hidden="1" outlineLevel="1">
      <c r="B218" s="314"/>
      <c r="C218" s="304"/>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290"/>
      <c r="Z218" s="290"/>
      <c r="AA218" s="409"/>
      <c r="AB218" s="409"/>
      <c r="AC218" s="409"/>
      <c r="AD218" s="409"/>
      <c r="AE218" s="409"/>
      <c r="AF218" s="409"/>
      <c r="AG218" s="409"/>
      <c r="AH218" s="409"/>
      <c r="AI218" s="409"/>
      <c r="AJ218" s="409"/>
      <c r="AK218" s="409"/>
      <c r="AL218" s="409"/>
      <c r="AM218" s="409"/>
      <c r="AN218" s="409"/>
      <c r="AO218" s="305"/>
    </row>
    <row r="219" spans="1:41" ht="15.6" hidden="1" outlineLevel="1">
      <c r="A219" s="499"/>
      <c r="B219" s="287" t="s">
        <v>14</v>
      </c>
      <c r="C219" s="288"/>
      <c r="D219" s="289"/>
      <c r="E219" s="289"/>
      <c r="F219" s="289"/>
      <c r="G219" s="289"/>
      <c r="H219" s="289"/>
      <c r="I219" s="289"/>
      <c r="J219" s="289"/>
      <c r="K219" s="289"/>
      <c r="L219" s="289"/>
      <c r="M219" s="289"/>
      <c r="N219" s="289"/>
      <c r="O219" s="289"/>
      <c r="P219" s="289"/>
      <c r="Q219" s="289"/>
      <c r="R219" s="289"/>
      <c r="S219" s="289"/>
      <c r="T219" s="289"/>
      <c r="U219" s="289"/>
      <c r="V219" s="289"/>
      <c r="W219" s="289"/>
      <c r="X219" s="289"/>
      <c r="Y219" s="289"/>
      <c r="Z219" s="289"/>
      <c r="AA219" s="411"/>
      <c r="AB219" s="411"/>
      <c r="AC219" s="411"/>
      <c r="AD219" s="411"/>
      <c r="AE219" s="411"/>
      <c r="AF219" s="411"/>
      <c r="AG219" s="411"/>
      <c r="AH219" s="411"/>
      <c r="AI219" s="411"/>
      <c r="AJ219" s="411"/>
      <c r="AK219" s="411"/>
      <c r="AL219" s="411"/>
      <c r="AM219" s="411"/>
      <c r="AN219" s="411"/>
      <c r="AO219" s="291"/>
    </row>
    <row r="220" spans="1:41" ht="15" hidden="1" outlineLevel="1">
      <c r="A220" s="498">
        <v>23</v>
      </c>
      <c r="B220" s="314" t="s">
        <v>14</v>
      </c>
      <c r="C220" s="290" t="s">
        <v>25</v>
      </c>
      <c r="D220" s="294"/>
      <c r="E220" s="294"/>
      <c r="F220" s="294"/>
      <c r="G220" s="294"/>
      <c r="H220" s="294"/>
      <c r="I220" s="294"/>
      <c r="J220" s="294"/>
      <c r="K220" s="294"/>
      <c r="L220" s="294"/>
      <c r="M220" s="294"/>
      <c r="N220" s="294"/>
      <c r="O220" s="290"/>
      <c r="P220" s="294"/>
      <c r="Q220" s="294"/>
      <c r="R220" s="294"/>
      <c r="S220" s="294"/>
      <c r="T220" s="294"/>
      <c r="U220" s="294"/>
      <c r="V220" s="294"/>
      <c r="W220" s="294"/>
      <c r="X220" s="294"/>
      <c r="Y220" s="294"/>
      <c r="Z220" s="294"/>
      <c r="AA220" s="463"/>
      <c r="AB220" s="407"/>
      <c r="AC220" s="407"/>
      <c r="AD220" s="407"/>
      <c r="AE220" s="407"/>
      <c r="AF220" s="407"/>
      <c r="AG220" s="407"/>
      <c r="AH220" s="407"/>
      <c r="AI220" s="407"/>
      <c r="AJ220" s="407"/>
      <c r="AK220" s="407"/>
      <c r="AL220" s="407"/>
      <c r="AM220" s="407"/>
      <c r="AN220" s="407"/>
      <c r="AO220" s="295">
        <f>SUM(AA220:AN220)</f>
        <v>0</v>
      </c>
    </row>
    <row r="221" spans="1:41" ht="15" hidden="1" outlineLevel="1">
      <c r="B221" s="293" t="s">
        <v>244</v>
      </c>
      <c r="C221" s="290" t="s">
        <v>163</v>
      </c>
      <c r="D221" s="294"/>
      <c r="E221" s="294"/>
      <c r="F221" s="294"/>
      <c r="G221" s="294"/>
      <c r="H221" s="294"/>
      <c r="I221" s="294"/>
      <c r="J221" s="294"/>
      <c r="K221" s="294"/>
      <c r="L221" s="294"/>
      <c r="M221" s="294"/>
      <c r="N221" s="294"/>
      <c r="O221" s="461"/>
      <c r="P221" s="294"/>
      <c r="Q221" s="294"/>
      <c r="R221" s="294"/>
      <c r="S221" s="294"/>
      <c r="T221" s="294"/>
      <c r="U221" s="294"/>
      <c r="V221" s="294"/>
      <c r="W221" s="294"/>
      <c r="X221" s="294"/>
      <c r="Y221" s="294"/>
      <c r="Z221" s="294"/>
      <c r="AA221" s="408">
        <f>AA220</f>
        <v>0</v>
      </c>
      <c r="AB221" s="408">
        <f>AB220</f>
        <v>0</v>
      </c>
      <c r="AC221" s="408">
        <f t="shared" ref="AC221:AN221" si="137">AC220</f>
        <v>0</v>
      </c>
      <c r="AD221" s="408">
        <f t="shared" si="137"/>
        <v>0</v>
      </c>
      <c r="AE221" s="408">
        <f t="shared" si="137"/>
        <v>0</v>
      </c>
      <c r="AF221" s="408">
        <f t="shared" si="137"/>
        <v>0</v>
      </c>
      <c r="AG221" s="408">
        <f t="shared" si="137"/>
        <v>0</v>
      </c>
      <c r="AH221" s="408">
        <f t="shared" si="137"/>
        <v>0</v>
      </c>
      <c r="AI221" s="408">
        <f t="shared" si="137"/>
        <v>0</v>
      </c>
      <c r="AJ221" s="408">
        <f t="shared" si="137"/>
        <v>0</v>
      </c>
      <c r="AK221" s="408">
        <f t="shared" si="137"/>
        <v>0</v>
      </c>
      <c r="AL221" s="408">
        <f t="shared" si="137"/>
        <v>0</v>
      </c>
      <c r="AM221" s="408">
        <f t="shared" si="137"/>
        <v>0</v>
      </c>
      <c r="AN221" s="408">
        <f t="shared" si="137"/>
        <v>0</v>
      </c>
      <c r="AO221" s="494"/>
    </row>
    <row r="222" spans="1:41" ht="15" hidden="1" outlineLevel="1">
      <c r="B222" s="314"/>
      <c r="C222" s="304"/>
      <c r="D222" s="290"/>
      <c r="E222" s="290"/>
      <c r="F222" s="290"/>
      <c r="G222" s="290"/>
      <c r="H222" s="290"/>
      <c r="I222" s="290"/>
      <c r="J222" s="290"/>
      <c r="K222" s="290"/>
      <c r="L222" s="290"/>
      <c r="M222" s="290"/>
      <c r="N222" s="290"/>
      <c r="O222" s="290"/>
      <c r="P222" s="290"/>
      <c r="Q222" s="290"/>
      <c r="R222" s="290"/>
      <c r="S222" s="290"/>
      <c r="T222" s="290"/>
      <c r="U222" s="290"/>
      <c r="V222" s="290"/>
      <c r="W222" s="290"/>
      <c r="X222" s="290"/>
      <c r="Y222" s="290"/>
      <c r="Z222" s="290"/>
      <c r="AA222" s="409"/>
      <c r="AB222" s="409"/>
      <c r="AC222" s="409"/>
      <c r="AD222" s="409"/>
      <c r="AE222" s="409"/>
      <c r="AF222" s="409"/>
      <c r="AG222" s="409"/>
      <c r="AH222" s="409"/>
      <c r="AI222" s="409"/>
      <c r="AJ222" s="409"/>
      <c r="AK222" s="409"/>
      <c r="AL222" s="409"/>
      <c r="AM222" s="409"/>
      <c r="AN222" s="409"/>
      <c r="AO222" s="305"/>
    </row>
    <row r="223" spans="1:41" s="292" customFormat="1" ht="15.6" hidden="1" outlineLevel="1">
      <c r="A223" s="499"/>
      <c r="B223" s="287" t="s">
        <v>488</v>
      </c>
      <c r="C223" s="288"/>
      <c r="D223" s="289"/>
      <c r="E223" s="289"/>
      <c r="F223" s="289"/>
      <c r="G223" s="289"/>
      <c r="H223" s="289"/>
      <c r="I223" s="289"/>
      <c r="J223" s="289"/>
      <c r="K223" s="289"/>
      <c r="L223" s="289"/>
      <c r="M223" s="289"/>
      <c r="N223" s="289"/>
      <c r="O223" s="289"/>
      <c r="P223" s="289"/>
      <c r="Q223" s="289"/>
      <c r="R223" s="289"/>
      <c r="S223" s="289"/>
      <c r="T223" s="289"/>
      <c r="U223" s="289"/>
      <c r="V223" s="289"/>
      <c r="W223" s="289"/>
      <c r="X223" s="289"/>
      <c r="Y223" s="289"/>
      <c r="Z223" s="289"/>
      <c r="AA223" s="411"/>
      <c r="AB223" s="411"/>
      <c r="AC223" s="411"/>
      <c r="AD223" s="411"/>
      <c r="AE223" s="411"/>
      <c r="AF223" s="411"/>
      <c r="AG223" s="411"/>
      <c r="AH223" s="411"/>
      <c r="AI223" s="411"/>
      <c r="AJ223" s="411"/>
      <c r="AK223" s="411"/>
      <c r="AL223" s="411"/>
      <c r="AM223" s="411"/>
      <c r="AN223" s="411"/>
      <c r="AO223" s="291"/>
    </row>
    <row r="224" spans="1:41" s="282" customFormat="1" ht="15" hidden="1" outlineLevel="1">
      <c r="A224" s="498">
        <v>24</v>
      </c>
      <c r="B224" s="314" t="s">
        <v>14</v>
      </c>
      <c r="C224" s="290" t="s">
        <v>25</v>
      </c>
      <c r="D224" s="294"/>
      <c r="E224" s="294"/>
      <c r="F224" s="294"/>
      <c r="G224" s="294"/>
      <c r="H224" s="294"/>
      <c r="I224" s="294"/>
      <c r="J224" s="294"/>
      <c r="K224" s="294"/>
      <c r="L224" s="294"/>
      <c r="M224" s="294"/>
      <c r="N224" s="294"/>
      <c r="O224" s="290"/>
      <c r="P224" s="294"/>
      <c r="Q224" s="294"/>
      <c r="R224" s="294"/>
      <c r="S224" s="294"/>
      <c r="T224" s="294"/>
      <c r="U224" s="294"/>
      <c r="V224" s="294"/>
      <c r="W224" s="294"/>
      <c r="X224" s="294"/>
      <c r="Y224" s="294"/>
      <c r="Z224" s="294"/>
      <c r="AA224" s="407"/>
      <c r="AB224" s="407"/>
      <c r="AC224" s="407"/>
      <c r="AD224" s="407"/>
      <c r="AE224" s="407"/>
      <c r="AF224" s="407"/>
      <c r="AG224" s="407"/>
      <c r="AH224" s="407"/>
      <c r="AI224" s="407"/>
      <c r="AJ224" s="407"/>
      <c r="AK224" s="407"/>
      <c r="AL224" s="407"/>
      <c r="AM224" s="407"/>
      <c r="AN224" s="407"/>
      <c r="AO224" s="295">
        <f>SUM(AA224:AN224)</f>
        <v>0</v>
      </c>
    </row>
    <row r="225" spans="1:41" s="282" customFormat="1" ht="15" hidden="1" outlineLevel="1">
      <c r="A225" s="498"/>
      <c r="B225" s="314" t="s">
        <v>244</v>
      </c>
      <c r="C225" s="290" t="s">
        <v>163</v>
      </c>
      <c r="D225" s="294"/>
      <c r="E225" s="294"/>
      <c r="F225" s="294"/>
      <c r="G225" s="294"/>
      <c r="H225" s="294"/>
      <c r="I225" s="294"/>
      <c r="J225" s="294"/>
      <c r="K225" s="294"/>
      <c r="L225" s="294"/>
      <c r="M225" s="294"/>
      <c r="N225" s="294"/>
      <c r="O225" s="461"/>
      <c r="P225" s="294"/>
      <c r="Q225" s="294"/>
      <c r="R225" s="294"/>
      <c r="S225" s="294"/>
      <c r="T225" s="294"/>
      <c r="U225" s="294"/>
      <c r="V225" s="294"/>
      <c r="W225" s="294"/>
      <c r="X225" s="294"/>
      <c r="Y225" s="294"/>
      <c r="Z225" s="294"/>
      <c r="AA225" s="408">
        <f>AA224</f>
        <v>0</v>
      </c>
      <c r="AB225" s="408">
        <f>AB224</f>
        <v>0</v>
      </c>
      <c r="AC225" s="408">
        <f t="shared" ref="AC225:AN225" si="138">AC224</f>
        <v>0</v>
      </c>
      <c r="AD225" s="408">
        <f t="shared" si="138"/>
        <v>0</v>
      </c>
      <c r="AE225" s="408">
        <f t="shared" si="138"/>
        <v>0</v>
      </c>
      <c r="AF225" s="408">
        <f t="shared" si="138"/>
        <v>0</v>
      </c>
      <c r="AG225" s="408">
        <f t="shared" si="138"/>
        <v>0</v>
      </c>
      <c r="AH225" s="408">
        <f t="shared" si="138"/>
        <v>0</v>
      </c>
      <c r="AI225" s="408">
        <f t="shared" si="138"/>
        <v>0</v>
      </c>
      <c r="AJ225" s="408">
        <f t="shared" si="138"/>
        <v>0</v>
      </c>
      <c r="AK225" s="408">
        <f t="shared" si="138"/>
        <v>0</v>
      </c>
      <c r="AL225" s="408">
        <f t="shared" si="138"/>
        <v>0</v>
      </c>
      <c r="AM225" s="408">
        <f t="shared" si="138"/>
        <v>0</v>
      </c>
      <c r="AN225" s="408">
        <f t="shared" si="138"/>
        <v>0</v>
      </c>
      <c r="AO225" s="494"/>
    </row>
    <row r="226" spans="1:41" s="282" customFormat="1" ht="15" hidden="1" outlineLevel="1">
      <c r="A226" s="498"/>
      <c r="B226" s="314"/>
      <c r="C226" s="304"/>
      <c r="D226" s="290"/>
      <c r="E226" s="290"/>
      <c r="F226" s="290"/>
      <c r="G226" s="290"/>
      <c r="H226" s="290"/>
      <c r="I226" s="290"/>
      <c r="J226" s="290"/>
      <c r="K226" s="290"/>
      <c r="L226" s="290"/>
      <c r="M226" s="290"/>
      <c r="N226" s="290"/>
      <c r="O226" s="290"/>
      <c r="P226" s="290"/>
      <c r="Q226" s="290"/>
      <c r="R226" s="290"/>
      <c r="S226" s="290"/>
      <c r="T226" s="290"/>
      <c r="U226" s="290"/>
      <c r="V226" s="290"/>
      <c r="W226" s="290"/>
      <c r="X226" s="290"/>
      <c r="Y226" s="290"/>
      <c r="Z226" s="290"/>
      <c r="AA226" s="409"/>
      <c r="AB226" s="409"/>
      <c r="AC226" s="409"/>
      <c r="AD226" s="409"/>
      <c r="AE226" s="409"/>
      <c r="AF226" s="409"/>
      <c r="AG226" s="409"/>
      <c r="AH226" s="409"/>
      <c r="AI226" s="409"/>
      <c r="AJ226" s="409"/>
      <c r="AK226" s="409"/>
      <c r="AL226" s="409"/>
      <c r="AM226" s="409"/>
      <c r="AN226" s="409"/>
      <c r="AO226" s="305"/>
    </row>
    <row r="227" spans="1:41" s="282" customFormat="1" ht="15" hidden="1" outlineLevel="1">
      <c r="A227" s="498">
        <v>25</v>
      </c>
      <c r="B227" s="313" t="s">
        <v>21</v>
      </c>
      <c r="C227" s="290" t="s">
        <v>25</v>
      </c>
      <c r="D227" s="294"/>
      <c r="E227" s="294"/>
      <c r="F227" s="294"/>
      <c r="G227" s="294"/>
      <c r="H227" s="294"/>
      <c r="I227" s="294"/>
      <c r="J227" s="294"/>
      <c r="K227" s="294"/>
      <c r="L227" s="294"/>
      <c r="M227" s="294"/>
      <c r="N227" s="294"/>
      <c r="O227" s="294">
        <v>0</v>
      </c>
      <c r="P227" s="294"/>
      <c r="Q227" s="294"/>
      <c r="R227" s="294"/>
      <c r="S227" s="294"/>
      <c r="T227" s="294"/>
      <c r="U227" s="294"/>
      <c r="V227" s="294"/>
      <c r="W227" s="294"/>
      <c r="X227" s="294"/>
      <c r="Y227" s="294"/>
      <c r="Z227" s="294"/>
      <c r="AA227" s="412"/>
      <c r="AB227" s="412"/>
      <c r="AC227" s="412"/>
      <c r="AD227" s="412"/>
      <c r="AE227" s="412"/>
      <c r="AF227" s="412"/>
      <c r="AG227" s="412"/>
      <c r="AH227" s="412"/>
      <c r="AI227" s="412"/>
      <c r="AJ227" s="412"/>
      <c r="AK227" s="412"/>
      <c r="AL227" s="412"/>
      <c r="AM227" s="412"/>
      <c r="AN227" s="412"/>
      <c r="AO227" s="295">
        <f>SUM(AA227:AN227)</f>
        <v>0</v>
      </c>
    </row>
    <row r="228" spans="1:41" s="282" customFormat="1" ht="15" hidden="1" outlineLevel="1">
      <c r="A228" s="498"/>
      <c r="B228" s="314" t="s">
        <v>244</v>
      </c>
      <c r="C228" s="290" t="s">
        <v>163</v>
      </c>
      <c r="D228" s="294"/>
      <c r="E228" s="294"/>
      <c r="F228" s="294"/>
      <c r="G228" s="294"/>
      <c r="H228" s="294"/>
      <c r="I228" s="294"/>
      <c r="J228" s="294"/>
      <c r="K228" s="294"/>
      <c r="L228" s="294"/>
      <c r="M228" s="294"/>
      <c r="N228" s="294"/>
      <c r="O228" s="294">
        <f>O227</f>
        <v>0</v>
      </c>
      <c r="P228" s="294"/>
      <c r="Q228" s="294"/>
      <c r="R228" s="294"/>
      <c r="S228" s="294"/>
      <c r="T228" s="294"/>
      <c r="U228" s="294"/>
      <c r="V228" s="294"/>
      <c r="W228" s="294"/>
      <c r="X228" s="294"/>
      <c r="Y228" s="294"/>
      <c r="Z228" s="294"/>
      <c r="AA228" s="408">
        <f>AA227</f>
        <v>0</v>
      </c>
      <c r="AB228" s="408">
        <f>AB227</f>
        <v>0</v>
      </c>
      <c r="AC228" s="408">
        <f t="shared" ref="AC228:AN228" si="139">AC227</f>
        <v>0</v>
      </c>
      <c r="AD228" s="408">
        <f t="shared" si="139"/>
        <v>0</v>
      </c>
      <c r="AE228" s="408">
        <f t="shared" si="139"/>
        <v>0</v>
      </c>
      <c r="AF228" s="408">
        <f t="shared" si="139"/>
        <v>0</v>
      </c>
      <c r="AG228" s="408">
        <f t="shared" si="139"/>
        <v>0</v>
      </c>
      <c r="AH228" s="408">
        <f t="shared" si="139"/>
        <v>0</v>
      </c>
      <c r="AI228" s="408">
        <f t="shared" si="139"/>
        <v>0</v>
      </c>
      <c r="AJ228" s="408">
        <f t="shared" si="139"/>
        <v>0</v>
      </c>
      <c r="AK228" s="408">
        <f t="shared" si="139"/>
        <v>0</v>
      </c>
      <c r="AL228" s="408">
        <f t="shared" si="139"/>
        <v>0</v>
      </c>
      <c r="AM228" s="408">
        <f t="shared" si="139"/>
        <v>0</v>
      </c>
      <c r="AN228" s="408">
        <f t="shared" si="139"/>
        <v>0</v>
      </c>
      <c r="AO228" s="494"/>
    </row>
    <row r="229" spans="1:41" s="282" customFormat="1" ht="15" hidden="1" outlineLevel="1">
      <c r="A229" s="498"/>
      <c r="B229" s="313"/>
      <c r="C229" s="311"/>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290"/>
      <c r="Z229" s="290"/>
      <c r="AA229" s="413"/>
      <c r="AB229" s="414"/>
      <c r="AC229" s="413"/>
      <c r="AD229" s="413"/>
      <c r="AE229" s="413"/>
      <c r="AF229" s="413"/>
      <c r="AG229" s="413"/>
      <c r="AH229" s="413"/>
      <c r="AI229" s="413"/>
      <c r="AJ229" s="413"/>
      <c r="AK229" s="413"/>
      <c r="AL229" s="413"/>
      <c r="AM229" s="413"/>
      <c r="AN229" s="413"/>
      <c r="AO229" s="312"/>
    </row>
    <row r="230" spans="1:41" ht="15.6" hidden="1" outlineLevel="1">
      <c r="A230" s="499"/>
      <c r="B230" s="287" t="s">
        <v>15</v>
      </c>
      <c r="C230" s="319"/>
      <c r="D230" s="289"/>
      <c r="E230" s="289"/>
      <c r="F230" s="289"/>
      <c r="G230" s="289"/>
      <c r="H230" s="289"/>
      <c r="I230" s="289"/>
      <c r="J230" s="289"/>
      <c r="K230" s="289"/>
      <c r="L230" s="289"/>
      <c r="M230" s="289"/>
      <c r="N230" s="289"/>
      <c r="O230" s="290"/>
      <c r="P230" s="288"/>
      <c r="Q230" s="288"/>
      <c r="R230" s="288"/>
      <c r="S230" s="288"/>
      <c r="T230" s="288"/>
      <c r="U230" s="288"/>
      <c r="V230" s="288"/>
      <c r="W230" s="288"/>
      <c r="X230" s="288"/>
      <c r="Y230" s="288"/>
      <c r="Z230" s="288"/>
      <c r="AA230" s="411"/>
      <c r="AB230" s="411"/>
      <c r="AC230" s="411"/>
      <c r="AD230" s="411"/>
      <c r="AE230" s="411"/>
      <c r="AF230" s="411"/>
      <c r="AG230" s="411"/>
      <c r="AH230" s="411"/>
      <c r="AI230" s="411"/>
      <c r="AJ230" s="411"/>
      <c r="AK230" s="411"/>
      <c r="AL230" s="411"/>
      <c r="AM230" s="411"/>
      <c r="AN230" s="411"/>
      <c r="AO230" s="291"/>
    </row>
    <row r="231" spans="1:41" ht="15" hidden="1" outlineLevel="1">
      <c r="A231" s="498">
        <v>26</v>
      </c>
      <c r="B231" s="320" t="s">
        <v>16</v>
      </c>
      <c r="C231" s="290" t="s">
        <v>25</v>
      </c>
      <c r="D231" s="294"/>
      <c r="E231" s="294"/>
      <c r="F231" s="294"/>
      <c r="G231" s="294"/>
      <c r="H231" s="294"/>
      <c r="I231" s="294"/>
      <c r="J231" s="294"/>
      <c r="K231" s="294"/>
      <c r="L231" s="294"/>
      <c r="M231" s="294"/>
      <c r="N231" s="294"/>
      <c r="O231" s="294">
        <v>12</v>
      </c>
      <c r="P231" s="294"/>
      <c r="Q231" s="294"/>
      <c r="R231" s="294"/>
      <c r="S231" s="294"/>
      <c r="T231" s="294"/>
      <c r="U231" s="294"/>
      <c r="V231" s="294"/>
      <c r="W231" s="294"/>
      <c r="X231" s="294"/>
      <c r="Y231" s="294"/>
      <c r="Z231" s="294"/>
      <c r="AA231" s="423"/>
      <c r="AB231" s="412"/>
      <c r="AC231" s="462"/>
      <c r="AD231" s="412"/>
      <c r="AE231" s="412"/>
      <c r="AF231" s="412"/>
      <c r="AG231" s="412"/>
      <c r="AH231" s="412"/>
      <c r="AI231" s="412"/>
      <c r="AJ231" s="412"/>
      <c r="AK231" s="412"/>
      <c r="AL231" s="412"/>
      <c r="AM231" s="412"/>
      <c r="AN231" s="412"/>
      <c r="AO231" s="295">
        <f>SUM(AA231:AN231)</f>
        <v>0</v>
      </c>
    </row>
    <row r="232" spans="1:41" ht="15" hidden="1" outlineLevel="1">
      <c r="B232" s="293" t="s">
        <v>244</v>
      </c>
      <c r="C232" s="290" t="s">
        <v>163</v>
      </c>
      <c r="D232" s="294"/>
      <c r="E232" s="294"/>
      <c r="F232" s="294"/>
      <c r="G232" s="294"/>
      <c r="H232" s="294"/>
      <c r="I232" s="294"/>
      <c r="J232" s="294"/>
      <c r="K232" s="294"/>
      <c r="L232" s="294"/>
      <c r="M232" s="294"/>
      <c r="N232" s="294"/>
      <c r="O232" s="294">
        <f>O231</f>
        <v>12</v>
      </c>
      <c r="P232" s="294"/>
      <c r="Q232" s="294"/>
      <c r="R232" s="294"/>
      <c r="S232" s="294"/>
      <c r="T232" s="294"/>
      <c r="U232" s="294"/>
      <c r="V232" s="294"/>
      <c r="W232" s="294"/>
      <c r="X232" s="294"/>
      <c r="Y232" s="294"/>
      <c r="Z232" s="294"/>
      <c r="AA232" s="408">
        <f>AA231</f>
        <v>0</v>
      </c>
      <c r="AB232" s="408">
        <f>AB231</f>
        <v>0</v>
      </c>
      <c r="AC232" s="408">
        <f t="shared" ref="AC232:AN232" si="140">AC231</f>
        <v>0</v>
      </c>
      <c r="AD232" s="408">
        <f t="shared" si="140"/>
        <v>0</v>
      </c>
      <c r="AE232" s="408">
        <f t="shared" si="140"/>
        <v>0</v>
      </c>
      <c r="AF232" s="408">
        <f t="shared" si="140"/>
        <v>0</v>
      </c>
      <c r="AG232" s="408">
        <f t="shared" si="140"/>
        <v>0</v>
      </c>
      <c r="AH232" s="408">
        <f t="shared" si="140"/>
        <v>0</v>
      </c>
      <c r="AI232" s="408">
        <f t="shared" si="140"/>
        <v>0</v>
      </c>
      <c r="AJ232" s="408">
        <f t="shared" si="140"/>
        <v>0</v>
      </c>
      <c r="AK232" s="408">
        <f t="shared" si="140"/>
        <v>0</v>
      </c>
      <c r="AL232" s="408">
        <f t="shared" si="140"/>
        <v>0</v>
      </c>
      <c r="AM232" s="408">
        <f t="shared" si="140"/>
        <v>0</v>
      </c>
      <c r="AN232" s="408">
        <f t="shared" si="140"/>
        <v>0</v>
      </c>
      <c r="AO232" s="494"/>
    </row>
    <row r="233" spans="1:41" ht="15" hidden="1" outlineLevel="1">
      <c r="A233" s="501"/>
      <c r="B233" s="321"/>
      <c r="C233" s="290"/>
      <c r="D233" s="290"/>
      <c r="E233" s="290"/>
      <c r="F233" s="290"/>
      <c r="G233" s="290"/>
      <c r="H233" s="290"/>
      <c r="I233" s="290"/>
      <c r="J233" s="290"/>
      <c r="K233" s="290"/>
      <c r="L233" s="290"/>
      <c r="M233" s="290"/>
      <c r="N233" s="290"/>
      <c r="O233" s="290"/>
      <c r="P233" s="290"/>
      <c r="Q233" s="290"/>
      <c r="R233" s="290"/>
      <c r="S233" s="290"/>
      <c r="T233" s="290"/>
      <c r="U233" s="290"/>
      <c r="V233" s="290"/>
      <c r="W233" s="290"/>
      <c r="X233" s="290"/>
      <c r="Y233" s="290"/>
      <c r="Z233" s="290"/>
      <c r="AA233" s="420"/>
      <c r="AB233" s="421"/>
      <c r="AC233" s="421"/>
      <c r="AD233" s="421"/>
      <c r="AE233" s="421"/>
      <c r="AF233" s="421"/>
      <c r="AG233" s="421"/>
      <c r="AH233" s="421"/>
      <c r="AI233" s="421"/>
      <c r="AJ233" s="421"/>
      <c r="AK233" s="421"/>
      <c r="AL233" s="421"/>
      <c r="AM233" s="421"/>
      <c r="AN233" s="421"/>
      <c r="AO233" s="296"/>
    </row>
    <row r="234" spans="1:41" ht="15" outlineLevel="1">
      <c r="A234" s="498">
        <v>27</v>
      </c>
      <c r="B234" s="320" t="s">
        <v>17</v>
      </c>
      <c r="C234" s="290" t="s">
        <v>25</v>
      </c>
      <c r="D234" s="294">
        <v>89.915838612168272</v>
      </c>
      <c r="E234" s="294">
        <v>89.915838612168272</v>
      </c>
      <c r="F234" s="294">
        <v>89.915838612168272</v>
      </c>
      <c r="G234" s="294">
        <v>89.915838612168272</v>
      </c>
      <c r="H234" s="294">
        <v>89.915838612168272</v>
      </c>
      <c r="I234" s="294">
        <v>89.915838612168272</v>
      </c>
      <c r="J234" s="294">
        <v>89.915838612168272</v>
      </c>
      <c r="K234" s="294">
        <v>89.915838612168272</v>
      </c>
      <c r="L234" s="294">
        <v>89.915838612168272</v>
      </c>
      <c r="M234" s="294">
        <v>89.915838612168272</v>
      </c>
      <c r="N234" s="294">
        <v>89.915838612168272</v>
      </c>
      <c r="O234" s="294">
        <v>12</v>
      </c>
      <c r="P234" s="294">
        <v>9.2808083442639563E-2</v>
      </c>
      <c r="Q234" s="294">
        <v>9.2808083442639563E-2</v>
      </c>
      <c r="R234" s="294">
        <v>9.2808083442639563E-2</v>
      </c>
      <c r="S234" s="294">
        <v>9.2808083442639563E-2</v>
      </c>
      <c r="T234" s="294">
        <v>9.2808083442639563E-2</v>
      </c>
      <c r="U234" s="294">
        <v>9.2808083442639563E-2</v>
      </c>
      <c r="V234" s="294">
        <v>9.2808083442639563E-2</v>
      </c>
      <c r="W234" s="294">
        <v>9.2808083442639563E-2</v>
      </c>
      <c r="X234" s="294">
        <v>9.2808083442639563E-2</v>
      </c>
      <c r="Y234" s="294">
        <v>9.2808083442639563E-2</v>
      </c>
      <c r="Z234" s="294">
        <v>9.2808083442639563E-2</v>
      </c>
      <c r="AA234" s="423"/>
      <c r="AB234" s="412"/>
      <c r="AC234" s="412">
        <v>1</v>
      </c>
      <c r="AD234" s="412"/>
      <c r="AE234" s="412"/>
      <c r="AF234" s="412"/>
      <c r="AG234" s="412"/>
      <c r="AH234" s="412"/>
      <c r="AI234" s="412"/>
      <c r="AJ234" s="412"/>
      <c r="AK234" s="412"/>
      <c r="AL234" s="412"/>
      <c r="AM234" s="412"/>
      <c r="AN234" s="412"/>
      <c r="AO234" s="295">
        <f>SUM(AA234:AN234)</f>
        <v>1</v>
      </c>
    </row>
    <row r="235" spans="1:41" ht="15" outlineLevel="1">
      <c r="B235" s="293" t="s">
        <v>244</v>
      </c>
      <c r="C235" s="290" t="s">
        <v>163</v>
      </c>
      <c r="D235" s="294"/>
      <c r="E235" s="294"/>
      <c r="F235" s="294"/>
      <c r="G235" s="294"/>
      <c r="H235" s="294"/>
      <c r="I235" s="294"/>
      <c r="J235" s="294"/>
      <c r="K235" s="294"/>
      <c r="L235" s="294"/>
      <c r="M235" s="294"/>
      <c r="N235" s="294"/>
      <c r="O235" s="294">
        <f>O234</f>
        <v>12</v>
      </c>
      <c r="P235" s="294"/>
      <c r="Q235" s="294"/>
      <c r="R235" s="294"/>
      <c r="S235" s="294"/>
      <c r="T235" s="294"/>
      <c r="U235" s="294"/>
      <c r="V235" s="294"/>
      <c r="W235" s="294"/>
      <c r="X235" s="294"/>
      <c r="Y235" s="294"/>
      <c r="Z235" s="294"/>
      <c r="AA235" s="408">
        <f>AA234</f>
        <v>0</v>
      </c>
      <c r="AB235" s="408">
        <f>AB234</f>
        <v>0</v>
      </c>
      <c r="AC235" s="408">
        <f t="shared" ref="AC235:AN235" si="141">AC234</f>
        <v>1</v>
      </c>
      <c r="AD235" s="408">
        <f t="shared" si="141"/>
        <v>0</v>
      </c>
      <c r="AE235" s="408">
        <f t="shared" si="141"/>
        <v>0</v>
      </c>
      <c r="AF235" s="408">
        <f t="shared" si="141"/>
        <v>0</v>
      </c>
      <c r="AG235" s="408">
        <f t="shared" si="141"/>
        <v>0</v>
      </c>
      <c r="AH235" s="408">
        <f t="shared" si="141"/>
        <v>0</v>
      </c>
      <c r="AI235" s="408">
        <f t="shared" si="141"/>
        <v>0</v>
      </c>
      <c r="AJ235" s="408">
        <f t="shared" si="141"/>
        <v>0</v>
      </c>
      <c r="AK235" s="408">
        <f t="shared" si="141"/>
        <v>0</v>
      </c>
      <c r="AL235" s="408">
        <f t="shared" si="141"/>
        <v>0</v>
      </c>
      <c r="AM235" s="408">
        <f t="shared" si="141"/>
        <v>0</v>
      </c>
      <c r="AN235" s="408">
        <f t="shared" si="141"/>
        <v>0</v>
      </c>
      <c r="AO235" s="494"/>
    </row>
    <row r="236" spans="1:41" ht="15.6" hidden="1" outlineLevel="1">
      <c r="A236" s="501"/>
      <c r="B236" s="322"/>
      <c r="C236" s="299"/>
      <c r="D236" s="290"/>
      <c r="E236" s="290"/>
      <c r="F236" s="290"/>
      <c r="G236" s="290"/>
      <c r="H236" s="290"/>
      <c r="I236" s="290"/>
      <c r="J236" s="290"/>
      <c r="K236" s="290"/>
      <c r="L236" s="290"/>
      <c r="M236" s="290"/>
      <c r="N236" s="290"/>
      <c r="O236" s="299"/>
      <c r="P236" s="290"/>
      <c r="Q236" s="290"/>
      <c r="R236" s="290"/>
      <c r="S236" s="290"/>
      <c r="T236" s="290"/>
      <c r="U236" s="290"/>
      <c r="V236" s="290"/>
      <c r="W236" s="290"/>
      <c r="X236" s="290"/>
      <c r="Y236" s="290"/>
      <c r="Z236" s="290"/>
      <c r="AA236" s="409"/>
      <c r="AB236" s="409"/>
      <c r="AC236" s="409"/>
      <c r="AD236" s="409"/>
      <c r="AE236" s="409"/>
      <c r="AF236" s="409"/>
      <c r="AG236" s="409"/>
      <c r="AH236" s="409"/>
      <c r="AI236" s="409"/>
      <c r="AJ236" s="409"/>
      <c r="AK236" s="409"/>
      <c r="AL236" s="409"/>
      <c r="AM236" s="409"/>
      <c r="AN236" s="409"/>
      <c r="AO236" s="305"/>
    </row>
    <row r="237" spans="1:41" ht="15" hidden="1" outlineLevel="1">
      <c r="A237" s="498">
        <v>28</v>
      </c>
      <c r="B237" s="320" t="s">
        <v>18</v>
      </c>
      <c r="C237" s="290" t="s">
        <v>25</v>
      </c>
      <c r="D237" s="294"/>
      <c r="E237" s="294"/>
      <c r="F237" s="294"/>
      <c r="G237" s="294"/>
      <c r="H237" s="294"/>
      <c r="I237" s="294"/>
      <c r="J237" s="294"/>
      <c r="K237" s="294"/>
      <c r="L237" s="294"/>
      <c r="M237" s="294"/>
      <c r="N237" s="294"/>
      <c r="O237" s="294">
        <v>0</v>
      </c>
      <c r="P237" s="294"/>
      <c r="Q237" s="294"/>
      <c r="R237" s="294"/>
      <c r="S237" s="294"/>
      <c r="T237" s="294"/>
      <c r="U237" s="294"/>
      <c r="V237" s="294"/>
      <c r="W237" s="294"/>
      <c r="X237" s="294"/>
      <c r="Y237" s="294"/>
      <c r="Z237" s="294"/>
      <c r="AA237" s="423"/>
      <c r="AB237" s="412"/>
      <c r="AC237" s="412"/>
      <c r="AD237" s="412"/>
      <c r="AE237" s="412"/>
      <c r="AF237" s="412"/>
      <c r="AG237" s="412"/>
      <c r="AH237" s="412"/>
      <c r="AI237" s="412"/>
      <c r="AJ237" s="412"/>
      <c r="AK237" s="412"/>
      <c r="AL237" s="412"/>
      <c r="AM237" s="412"/>
      <c r="AN237" s="412"/>
      <c r="AO237" s="295">
        <f>SUM(AA237:AN237)</f>
        <v>0</v>
      </c>
    </row>
    <row r="238" spans="1:41" ht="15" hidden="1" outlineLevel="1">
      <c r="B238" s="293" t="s">
        <v>244</v>
      </c>
      <c r="C238" s="290" t="s">
        <v>163</v>
      </c>
      <c r="D238" s="294"/>
      <c r="E238" s="294"/>
      <c r="F238" s="294"/>
      <c r="G238" s="294"/>
      <c r="H238" s="294"/>
      <c r="I238" s="294"/>
      <c r="J238" s="294"/>
      <c r="K238" s="294"/>
      <c r="L238" s="294"/>
      <c r="M238" s="294"/>
      <c r="N238" s="294"/>
      <c r="O238" s="294">
        <f>O237</f>
        <v>0</v>
      </c>
      <c r="P238" s="294"/>
      <c r="Q238" s="294"/>
      <c r="R238" s="294"/>
      <c r="S238" s="294"/>
      <c r="T238" s="294"/>
      <c r="U238" s="294"/>
      <c r="V238" s="294"/>
      <c r="W238" s="294"/>
      <c r="X238" s="294"/>
      <c r="Y238" s="294"/>
      <c r="Z238" s="294"/>
      <c r="AA238" s="408">
        <f>AA237</f>
        <v>0</v>
      </c>
      <c r="AB238" s="408">
        <f>AB237</f>
        <v>0</v>
      </c>
      <c r="AC238" s="408">
        <f t="shared" ref="AC238:AN238" si="142">AC237</f>
        <v>0</v>
      </c>
      <c r="AD238" s="408">
        <f t="shared" si="142"/>
        <v>0</v>
      </c>
      <c r="AE238" s="408">
        <f t="shared" si="142"/>
        <v>0</v>
      </c>
      <c r="AF238" s="408">
        <f t="shared" si="142"/>
        <v>0</v>
      </c>
      <c r="AG238" s="408">
        <f t="shared" si="142"/>
        <v>0</v>
      </c>
      <c r="AH238" s="408">
        <f t="shared" si="142"/>
        <v>0</v>
      </c>
      <c r="AI238" s="408">
        <f t="shared" si="142"/>
        <v>0</v>
      </c>
      <c r="AJ238" s="408">
        <f t="shared" si="142"/>
        <v>0</v>
      </c>
      <c r="AK238" s="408">
        <f t="shared" si="142"/>
        <v>0</v>
      </c>
      <c r="AL238" s="408">
        <f t="shared" si="142"/>
        <v>0</v>
      </c>
      <c r="AM238" s="408">
        <f t="shared" si="142"/>
        <v>0</v>
      </c>
      <c r="AN238" s="408">
        <f t="shared" si="142"/>
        <v>0</v>
      </c>
      <c r="AO238" s="494"/>
    </row>
    <row r="239" spans="1:41" ht="15" hidden="1" outlineLevel="1">
      <c r="A239" s="501"/>
      <c r="B239" s="321"/>
      <c r="C239" s="290"/>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290"/>
      <c r="Z239" s="290"/>
      <c r="AA239" s="409"/>
      <c r="AB239" s="409"/>
      <c r="AC239" s="409"/>
      <c r="AD239" s="409"/>
      <c r="AE239" s="409"/>
      <c r="AF239" s="409"/>
      <c r="AG239" s="409"/>
      <c r="AH239" s="409"/>
      <c r="AI239" s="409"/>
      <c r="AJ239" s="409"/>
      <c r="AK239" s="409"/>
      <c r="AL239" s="409"/>
      <c r="AM239" s="409"/>
      <c r="AN239" s="409"/>
      <c r="AO239" s="305"/>
    </row>
    <row r="240" spans="1:41" ht="15" hidden="1" outlineLevel="1">
      <c r="A240" s="498">
        <v>29</v>
      </c>
      <c r="B240" s="323" t="s">
        <v>19</v>
      </c>
      <c r="C240" s="290" t="s">
        <v>25</v>
      </c>
      <c r="D240" s="294"/>
      <c r="E240" s="294"/>
      <c r="F240" s="294"/>
      <c r="G240" s="294"/>
      <c r="H240" s="294"/>
      <c r="I240" s="294"/>
      <c r="J240" s="294"/>
      <c r="K240" s="294"/>
      <c r="L240" s="294"/>
      <c r="M240" s="294"/>
      <c r="N240" s="294"/>
      <c r="O240" s="294">
        <v>0</v>
      </c>
      <c r="P240" s="294"/>
      <c r="Q240" s="294"/>
      <c r="R240" s="294"/>
      <c r="S240" s="294"/>
      <c r="T240" s="294"/>
      <c r="U240" s="294"/>
      <c r="V240" s="294"/>
      <c r="W240" s="294"/>
      <c r="X240" s="294"/>
      <c r="Y240" s="294"/>
      <c r="Z240" s="294"/>
      <c r="AA240" s="423"/>
      <c r="AB240" s="412"/>
      <c r="AC240" s="412"/>
      <c r="AD240" s="412"/>
      <c r="AE240" s="412"/>
      <c r="AF240" s="412"/>
      <c r="AG240" s="412"/>
      <c r="AH240" s="412"/>
      <c r="AI240" s="412"/>
      <c r="AJ240" s="412"/>
      <c r="AK240" s="412"/>
      <c r="AL240" s="412"/>
      <c r="AM240" s="412"/>
      <c r="AN240" s="412"/>
      <c r="AO240" s="295">
        <f>SUM(AA240:AN240)</f>
        <v>0</v>
      </c>
    </row>
    <row r="241" spans="1:41" ht="15" hidden="1" outlineLevel="1">
      <c r="B241" s="323" t="s">
        <v>244</v>
      </c>
      <c r="C241" s="290" t="s">
        <v>163</v>
      </c>
      <c r="D241" s="294"/>
      <c r="E241" s="294"/>
      <c r="F241" s="294"/>
      <c r="G241" s="294"/>
      <c r="H241" s="294"/>
      <c r="I241" s="294"/>
      <c r="J241" s="294"/>
      <c r="K241" s="294"/>
      <c r="L241" s="294"/>
      <c r="M241" s="294"/>
      <c r="N241" s="294"/>
      <c r="O241" s="294">
        <f>O240</f>
        <v>0</v>
      </c>
      <c r="P241" s="294"/>
      <c r="Q241" s="294"/>
      <c r="R241" s="294"/>
      <c r="S241" s="294"/>
      <c r="T241" s="294"/>
      <c r="U241" s="294"/>
      <c r="V241" s="294"/>
      <c r="W241" s="294"/>
      <c r="X241" s="294"/>
      <c r="Y241" s="294"/>
      <c r="Z241" s="294"/>
      <c r="AA241" s="408">
        <f>AA240</f>
        <v>0</v>
      </c>
      <c r="AB241" s="408">
        <f t="shared" ref="AB241:AN241" si="143">AB240</f>
        <v>0</v>
      </c>
      <c r="AC241" s="408">
        <f t="shared" si="143"/>
        <v>0</v>
      </c>
      <c r="AD241" s="408">
        <f t="shared" si="143"/>
        <v>0</v>
      </c>
      <c r="AE241" s="408">
        <f t="shared" si="143"/>
        <v>0</v>
      </c>
      <c r="AF241" s="408">
        <f t="shared" si="143"/>
        <v>0</v>
      </c>
      <c r="AG241" s="408">
        <f t="shared" si="143"/>
        <v>0</v>
      </c>
      <c r="AH241" s="408">
        <f t="shared" si="143"/>
        <v>0</v>
      </c>
      <c r="AI241" s="408">
        <f t="shared" si="143"/>
        <v>0</v>
      </c>
      <c r="AJ241" s="408">
        <f t="shared" si="143"/>
        <v>0</v>
      </c>
      <c r="AK241" s="408">
        <f t="shared" si="143"/>
        <v>0</v>
      </c>
      <c r="AL241" s="408">
        <f t="shared" si="143"/>
        <v>0</v>
      </c>
      <c r="AM241" s="408">
        <f t="shared" si="143"/>
        <v>0</v>
      </c>
      <c r="AN241" s="408">
        <f t="shared" si="143"/>
        <v>0</v>
      </c>
      <c r="AO241" s="494"/>
    </row>
    <row r="242" spans="1:41" ht="15" hidden="1" outlineLevel="1">
      <c r="B242" s="323"/>
      <c r="C242" s="290"/>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290"/>
      <c r="Z242" s="290"/>
      <c r="AA242" s="420"/>
      <c r="AB242" s="420"/>
      <c r="AC242" s="420"/>
      <c r="AD242" s="420"/>
      <c r="AE242" s="420"/>
      <c r="AF242" s="420"/>
      <c r="AG242" s="420"/>
      <c r="AH242" s="420"/>
      <c r="AI242" s="420"/>
      <c r="AJ242" s="420"/>
      <c r="AK242" s="420"/>
      <c r="AL242" s="420"/>
      <c r="AM242" s="420"/>
      <c r="AN242" s="420"/>
      <c r="AO242" s="312"/>
    </row>
    <row r="243" spans="1:41" s="282" customFormat="1" ht="15" hidden="1" outlineLevel="1">
      <c r="A243" s="498">
        <v>30</v>
      </c>
      <c r="B243" s="323" t="s">
        <v>489</v>
      </c>
      <c r="C243" s="290" t="s">
        <v>25</v>
      </c>
      <c r="D243" s="294"/>
      <c r="E243" s="294"/>
      <c r="F243" s="294"/>
      <c r="G243" s="294"/>
      <c r="H243" s="294"/>
      <c r="I243" s="294"/>
      <c r="J243" s="294"/>
      <c r="K243" s="294"/>
      <c r="L243" s="294"/>
      <c r="M243" s="294"/>
      <c r="N243" s="294"/>
      <c r="O243" s="294">
        <v>0</v>
      </c>
      <c r="P243" s="294"/>
      <c r="Q243" s="294"/>
      <c r="R243" s="294"/>
      <c r="S243" s="294"/>
      <c r="T243" s="294"/>
      <c r="U243" s="294"/>
      <c r="V243" s="294"/>
      <c r="W243" s="294"/>
      <c r="X243" s="294"/>
      <c r="Y243" s="294"/>
      <c r="Z243" s="294"/>
      <c r="AA243" s="407"/>
      <c r="AB243" s="407"/>
      <c r="AC243" s="407"/>
      <c r="AD243" s="407"/>
      <c r="AE243" s="407"/>
      <c r="AF243" s="407"/>
      <c r="AG243" s="407"/>
      <c r="AH243" s="407"/>
      <c r="AI243" s="407"/>
      <c r="AJ243" s="407"/>
      <c r="AK243" s="407"/>
      <c r="AL243" s="407"/>
      <c r="AM243" s="407"/>
      <c r="AN243" s="407"/>
      <c r="AO243" s="295">
        <f>SUM(AA243:AN243)</f>
        <v>0</v>
      </c>
    </row>
    <row r="244" spans="1:41" s="282" customFormat="1" ht="15" hidden="1" outlineLevel="1">
      <c r="A244" s="498"/>
      <c r="B244" s="323" t="s">
        <v>244</v>
      </c>
      <c r="C244" s="290" t="s">
        <v>163</v>
      </c>
      <c r="D244" s="294"/>
      <c r="E244" s="294"/>
      <c r="F244" s="294"/>
      <c r="G244" s="294"/>
      <c r="H244" s="294"/>
      <c r="I244" s="294"/>
      <c r="J244" s="294"/>
      <c r="K244" s="294"/>
      <c r="L244" s="294"/>
      <c r="M244" s="294"/>
      <c r="N244" s="294"/>
      <c r="O244" s="294">
        <f>O243</f>
        <v>0</v>
      </c>
      <c r="P244" s="294"/>
      <c r="Q244" s="294"/>
      <c r="R244" s="294"/>
      <c r="S244" s="294"/>
      <c r="T244" s="294"/>
      <c r="U244" s="294"/>
      <c r="V244" s="294"/>
      <c r="W244" s="294"/>
      <c r="X244" s="294"/>
      <c r="Y244" s="294"/>
      <c r="Z244" s="294"/>
      <c r="AA244" s="408">
        <f>AA243</f>
        <v>0</v>
      </c>
      <c r="AB244" s="408">
        <f t="shared" ref="AB244:AN244" si="144">AB243</f>
        <v>0</v>
      </c>
      <c r="AC244" s="408">
        <f t="shared" si="144"/>
        <v>0</v>
      </c>
      <c r="AD244" s="408">
        <f t="shared" si="144"/>
        <v>0</v>
      </c>
      <c r="AE244" s="408">
        <f t="shared" si="144"/>
        <v>0</v>
      </c>
      <c r="AF244" s="408">
        <f t="shared" si="144"/>
        <v>0</v>
      </c>
      <c r="AG244" s="408">
        <f t="shared" si="144"/>
        <v>0</v>
      </c>
      <c r="AH244" s="408">
        <f t="shared" si="144"/>
        <v>0</v>
      </c>
      <c r="AI244" s="408">
        <f t="shared" si="144"/>
        <v>0</v>
      </c>
      <c r="AJ244" s="408">
        <f t="shared" si="144"/>
        <v>0</v>
      </c>
      <c r="AK244" s="408">
        <f t="shared" si="144"/>
        <v>0</v>
      </c>
      <c r="AL244" s="408">
        <f t="shared" si="144"/>
        <v>0</v>
      </c>
      <c r="AM244" s="408">
        <f t="shared" si="144"/>
        <v>0</v>
      </c>
      <c r="AN244" s="408">
        <f t="shared" si="144"/>
        <v>0</v>
      </c>
      <c r="AO244" s="494"/>
    </row>
    <row r="245" spans="1:41" s="282" customFormat="1" ht="15" hidden="1" outlineLevel="1">
      <c r="A245" s="498"/>
      <c r="B245" s="323"/>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290"/>
      <c r="Z245" s="290"/>
      <c r="AA245" s="409"/>
      <c r="AB245" s="409"/>
      <c r="AC245" s="409"/>
      <c r="AD245" s="409"/>
      <c r="AE245" s="409"/>
      <c r="AF245" s="409"/>
      <c r="AG245" s="409"/>
      <c r="AH245" s="409"/>
      <c r="AI245" s="409"/>
      <c r="AJ245" s="409"/>
      <c r="AK245" s="409"/>
      <c r="AL245" s="409"/>
      <c r="AM245" s="409"/>
      <c r="AN245" s="409"/>
      <c r="AO245" s="312"/>
    </row>
    <row r="246" spans="1:41" s="282" customFormat="1" ht="15.6" hidden="1" outlineLevel="1">
      <c r="A246" s="498"/>
      <c r="B246" s="287" t="s">
        <v>490</v>
      </c>
      <c r="C246" s="290"/>
      <c r="D246" s="290"/>
      <c r="E246" s="290"/>
      <c r="F246" s="290"/>
      <c r="G246" s="290"/>
      <c r="H246" s="290"/>
      <c r="I246" s="290"/>
      <c r="J246" s="290"/>
      <c r="K246" s="290"/>
      <c r="L246" s="290"/>
      <c r="M246" s="290"/>
      <c r="N246" s="290"/>
      <c r="O246" s="290"/>
      <c r="P246" s="290"/>
      <c r="Q246" s="290"/>
      <c r="R246" s="290"/>
      <c r="S246" s="290"/>
      <c r="T246" s="290"/>
      <c r="U246" s="290"/>
      <c r="V246" s="290"/>
      <c r="W246" s="290"/>
      <c r="X246" s="290"/>
      <c r="Y246" s="290"/>
      <c r="Z246" s="290"/>
      <c r="AA246" s="409"/>
      <c r="AB246" s="409"/>
      <c r="AC246" s="409"/>
      <c r="AD246" s="409"/>
      <c r="AE246" s="409"/>
      <c r="AF246" s="409"/>
      <c r="AG246" s="409"/>
      <c r="AH246" s="409"/>
      <c r="AI246" s="409"/>
      <c r="AJ246" s="409"/>
      <c r="AK246" s="409"/>
      <c r="AL246" s="409"/>
      <c r="AM246" s="409"/>
      <c r="AN246" s="409"/>
      <c r="AO246" s="312"/>
    </row>
    <row r="247" spans="1:41" s="282" customFormat="1" ht="15" hidden="1" outlineLevel="1">
      <c r="A247" s="498">
        <v>31</v>
      </c>
      <c r="B247" s="323" t="s">
        <v>491</v>
      </c>
      <c r="C247" s="290" t="s">
        <v>25</v>
      </c>
      <c r="D247" s="294"/>
      <c r="E247" s="294"/>
      <c r="F247" s="294"/>
      <c r="G247" s="294"/>
      <c r="H247" s="294"/>
      <c r="I247" s="294"/>
      <c r="J247" s="294"/>
      <c r="K247" s="294"/>
      <c r="L247" s="294"/>
      <c r="M247" s="294"/>
      <c r="N247" s="294"/>
      <c r="O247" s="294">
        <v>0</v>
      </c>
      <c r="P247" s="294"/>
      <c r="Q247" s="294"/>
      <c r="R247" s="294"/>
      <c r="S247" s="294"/>
      <c r="T247" s="294"/>
      <c r="U247" s="294"/>
      <c r="V247" s="294"/>
      <c r="W247" s="294"/>
      <c r="X247" s="294"/>
      <c r="Y247" s="294"/>
      <c r="Z247" s="294"/>
      <c r="AA247" s="407"/>
      <c r="AB247" s="407"/>
      <c r="AC247" s="407"/>
      <c r="AD247" s="407"/>
      <c r="AE247" s="407"/>
      <c r="AF247" s="407"/>
      <c r="AG247" s="407"/>
      <c r="AH247" s="407"/>
      <c r="AI247" s="407"/>
      <c r="AJ247" s="407"/>
      <c r="AK247" s="407"/>
      <c r="AL247" s="407"/>
      <c r="AM247" s="407"/>
      <c r="AN247" s="407"/>
      <c r="AO247" s="295">
        <f>SUM(AA247:AN247)</f>
        <v>0</v>
      </c>
    </row>
    <row r="248" spans="1:41" s="282" customFormat="1" ht="15" hidden="1" outlineLevel="1">
      <c r="A248" s="498"/>
      <c r="B248" s="323" t="s">
        <v>244</v>
      </c>
      <c r="C248" s="290" t="s">
        <v>163</v>
      </c>
      <c r="D248" s="294"/>
      <c r="E248" s="294"/>
      <c r="F248" s="294"/>
      <c r="G248" s="294"/>
      <c r="H248" s="294"/>
      <c r="I248" s="294"/>
      <c r="J248" s="294"/>
      <c r="K248" s="294"/>
      <c r="L248" s="294"/>
      <c r="M248" s="294"/>
      <c r="N248" s="294"/>
      <c r="O248" s="294">
        <f>O247</f>
        <v>0</v>
      </c>
      <c r="P248" s="294"/>
      <c r="Q248" s="294"/>
      <c r="R248" s="294"/>
      <c r="S248" s="294"/>
      <c r="T248" s="294"/>
      <c r="U248" s="294"/>
      <c r="V248" s="294"/>
      <c r="W248" s="294"/>
      <c r="X248" s="294"/>
      <c r="Y248" s="294"/>
      <c r="Z248" s="294"/>
      <c r="AA248" s="408">
        <f>AA247</f>
        <v>0</v>
      </c>
      <c r="AB248" s="408">
        <f t="shared" ref="AB248:AN248" si="145">AB247</f>
        <v>0</v>
      </c>
      <c r="AC248" s="408">
        <f t="shared" si="145"/>
        <v>0</v>
      </c>
      <c r="AD248" s="408">
        <f t="shared" si="145"/>
        <v>0</v>
      </c>
      <c r="AE248" s="408">
        <f t="shared" si="145"/>
        <v>0</v>
      </c>
      <c r="AF248" s="408">
        <f t="shared" si="145"/>
        <v>0</v>
      </c>
      <c r="AG248" s="408">
        <f t="shared" si="145"/>
        <v>0</v>
      </c>
      <c r="AH248" s="408">
        <f t="shared" si="145"/>
        <v>0</v>
      </c>
      <c r="AI248" s="408">
        <f t="shared" si="145"/>
        <v>0</v>
      </c>
      <c r="AJ248" s="408">
        <f t="shared" si="145"/>
        <v>0</v>
      </c>
      <c r="AK248" s="408">
        <f t="shared" si="145"/>
        <v>0</v>
      </c>
      <c r="AL248" s="408">
        <f t="shared" si="145"/>
        <v>0</v>
      </c>
      <c r="AM248" s="408">
        <f t="shared" si="145"/>
        <v>0</v>
      </c>
      <c r="AN248" s="408">
        <f t="shared" si="145"/>
        <v>0</v>
      </c>
      <c r="AO248" s="494"/>
    </row>
    <row r="249" spans="1:41" s="282" customFormat="1" ht="15" hidden="1" outlineLevel="1">
      <c r="A249" s="498"/>
      <c r="B249" s="323"/>
      <c r="C249" s="290"/>
      <c r="D249" s="290"/>
      <c r="E249" s="290"/>
      <c r="F249" s="290"/>
      <c r="G249" s="290"/>
      <c r="H249" s="290"/>
      <c r="I249" s="290"/>
      <c r="J249" s="290"/>
      <c r="K249" s="290"/>
      <c r="L249" s="290"/>
      <c r="M249" s="290"/>
      <c r="N249" s="290"/>
      <c r="O249" s="290"/>
      <c r="P249" s="290"/>
      <c r="Q249" s="290"/>
      <c r="R249" s="290"/>
      <c r="S249" s="290"/>
      <c r="T249" s="290"/>
      <c r="U249" s="290"/>
      <c r="V249" s="290"/>
      <c r="W249" s="290"/>
      <c r="X249" s="290"/>
      <c r="Y249" s="290"/>
      <c r="Z249" s="290"/>
      <c r="AA249" s="409"/>
      <c r="AB249" s="409"/>
      <c r="AC249" s="409"/>
      <c r="AD249" s="409"/>
      <c r="AE249" s="409"/>
      <c r="AF249" s="409"/>
      <c r="AG249" s="409"/>
      <c r="AH249" s="409"/>
      <c r="AI249" s="409"/>
      <c r="AJ249" s="409"/>
      <c r="AK249" s="409"/>
      <c r="AL249" s="409"/>
      <c r="AM249" s="409"/>
      <c r="AN249" s="409"/>
      <c r="AO249" s="312"/>
    </row>
    <row r="250" spans="1:41" s="282" customFormat="1" ht="15" hidden="1" outlineLevel="1">
      <c r="A250" s="498">
        <v>32</v>
      </c>
      <c r="B250" s="323" t="s">
        <v>492</v>
      </c>
      <c r="C250" s="290" t="s">
        <v>25</v>
      </c>
      <c r="D250" s="294"/>
      <c r="E250" s="294"/>
      <c r="F250" s="294"/>
      <c r="G250" s="294"/>
      <c r="H250" s="294"/>
      <c r="I250" s="294"/>
      <c r="J250" s="294"/>
      <c r="K250" s="294"/>
      <c r="L250" s="294"/>
      <c r="M250" s="294"/>
      <c r="N250" s="294"/>
      <c r="O250" s="294">
        <v>0</v>
      </c>
      <c r="P250" s="294"/>
      <c r="Q250" s="294"/>
      <c r="R250" s="294"/>
      <c r="S250" s="294"/>
      <c r="T250" s="294"/>
      <c r="U250" s="294"/>
      <c r="V250" s="294"/>
      <c r="W250" s="294"/>
      <c r="X250" s="294"/>
      <c r="Y250" s="294"/>
      <c r="Z250" s="294"/>
      <c r="AA250" s="407"/>
      <c r="AB250" s="407"/>
      <c r="AC250" s="407"/>
      <c r="AD250" s="407"/>
      <c r="AE250" s="407"/>
      <c r="AF250" s="407"/>
      <c r="AG250" s="407"/>
      <c r="AH250" s="407"/>
      <c r="AI250" s="407"/>
      <c r="AJ250" s="407"/>
      <c r="AK250" s="407"/>
      <c r="AL250" s="407"/>
      <c r="AM250" s="407"/>
      <c r="AN250" s="407"/>
      <c r="AO250" s="295">
        <f>SUM(AA250:AN250)</f>
        <v>0</v>
      </c>
    </row>
    <row r="251" spans="1:41" s="282" customFormat="1" ht="15" hidden="1" outlineLevel="1">
      <c r="A251" s="498"/>
      <c r="B251" s="323" t="s">
        <v>244</v>
      </c>
      <c r="C251" s="290" t="s">
        <v>163</v>
      </c>
      <c r="D251" s="294"/>
      <c r="E251" s="294"/>
      <c r="F251" s="294"/>
      <c r="G251" s="294"/>
      <c r="H251" s="294"/>
      <c r="I251" s="294"/>
      <c r="J251" s="294"/>
      <c r="K251" s="294"/>
      <c r="L251" s="294"/>
      <c r="M251" s="294"/>
      <c r="N251" s="294"/>
      <c r="O251" s="294">
        <f>O250</f>
        <v>0</v>
      </c>
      <c r="P251" s="294"/>
      <c r="Q251" s="294"/>
      <c r="R251" s="294"/>
      <c r="S251" s="294"/>
      <c r="T251" s="294"/>
      <c r="U251" s="294"/>
      <c r="V251" s="294"/>
      <c r="W251" s="294"/>
      <c r="X251" s="294"/>
      <c r="Y251" s="294"/>
      <c r="Z251" s="294"/>
      <c r="AA251" s="408">
        <f>AA250</f>
        <v>0</v>
      </c>
      <c r="AB251" s="408">
        <f t="shared" ref="AB251:AN251" si="146">AB250</f>
        <v>0</v>
      </c>
      <c r="AC251" s="408">
        <f t="shared" si="146"/>
        <v>0</v>
      </c>
      <c r="AD251" s="408">
        <f t="shared" si="146"/>
        <v>0</v>
      </c>
      <c r="AE251" s="408">
        <f t="shared" si="146"/>
        <v>0</v>
      </c>
      <c r="AF251" s="408">
        <f t="shared" si="146"/>
        <v>0</v>
      </c>
      <c r="AG251" s="408">
        <f t="shared" si="146"/>
        <v>0</v>
      </c>
      <c r="AH251" s="408">
        <f t="shared" si="146"/>
        <v>0</v>
      </c>
      <c r="AI251" s="408">
        <f t="shared" si="146"/>
        <v>0</v>
      </c>
      <c r="AJ251" s="408">
        <f t="shared" si="146"/>
        <v>0</v>
      </c>
      <c r="AK251" s="408">
        <f t="shared" si="146"/>
        <v>0</v>
      </c>
      <c r="AL251" s="408">
        <f t="shared" si="146"/>
        <v>0</v>
      </c>
      <c r="AM251" s="408">
        <f t="shared" si="146"/>
        <v>0</v>
      </c>
      <c r="AN251" s="408">
        <f t="shared" si="146"/>
        <v>0</v>
      </c>
      <c r="AO251" s="494"/>
    </row>
    <row r="252" spans="1:41" s="282" customFormat="1" ht="15" hidden="1" outlineLevel="1">
      <c r="A252" s="498"/>
      <c r="B252" s="323"/>
      <c r="C252" s="290"/>
      <c r="D252" s="290"/>
      <c r="E252" s="290"/>
      <c r="F252" s="290"/>
      <c r="G252" s="290"/>
      <c r="H252" s="290"/>
      <c r="I252" s="290"/>
      <c r="J252" s="290"/>
      <c r="K252" s="290"/>
      <c r="L252" s="290"/>
      <c r="M252" s="290"/>
      <c r="N252" s="290"/>
      <c r="O252" s="290"/>
      <c r="P252" s="290"/>
      <c r="Q252" s="290"/>
      <c r="R252" s="290"/>
      <c r="S252" s="290"/>
      <c r="T252" s="290"/>
      <c r="U252" s="290"/>
      <c r="V252" s="290"/>
      <c r="W252" s="290"/>
      <c r="X252" s="290"/>
      <c r="Y252" s="290"/>
      <c r="Z252" s="290"/>
      <c r="AA252" s="409"/>
      <c r="AB252" s="409"/>
      <c r="AC252" s="409"/>
      <c r="AD252" s="409"/>
      <c r="AE252" s="409"/>
      <c r="AF252" s="409"/>
      <c r="AG252" s="409"/>
      <c r="AH252" s="409"/>
      <c r="AI252" s="409"/>
      <c r="AJ252" s="409"/>
      <c r="AK252" s="409"/>
      <c r="AL252" s="409"/>
      <c r="AM252" s="409"/>
      <c r="AN252" s="409"/>
      <c r="AO252" s="312"/>
    </row>
    <row r="253" spans="1:41" s="282" customFormat="1" ht="15" hidden="1" outlineLevel="1">
      <c r="A253" s="498">
        <v>33</v>
      </c>
      <c r="B253" s="323" t="s">
        <v>493</v>
      </c>
      <c r="C253" s="290" t="s">
        <v>25</v>
      </c>
      <c r="D253" s="294"/>
      <c r="E253" s="294"/>
      <c r="F253" s="294"/>
      <c r="G253" s="294"/>
      <c r="H253" s="294"/>
      <c r="I253" s="294"/>
      <c r="J253" s="294"/>
      <c r="K253" s="294"/>
      <c r="L253" s="294"/>
      <c r="M253" s="294"/>
      <c r="N253" s="294"/>
      <c r="O253" s="294">
        <v>12</v>
      </c>
      <c r="P253" s="294"/>
      <c r="Q253" s="294"/>
      <c r="R253" s="294"/>
      <c r="S253" s="294"/>
      <c r="T253" s="294"/>
      <c r="U253" s="294"/>
      <c r="V253" s="294"/>
      <c r="W253" s="294"/>
      <c r="X253" s="294"/>
      <c r="Y253" s="294"/>
      <c r="Z253" s="294"/>
      <c r="AA253" s="407"/>
      <c r="AB253" s="407"/>
      <c r="AC253" s="407"/>
      <c r="AD253" s="407"/>
      <c r="AE253" s="407"/>
      <c r="AF253" s="407"/>
      <c r="AG253" s="407"/>
      <c r="AH253" s="407"/>
      <c r="AI253" s="407"/>
      <c r="AJ253" s="407"/>
      <c r="AK253" s="407"/>
      <c r="AL253" s="407"/>
      <c r="AM253" s="407"/>
      <c r="AN253" s="407"/>
      <c r="AO253" s="295">
        <f>SUM(AA253:AN253)</f>
        <v>0</v>
      </c>
    </row>
    <row r="254" spans="1:41" s="282" customFormat="1" ht="15" hidden="1" outlineLevel="1">
      <c r="A254" s="498"/>
      <c r="B254" s="323" t="s">
        <v>244</v>
      </c>
      <c r="C254" s="290" t="s">
        <v>163</v>
      </c>
      <c r="D254" s="294"/>
      <c r="E254" s="294"/>
      <c r="F254" s="294"/>
      <c r="G254" s="294"/>
      <c r="H254" s="294"/>
      <c r="I254" s="294"/>
      <c r="J254" s="294"/>
      <c r="K254" s="294"/>
      <c r="L254" s="294"/>
      <c r="M254" s="294"/>
      <c r="N254" s="294"/>
      <c r="O254" s="294">
        <f>O253</f>
        <v>12</v>
      </c>
      <c r="P254" s="294"/>
      <c r="Q254" s="294"/>
      <c r="R254" s="294"/>
      <c r="S254" s="294"/>
      <c r="T254" s="294"/>
      <c r="U254" s="294"/>
      <c r="V254" s="294"/>
      <c r="W254" s="294"/>
      <c r="X254" s="294"/>
      <c r="Y254" s="294"/>
      <c r="Z254" s="294"/>
      <c r="AA254" s="408">
        <f>AA253</f>
        <v>0</v>
      </c>
      <c r="AB254" s="408">
        <f t="shared" ref="AB254:AN254" si="147">AB253</f>
        <v>0</v>
      </c>
      <c r="AC254" s="408">
        <f t="shared" si="147"/>
        <v>0</v>
      </c>
      <c r="AD254" s="408">
        <f t="shared" si="147"/>
        <v>0</v>
      </c>
      <c r="AE254" s="408">
        <f t="shared" si="147"/>
        <v>0</v>
      </c>
      <c r="AF254" s="408">
        <f t="shared" si="147"/>
        <v>0</v>
      </c>
      <c r="AG254" s="408">
        <f t="shared" si="147"/>
        <v>0</v>
      </c>
      <c r="AH254" s="408">
        <f t="shared" si="147"/>
        <v>0</v>
      </c>
      <c r="AI254" s="408">
        <f t="shared" si="147"/>
        <v>0</v>
      </c>
      <c r="AJ254" s="408">
        <f t="shared" si="147"/>
        <v>0</v>
      </c>
      <c r="AK254" s="408">
        <f t="shared" si="147"/>
        <v>0</v>
      </c>
      <c r="AL254" s="408">
        <f t="shared" si="147"/>
        <v>0</v>
      </c>
      <c r="AM254" s="408">
        <f t="shared" si="147"/>
        <v>0</v>
      </c>
      <c r="AN254" s="408">
        <f t="shared" si="147"/>
        <v>0</v>
      </c>
      <c r="AO254" s="494"/>
    </row>
    <row r="255" spans="1:41" ht="15" outlineLevel="1">
      <c r="B255" s="314"/>
      <c r="C255" s="324"/>
      <c r="D255" s="325"/>
      <c r="E255" s="325"/>
      <c r="F255" s="325"/>
      <c r="G255" s="325"/>
      <c r="H255" s="325"/>
      <c r="I255" s="325"/>
      <c r="J255" s="325"/>
      <c r="K255" s="325"/>
      <c r="L255" s="325"/>
      <c r="M255" s="325"/>
      <c r="N255" s="325"/>
      <c r="O255" s="325"/>
      <c r="P255" s="325"/>
      <c r="Q255" s="325"/>
      <c r="R255" s="325"/>
      <c r="S255" s="325"/>
      <c r="T255" s="325"/>
      <c r="U255" s="325"/>
      <c r="V255" s="325"/>
      <c r="W255" s="325"/>
      <c r="X255" s="325"/>
      <c r="Y255" s="325"/>
      <c r="Z255" s="325"/>
      <c r="AA255" s="300"/>
      <c r="AB255" s="300"/>
      <c r="AC255" s="300"/>
      <c r="AD255" s="300"/>
      <c r="AE255" s="300"/>
      <c r="AF255" s="300"/>
      <c r="AG255" s="300"/>
      <c r="AH255" s="300"/>
      <c r="AI255" s="300"/>
      <c r="AJ255" s="300"/>
      <c r="AK255" s="300"/>
      <c r="AL255" s="300"/>
      <c r="AM255" s="300"/>
      <c r="AN255" s="300"/>
      <c r="AO255" s="305"/>
    </row>
    <row r="256" spans="1:41" ht="15.6">
      <c r="B256" s="326" t="s">
        <v>245</v>
      </c>
      <c r="C256" s="328"/>
      <c r="D256" s="328">
        <f>SUM(D151:D254)</f>
        <v>401269.81301305065</v>
      </c>
      <c r="E256" s="328"/>
      <c r="F256" s="328"/>
      <c r="G256" s="328"/>
      <c r="H256" s="328"/>
      <c r="I256" s="328"/>
      <c r="J256" s="328"/>
      <c r="K256" s="328"/>
      <c r="L256" s="328"/>
      <c r="M256" s="328"/>
      <c r="N256" s="328"/>
      <c r="O256" s="328"/>
      <c r="P256" s="328">
        <f>SUM(P151:P254)</f>
        <v>113.9390366144066</v>
      </c>
      <c r="Q256" s="328"/>
      <c r="R256" s="328"/>
      <c r="S256" s="328"/>
      <c r="T256" s="328"/>
      <c r="U256" s="328"/>
      <c r="V256" s="328"/>
      <c r="W256" s="328"/>
      <c r="X256" s="328"/>
      <c r="Y256" s="328"/>
      <c r="Z256" s="328"/>
      <c r="AA256" s="328">
        <f>IF(AA150="kWh",SUMPRODUCT(D151:D254,AA151:AA254))</f>
        <v>49205.79056542179</v>
      </c>
      <c r="AB256" s="328">
        <f>IF(AB150="kWh",SUMPRODUCT(D151:D254,AB151:AB254))</f>
        <v>310614.89559055789</v>
      </c>
      <c r="AC256" s="328">
        <f>IF(AC150="kW",SUMPRODUCT(O151:O254,P151:P254,AC151:AC254),SUMPRODUCT(D151:D254,AC151:AC254))</f>
        <v>178.8914185801101</v>
      </c>
      <c r="AD256" s="328">
        <f>IF(AD150="kW",SUMPRODUCT(O151:O254,P151:P254,AD151:AD254),SUMPRODUCT(D151:D254,AD151:AD254))</f>
        <v>0</v>
      </c>
      <c r="AE256" s="328">
        <f>IF(AE150="kW",SUMPRODUCT(O151:O254,P151:P254,AE151:AE254),SUMPRODUCT(D151:D254,AE151:AE254))</f>
        <v>0</v>
      </c>
      <c r="AF256" s="328">
        <f>IF(AF150="kW",SUMPRODUCT(O151:O254,P151:P254,AF151:AF254),SUMPRODUCT(D151:D254,AF151:AF254))</f>
        <v>0</v>
      </c>
      <c r="AG256" s="328">
        <f>IF(AG150="kW",SUMPRODUCT(O151:O254,P151:P254,AG151:AG254),SUMPRODUCT(D151:D254,AG151:AG254))</f>
        <v>0</v>
      </c>
      <c r="AH256" s="328">
        <f>IF(AH150="kW",SUMPRODUCT(O151:O254,P151:P254,AH151:AH254),SUMPRODUCT(D151:D254,AH151:AH254))</f>
        <v>0</v>
      </c>
      <c r="AI256" s="328">
        <f>IF(AI150="kW",SUMPRODUCT(O151:O254,P151:P254,AI151:AI254),SUMPRODUCT(D151:D254,AI151:AI254))</f>
        <v>0</v>
      </c>
      <c r="AJ256" s="328">
        <f>IF(AJ150="kW",SUMPRODUCT(O151:O254,P151:P254,AJ151:AJ254),SUMPRODUCT(D151:D254,AJ151:AJ254))</f>
        <v>0</v>
      </c>
      <c r="AK256" s="328">
        <f>IF(AK150="kW",SUMPRODUCT(O151:O254,P151:P254,AK151:AK254),SUMPRODUCT(D151:D254,AK151:AK254))</f>
        <v>0</v>
      </c>
      <c r="AL256" s="328">
        <f>IF(AL150="kW",SUMPRODUCT(O151:O254,P151:P254,AL151:AL254),SUMPRODUCT(D151:D254,AL151:AL254))</f>
        <v>0</v>
      </c>
      <c r="AM256" s="328">
        <f>IF(AM150="kW",SUMPRODUCT(O151:O254,P151:P254,AM151:AM254),SUMPRODUCT(D151:D254,AM151:AM254))</f>
        <v>0</v>
      </c>
      <c r="AN256" s="328">
        <f>IF(AN150="kW",SUMPRODUCT(O151:O254,P151:P254,AN151:AN254),SUMPRODUCT(D151:D254,AN151:AN254))</f>
        <v>0</v>
      </c>
      <c r="AO256" s="329"/>
    </row>
    <row r="257" spans="1:43" ht="15.6">
      <c r="B257" s="330" t="s">
        <v>246</v>
      </c>
      <c r="C257" s="327"/>
      <c r="D257" s="327"/>
      <c r="E257" s="327"/>
      <c r="F257" s="327"/>
      <c r="G257" s="327"/>
      <c r="H257" s="327"/>
      <c r="I257" s="327"/>
      <c r="J257" s="327"/>
      <c r="K257" s="327"/>
      <c r="L257" s="327"/>
      <c r="M257" s="327"/>
      <c r="N257" s="327"/>
      <c r="O257" s="327"/>
      <c r="P257" s="327"/>
      <c r="Q257" s="327"/>
      <c r="R257" s="327"/>
      <c r="S257" s="327"/>
      <c r="T257" s="327"/>
      <c r="U257" s="327"/>
      <c r="V257" s="327"/>
      <c r="W257" s="327"/>
      <c r="X257" s="327"/>
      <c r="Y257" s="327"/>
      <c r="Z257" s="327"/>
      <c r="AA257" s="327">
        <f>HLOOKUP(AA149,'2. LRAMVA Threshold'!$B$42:$Q$54,4,FALSE)</f>
        <v>289081</v>
      </c>
      <c r="AB257" s="327">
        <f>HLOOKUP(AB149,'2. LRAMVA Threshold'!$B$42:$Q$54,4,FALSE)</f>
        <v>99654</v>
      </c>
      <c r="AC257" s="327">
        <f>HLOOKUP(AC149,'2. LRAMVA Threshold'!$B$42:$Q$54,4,FALSE)</f>
        <v>392</v>
      </c>
      <c r="AD257" s="327">
        <f>HLOOKUP(AD149,'2. LRAMVA Threshold'!$B$42:$Q$54,4,FALSE)</f>
        <v>2021</v>
      </c>
      <c r="AE257" s="327">
        <f>HLOOKUP(AE149,'2. LRAMVA Threshold'!$B$42:$Q$54,4,FALSE)</f>
        <v>1</v>
      </c>
      <c r="AF257" s="327">
        <f>HLOOKUP(AF149,'2. LRAMVA Threshold'!$B$42:$Q$54,4,FALSE)</f>
        <v>17</v>
      </c>
      <c r="AG257" s="327">
        <f>HLOOKUP(AG149,'2. LRAMVA Threshold'!$B$42:$Q$54,4,FALSE)</f>
        <v>0</v>
      </c>
      <c r="AH257" s="327">
        <f>HLOOKUP(AH149,'2. LRAMVA Threshold'!$B$42:$Q$54,4,FALSE)</f>
        <v>0</v>
      </c>
      <c r="AI257" s="327">
        <f>HLOOKUP(AI149,'2. LRAMVA Threshold'!$B$42:$Q$54,4,FALSE)</f>
        <v>0</v>
      </c>
      <c r="AJ257" s="327">
        <f>HLOOKUP(AJ149,'2. LRAMVA Threshold'!$B$42:$Q$54,4,FALSE)</f>
        <v>0</v>
      </c>
      <c r="AK257" s="327">
        <f>HLOOKUP(AK149,'2. LRAMVA Threshold'!$B$42:$Q$54,4,FALSE)</f>
        <v>0</v>
      </c>
      <c r="AL257" s="327">
        <f>HLOOKUP(AL149,'2. LRAMVA Threshold'!$B$42:$Q$54,4,FALSE)</f>
        <v>0</v>
      </c>
      <c r="AM257" s="327">
        <f>HLOOKUP(AM149,'2. LRAMVA Threshold'!$B$42:$Q$54,4,FALSE)</f>
        <v>0</v>
      </c>
      <c r="AN257" s="327">
        <f>HLOOKUP(AN149,'2. LRAMVA Threshold'!$B$42:$Q$54,4,FALSE)</f>
        <v>0</v>
      </c>
      <c r="AO257" s="331"/>
    </row>
    <row r="258" spans="1:43" ht="15">
      <c r="B258" s="323"/>
      <c r="C258" s="332"/>
      <c r="D258" s="333"/>
      <c r="E258" s="333"/>
      <c r="F258" s="333"/>
      <c r="G258" s="333"/>
      <c r="H258" s="333"/>
      <c r="I258" s="333"/>
      <c r="J258" s="333"/>
      <c r="K258" s="333"/>
      <c r="L258" s="333"/>
      <c r="M258" s="333"/>
      <c r="N258" s="333"/>
      <c r="O258" s="333"/>
      <c r="P258" s="334"/>
      <c r="Q258" s="333"/>
      <c r="R258" s="333"/>
      <c r="S258" s="333"/>
      <c r="T258" s="335"/>
      <c r="U258" s="335"/>
      <c r="V258" s="335"/>
      <c r="W258" s="335"/>
      <c r="X258" s="333"/>
      <c r="Y258" s="333"/>
      <c r="Z258" s="333"/>
      <c r="AA258" s="299"/>
      <c r="AB258" s="299"/>
      <c r="AC258" s="299"/>
      <c r="AD258" s="299"/>
      <c r="AE258" s="299"/>
      <c r="AF258" s="299"/>
      <c r="AG258" s="299"/>
      <c r="AH258" s="299"/>
      <c r="AI258" s="299"/>
      <c r="AJ258" s="299"/>
      <c r="AK258" s="299"/>
      <c r="AL258" s="299"/>
      <c r="AM258" s="299"/>
      <c r="AN258" s="299"/>
      <c r="AO258" s="336"/>
    </row>
    <row r="259" spans="1:43" ht="15">
      <c r="B259" s="323" t="s">
        <v>165</v>
      </c>
      <c r="C259" s="337"/>
      <c r="D259" s="337"/>
      <c r="E259" s="373"/>
      <c r="F259" s="373"/>
      <c r="G259" s="373"/>
      <c r="H259" s="373"/>
      <c r="I259" s="373"/>
      <c r="J259" s="373"/>
      <c r="K259" s="373"/>
      <c r="L259" s="373"/>
      <c r="M259" s="373"/>
      <c r="N259" s="373"/>
      <c r="O259" s="373"/>
      <c r="P259" s="290"/>
      <c r="Q259" s="339"/>
      <c r="R259" s="339"/>
      <c r="S259" s="339"/>
      <c r="T259" s="338"/>
      <c r="U259" s="338"/>
      <c r="V259" s="338"/>
      <c r="W259" s="338"/>
      <c r="X259" s="339"/>
      <c r="Y259" s="339"/>
      <c r="Z259" s="339"/>
      <c r="AA259" s="340">
        <f>HLOOKUP(AA$20,'3.  Distribution Rates'!$C$122:$P$134,4,FALSE)</f>
        <v>1.49E-2</v>
      </c>
      <c r="AB259" s="340">
        <f>HLOOKUP(AB$20,'3.  Distribution Rates'!$C$122:$P$134,4,FALSE)</f>
        <v>1.8200000000000001E-2</v>
      </c>
      <c r="AC259" s="340">
        <f>HLOOKUP(AC$20,'3.  Distribution Rates'!$C$122:$P$134,4,FALSE)</f>
        <v>3.4962</v>
      </c>
      <c r="AD259" s="340">
        <f>HLOOKUP(AD$20,'3.  Distribution Rates'!$C$122:$P$134,4,FALSE)</f>
        <v>1.3899999999999999E-2</v>
      </c>
      <c r="AE259" s="340">
        <f>HLOOKUP(AE$20,'3.  Distribution Rates'!$C$122:$P$134,4,FALSE)</f>
        <v>14.568899999999999</v>
      </c>
      <c r="AF259" s="340">
        <f>HLOOKUP(AF$20,'3.  Distribution Rates'!$C$122:$P$134,4,FALSE)</f>
        <v>22.050799999999999</v>
      </c>
      <c r="AG259" s="340">
        <f>HLOOKUP(AG$20,'3.  Distribution Rates'!$C$122:$P$134,4,FALSE)</f>
        <v>0</v>
      </c>
      <c r="AH259" s="340">
        <f>HLOOKUP(AH$20,'3.  Distribution Rates'!$C$122:$P$134,4,FALSE)</f>
        <v>0</v>
      </c>
      <c r="AI259" s="340">
        <f>HLOOKUP(AI$20,'3.  Distribution Rates'!$C$122:$P$134,4,FALSE)</f>
        <v>0</v>
      </c>
      <c r="AJ259" s="340">
        <f>HLOOKUP(AJ$20,'3.  Distribution Rates'!$C$122:$P$134,4,FALSE)</f>
        <v>0</v>
      </c>
      <c r="AK259" s="340">
        <f>HLOOKUP(AK$20,'3.  Distribution Rates'!$C$122:$P$134,4,FALSE)</f>
        <v>0</v>
      </c>
      <c r="AL259" s="340">
        <f>HLOOKUP(AL$20,'3.  Distribution Rates'!$C$122:$P$134,4,FALSE)</f>
        <v>0</v>
      </c>
      <c r="AM259" s="340">
        <f>HLOOKUP(AM$20,'3.  Distribution Rates'!$C$122:$P$134,4,FALSE)</f>
        <v>0</v>
      </c>
      <c r="AN259" s="340">
        <f>HLOOKUP(AN$20,'3.  Distribution Rates'!$C$122:$P$134,4,FALSE)</f>
        <v>0</v>
      </c>
      <c r="AO259" s="374"/>
    </row>
    <row r="260" spans="1:43" ht="15">
      <c r="B260" s="293" t="s">
        <v>154</v>
      </c>
      <c r="C260" s="343"/>
      <c r="D260" s="308"/>
      <c r="E260" s="278"/>
      <c r="F260" s="278"/>
      <c r="G260" s="278"/>
      <c r="H260" s="278"/>
      <c r="I260" s="278"/>
      <c r="J260" s="278"/>
      <c r="K260" s="278"/>
      <c r="L260" s="278"/>
      <c r="M260" s="278"/>
      <c r="N260" s="278"/>
      <c r="O260" s="278"/>
      <c r="P260" s="290"/>
      <c r="Q260" s="278"/>
      <c r="R260" s="278"/>
      <c r="S260" s="278"/>
      <c r="T260" s="308"/>
      <c r="U260" s="308"/>
      <c r="V260" s="308"/>
      <c r="W260" s="308"/>
      <c r="X260" s="278"/>
      <c r="Y260" s="278"/>
      <c r="Z260" s="278"/>
      <c r="AA260" s="375">
        <f t="shared" ref="AA260:AF260" si="148">AA135*AA259</f>
        <v>1053.4853522957737</v>
      </c>
      <c r="AB260" s="375">
        <f t="shared" si="148"/>
        <v>2557.5153730397283</v>
      </c>
      <c r="AC260" s="375">
        <f t="shared" si="148"/>
        <v>931.32516117556759</v>
      </c>
      <c r="AD260" s="375">
        <f t="shared" si="148"/>
        <v>0</v>
      </c>
      <c r="AE260" s="375">
        <f t="shared" si="148"/>
        <v>0</v>
      </c>
      <c r="AF260" s="375">
        <f t="shared" si="148"/>
        <v>0</v>
      </c>
      <c r="AG260" s="375">
        <f t="shared" ref="AG260:AL260" si="149">AH135*AG259</f>
        <v>0</v>
      </c>
      <c r="AH260" s="375">
        <f t="shared" si="149"/>
        <v>0</v>
      </c>
      <c r="AI260" s="375">
        <f t="shared" si="149"/>
        <v>0</v>
      </c>
      <c r="AJ260" s="375">
        <f t="shared" si="149"/>
        <v>0</v>
      </c>
      <c r="AK260" s="375">
        <f t="shared" si="149"/>
        <v>0</v>
      </c>
      <c r="AL260" s="375">
        <f t="shared" si="149"/>
        <v>0</v>
      </c>
      <c r="AM260" s="375">
        <f>AO135*AM259</f>
        <v>0</v>
      </c>
      <c r="AN260" s="375">
        <f>AM135*AN259</f>
        <v>0</v>
      </c>
      <c r="AO260" s="618">
        <f>SUM(AA260:AN260)</f>
        <v>4542.3258865110693</v>
      </c>
    </row>
    <row r="261" spans="1:43" ht="15">
      <c r="B261" s="293" t="s">
        <v>155</v>
      </c>
      <c r="C261" s="343"/>
      <c r="D261" s="308"/>
      <c r="E261" s="278"/>
      <c r="F261" s="278"/>
      <c r="G261" s="278"/>
      <c r="H261" s="278"/>
      <c r="I261" s="278"/>
      <c r="J261" s="278"/>
      <c r="K261" s="278"/>
      <c r="L261" s="278"/>
      <c r="M261" s="278"/>
      <c r="N261" s="278"/>
      <c r="O261" s="278"/>
      <c r="P261" s="290"/>
      <c r="Q261" s="278"/>
      <c r="R261" s="278"/>
      <c r="S261" s="278"/>
      <c r="T261" s="308"/>
      <c r="U261" s="308"/>
      <c r="V261" s="308"/>
      <c r="W261" s="308"/>
      <c r="X261" s="278"/>
      <c r="Y261" s="278"/>
      <c r="Z261" s="278"/>
      <c r="AA261" s="375">
        <f t="shared" ref="AA261:AG261" si="150">AA256*AA259</f>
        <v>733.16627942478465</v>
      </c>
      <c r="AB261" s="375">
        <f t="shared" si="150"/>
        <v>5653.1910997481536</v>
      </c>
      <c r="AC261" s="376">
        <f t="shared" si="150"/>
        <v>625.44017763978093</v>
      </c>
      <c r="AD261" s="376">
        <f t="shared" si="150"/>
        <v>0</v>
      </c>
      <c r="AE261" s="376">
        <f t="shared" si="150"/>
        <v>0</v>
      </c>
      <c r="AF261" s="376">
        <f t="shared" si="150"/>
        <v>0</v>
      </c>
      <c r="AG261" s="376">
        <f t="shared" si="150"/>
        <v>0</v>
      </c>
      <c r="AH261" s="376">
        <f t="shared" ref="AH261:AN261" si="151">AH256*AH259</f>
        <v>0</v>
      </c>
      <c r="AI261" s="376">
        <f t="shared" si="151"/>
        <v>0</v>
      </c>
      <c r="AJ261" s="376">
        <f t="shared" si="151"/>
        <v>0</v>
      </c>
      <c r="AK261" s="376">
        <f t="shared" si="151"/>
        <v>0</v>
      </c>
      <c r="AL261" s="376">
        <f t="shared" si="151"/>
        <v>0</v>
      </c>
      <c r="AM261" s="376">
        <f t="shared" si="151"/>
        <v>0</v>
      </c>
      <c r="AN261" s="376">
        <f t="shared" si="151"/>
        <v>0</v>
      </c>
      <c r="AO261" s="618">
        <f>SUM(AA261:AN261)</f>
        <v>7011.7975568127194</v>
      </c>
    </row>
    <row r="262" spans="1:43" s="377" customFormat="1" ht="15.6">
      <c r="A262" s="500"/>
      <c r="B262" s="347" t="s">
        <v>254</v>
      </c>
      <c r="C262" s="343"/>
      <c r="D262" s="335"/>
      <c r="E262" s="333"/>
      <c r="F262" s="333"/>
      <c r="G262" s="333"/>
      <c r="H262" s="333"/>
      <c r="I262" s="333"/>
      <c r="J262" s="333"/>
      <c r="K262" s="333"/>
      <c r="L262" s="333"/>
      <c r="M262" s="333"/>
      <c r="N262" s="333"/>
      <c r="O262" s="333"/>
      <c r="P262" s="299"/>
      <c r="Q262" s="333"/>
      <c r="R262" s="333"/>
      <c r="S262" s="333"/>
      <c r="T262" s="335"/>
      <c r="U262" s="335"/>
      <c r="V262" s="335"/>
      <c r="W262" s="335"/>
      <c r="X262" s="333"/>
      <c r="Y262" s="333"/>
      <c r="Z262" s="333"/>
      <c r="AA262" s="344">
        <f>SUM(AA260:AA261)</f>
        <v>1786.6516317205583</v>
      </c>
      <c r="AB262" s="344">
        <f t="shared" ref="AB262:AG262" si="152">SUM(AB260:AB261)</f>
        <v>8210.7064727878824</v>
      </c>
      <c r="AC262" s="344">
        <f t="shared" si="152"/>
        <v>1556.7653388153485</v>
      </c>
      <c r="AD262" s="344">
        <f t="shared" si="152"/>
        <v>0</v>
      </c>
      <c r="AE262" s="344">
        <f t="shared" si="152"/>
        <v>0</v>
      </c>
      <c r="AF262" s="344">
        <f t="shared" si="152"/>
        <v>0</v>
      </c>
      <c r="AG262" s="344">
        <f t="shared" si="152"/>
        <v>0</v>
      </c>
      <c r="AH262" s="344">
        <f t="shared" ref="AH262:AN262" si="153">SUM(AH260:AH261)</f>
        <v>0</v>
      </c>
      <c r="AI262" s="344">
        <f t="shared" si="153"/>
        <v>0</v>
      </c>
      <c r="AJ262" s="344">
        <f t="shared" si="153"/>
        <v>0</v>
      </c>
      <c r="AK262" s="344">
        <f t="shared" si="153"/>
        <v>0</v>
      </c>
      <c r="AL262" s="344">
        <f t="shared" si="153"/>
        <v>0</v>
      </c>
      <c r="AM262" s="344">
        <f t="shared" si="153"/>
        <v>0</v>
      </c>
      <c r="AN262" s="344">
        <f t="shared" si="153"/>
        <v>0</v>
      </c>
      <c r="AO262" s="404">
        <f>SUM(AO260:AO261)</f>
        <v>11554.123443323788</v>
      </c>
    </row>
    <row r="263" spans="1:43" s="377" customFormat="1" ht="15.6">
      <c r="A263" s="500"/>
      <c r="B263" s="347" t="s">
        <v>247</v>
      </c>
      <c r="C263" s="343"/>
      <c r="D263" s="348"/>
      <c r="E263" s="333"/>
      <c r="F263" s="333"/>
      <c r="G263" s="333"/>
      <c r="H263" s="333"/>
      <c r="I263" s="333"/>
      <c r="J263" s="333"/>
      <c r="K263" s="333"/>
      <c r="L263" s="333"/>
      <c r="M263" s="333"/>
      <c r="N263" s="333"/>
      <c r="O263" s="333"/>
      <c r="P263" s="299"/>
      <c r="Q263" s="333"/>
      <c r="R263" s="333"/>
      <c r="S263" s="333"/>
      <c r="T263" s="335"/>
      <c r="U263" s="335"/>
      <c r="V263" s="335"/>
      <c r="W263" s="335"/>
      <c r="X263" s="333"/>
      <c r="Y263" s="333"/>
      <c r="Z263" s="333"/>
      <c r="AA263" s="345">
        <f t="shared" ref="AA263:AG263" si="154">AA257*AA259</f>
        <v>4307.3068999999996</v>
      </c>
      <c r="AB263" s="345">
        <f t="shared" si="154"/>
        <v>1813.7028</v>
      </c>
      <c r="AC263" s="345">
        <f t="shared" si="154"/>
        <v>1370.5103999999999</v>
      </c>
      <c r="AD263" s="345">
        <f t="shared" si="154"/>
        <v>28.091899999999999</v>
      </c>
      <c r="AE263" s="345">
        <f t="shared" si="154"/>
        <v>14.568899999999999</v>
      </c>
      <c r="AF263" s="345">
        <f t="shared" si="154"/>
        <v>374.86359999999996</v>
      </c>
      <c r="AG263" s="345">
        <f t="shared" si="154"/>
        <v>0</v>
      </c>
      <c r="AH263" s="345">
        <f t="shared" ref="AH263:AN263" si="155">AH257*AH259</f>
        <v>0</v>
      </c>
      <c r="AI263" s="345">
        <f t="shared" si="155"/>
        <v>0</v>
      </c>
      <c r="AJ263" s="345">
        <f t="shared" si="155"/>
        <v>0</v>
      </c>
      <c r="AK263" s="345">
        <f t="shared" si="155"/>
        <v>0</v>
      </c>
      <c r="AL263" s="345">
        <f t="shared" si="155"/>
        <v>0</v>
      </c>
      <c r="AM263" s="345">
        <f t="shared" si="155"/>
        <v>0</v>
      </c>
      <c r="AN263" s="345">
        <f t="shared" si="155"/>
        <v>0</v>
      </c>
      <c r="AO263" s="404">
        <f>SUM(AA263:AN263)</f>
        <v>7909.0445</v>
      </c>
    </row>
    <row r="264" spans="1:43" s="377" customFormat="1" ht="15.6">
      <c r="A264" s="500"/>
      <c r="B264" s="347" t="s">
        <v>255</v>
      </c>
      <c r="C264" s="343"/>
      <c r="D264" s="348"/>
      <c r="E264" s="333"/>
      <c r="F264" s="333"/>
      <c r="G264" s="333"/>
      <c r="H264" s="333"/>
      <c r="I264" s="333"/>
      <c r="J264" s="333"/>
      <c r="K264" s="333"/>
      <c r="L264" s="333"/>
      <c r="M264" s="333"/>
      <c r="N264" s="333"/>
      <c r="O264" s="333"/>
      <c r="P264" s="299"/>
      <c r="Q264" s="333"/>
      <c r="R264" s="333"/>
      <c r="S264" s="333"/>
      <c r="T264" s="348"/>
      <c r="U264" s="348"/>
      <c r="V264" s="348"/>
      <c r="W264" s="348"/>
      <c r="X264" s="333"/>
      <c r="Y264" s="333"/>
      <c r="Z264" s="333"/>
      <c r="AO264" s="404">
        <f>AO262-AO263</f>
        <v>3645.0789433237878</v>
      </c>
    </row>
    <row r="265" spans="1:43" ht="15">
      <c r="B265" s="323"/>
      <c r="C265" s="348"/>
      <c r="D265" s="348"/>
      <c r="E265" s="333"/>
      <c r="F265" s="333"/>
      <c r="G265" s="333"/>
      <c r="H265" s="333"/>
      <c r="I265" s="333"/>
      <c r="J265" s="333"/>
      <c r="K265" s="333"/>
      <c r="L265" s="333"/>
      <c r="M265" s="333"/>
      <c r="N265" s="333"/>
      <c r="O265" s="333"/>
      <c r="P265" s="299"/>
      <c r="Q265" s="333"/>
      <c r="R265" s="333"/>
      <c r="S265" s="333"/>
      <c r="T265" s="348"/>
      <c r="U265" s="343"/>
      <c r="V265" s="348"/>
      <c r="W265" s="348"/>
      <c r="X265" s="333"/>
      <c r="Y265" s="333"/>
      <c r="Z265" s="333"/>
      <c r="AO265" s="346"/>
    </row>
    <row r="266" spans="1:43" ht="15">
      <c r="B266" s="293" t="s">
        <v>70</v>
      </c>
      <c r="C266" s="354"/>
      <c r="D266" s="278"/>
      <c r="E266" s="278"/>
      <c r="F266" s="278"/>
      <c r="G266" s="278"/>
      <c r="H266" s="278"/>
      <c r="I266" s="278"/>
      <c r="J266" s="278"/>
      <c r="K266" s="278"/>
      <c r="L266" s="278"/>
      <c r="M266" s="278"/>
      <c r="N266" s="278"/>
      <c r="O266" s="278"/>
      <c r="P266" s="355"/>
      <c r="Q266" s="278"/>
      <c r="R266" s="278"/>
      <c r="S266" s="278"/>
      <c r="T266" s="303"/>
      <c r="U266" s="308"/>
      <c r="V266" s="308"/>
      <c r="W266" s="278"/>
      <c r="X266" s="278"/>
      <c r="Y266" s="308"/>
      <c r="Z266" s="308"/>
      <c r="AA266" s="290">
        <f>SUMPRODUCT(E151:E254,AA151:AA254)</f>
        <v>49205.79056542179</v>
      </c>
      <c r="AB266" s="290">
        <f>SUMPRODUCT(E151:E254,AB151:AB254)</f>
        <v>310614.89559055783</v>
      </c>
      <c r="AC266" s="290">
        <f>IF(AC150="kW",SUMPRODUCT(O151:O254,Q151:Q254,AC151:AC254),SUMPRODUCT(E151:E254,AC151:AC254))</f>
        <v>178.8914185801101</v>
      </c>
      <c r="AD266" s="290">
        <f>IF(AD150="kW",SUMPRODUCT(O151:O254,Q151:Q254,AD151:AD254),SUMPRODUCT(E151:E254,AD151:AD254))</f>
        <v>0</v>
      </c>
      <c r="AE266" s="290">
        <f>IF(AE150="kW",SUMPRODUCT(O151:O254,Q151:Q254,AE151:AE254),SUMPRODUCT(E151:E254,AE151:AE254))</f>
        <v>0</v>
      </c>
      <c r="AF266" s="290">
        <f>IF(AF150="kW",SUMPRODUCT(O151:O254,Q151:Q254,AF151:AF254),SUMPRODUCT(E151:E254, AF151:AF254))</f>
        <v>0</v>
      </c>
      <c r="AG266" s="290">
        <f>IF(AG150="kW",SUMPRODUCT(O151:O254,Q151:Q254,AG151:AG254),SUMPRODUCT(E151:E254,AG151:AG254))</f>
        <v>0</v>
      </c>
      <c r="AH266" s="290">
        <f>IF(AH150="kW",SUMPRODUCT(O151:O254,Q151:Q254,AH151:AH254),SUMPRODUCT(E151:E254,AH151:AH254))</f>
        <v>0</v>
      </c>
      <c r="AI266" s="290">
        <f>IF(AI150="kW",SUMPRODUCT(O151:O254,Q151:Q254,AI151:AI254),SUMPRODUCT(E151:E254,AI151:AI254))</f>
        <v>0</v>
      </c>
      <c r="AJ266" s="290">
        <f>IF(AJ150="kW",SUMPRODUCT(O151:O254,Q151:Q254,AJ151:AJ254),SUMPRODUCT(E151:E254,AJ151:AJ254))</f>
        <v>0</v>
      </c>
      <c r="AK266" s="290">
        <f>IF(AK150="kW",SUMPRODUCT(O151:O254,Q151:Q254,AK151:AK254),SUMPRODUCT(E151:E254,AK151:AK254))</f>
        <v>0</v>
      </c>
      <c r="AL266" s="290">
        <f>IF(AL150="kW",SUMPRODUCT(O151:O254,Q151:Q254,AL151:AL254),SUMPRODUCT(E151:E254,AL151:AL254))</f>
        <v>0</v>
      </c>
      <c r="AM266" s="290">
        <f>IF(AM150="kW",SUMPRODUCT(O151:O254,Q151:Q254,AM151:AM254),SUMPRODUCT(E151:E254,AM151:AM254))</f>
        <v>0</v>
      </c>
      <c r="AN266" s="290">
        <f>IF(AN150="kW",SUMPRODUCT(O151:O254,Q151:Q254,AN151:AN254),SUMPRODUCT(E151:E254,AN151:AN254))</f>
        <v>0</v>
      </c>
      <c r="AO266" s="346"/>
      <c r="AQ266" s="282"/>
    </row>
    <row r="267" spans="1:43" ht="15">
      <c r="B267" s="293" t="s">
        <v>71</v>
      </c>
      <c r="C267" s="354"/>
      <c r="D267" s="278"/>
      <c r="E267" s="278"/>
      <c r="F267" s="278"/>
      <c r="G267" s="278"/>
      <c r="H267" s="278"/>
      <c r="I267" s="278"/>
      <c r="J267" s="278"/>
      <c r="K267" s="278"/>
      <c r="L267" s="278"/>
      <c r="M267" s="278"/>
      <c r="N267" s="278"/>
      <c r="O267" s="278"/>
      <c r="P267" s="355"/>
      <c r="Q267" s="278"/>
      <c r="R267" s="278"/>
      <c r="S267" s="278"/>
      <c r="T267" s="303"/>
      <c r="U267" s="308"/>
      <c r="V267" s="308"/>
      <c r="W267" s="278"/>
      <c r="X267" s="278"/>
      <c r="Y267" s="308"/>
      <c r="Z267" s="308"/>
      <c r="AA267" s="290">
        <f>SUMPRODUCT(F151:F254,AA151:AA254)</f>
        <v>49205.79056542179</v>
      </c>
      <c r="AB267" s="290">
        <f>SUMPRODUCT(F151:F254,AB151:AB254)</f>
        <v>310614.89559055783</v>
      </c>
      <c r="AC267" s="290">
        <f>IF(AC150="kW",SUMPRODUCT(O151:O254,R151:R254,AC151:AC254),SUMPRODUCT(F151:F254,AC151:AC254))</f>
        <v>178.8914185801101</v>
      </c>
      <c r="AD267" s="290">
        <f>IF(AD150="kW",SUMPRODUCT(O151:O254,R151:R254,AD151:AD254),SUMPRODUCT(F151:F254,AD151:AD254))</f>
        <v>0</v>
      </c>
      <c r="AE267" s="290">
        <f>IF(AE150="kW",SUMPRODUCT(O151:O254,R151:R254,AE151:AE254),SUMPRODUCT(F151:F254, AE151:AE254))</f>
        <v>0</v>
      </c>
      <c r="AF267" s="290">
        <f>IF(AF150="kW",SUMPRODUCT(O151:O254,R151:R254,AF151:AF254),SUMPRODUCT(F151:F254, AF151:AF254))</f>
        <v>0</v>
      </c>
      <c r="AG267" s="290">
        <f>IF(AG150="kW",SUMPRODUCT(O151:O254,R151:R254,AG151:AG254),SUMPRODUCT(F151:F254,AG151:AG254))</f>
        <v>0</v>
      </c>
      <c r="AH267" s="290">
        <f>IF(AH150="kW",SUMPRODUCT(O151:O254,R151:R254,AH151:AH254),SUMPRODUCT(F151:F254,AH151:AH254))</f>
        <v>0</v>
      </c>
      <c r="AI267" s="290">
        <f>IF(AI150="kW",SUMPRODUCT(O151:O254,R151:R254,AI151:AI254),SUMPRODUCT(F151:F254,AI151:AI254))</f>
        <v>0</v>
      </c>
      <c r="AJ267" s="290">
        <f>IF(AJ150="kW",SUMPRODUCT(O151:O254,R151:R254,AJ151:AJ254),SUMPRODUCT(F151:F254,AJ151:AJ254))</f>
        <v>0</v>
      </c>
      <c r="AK267" s="290">
        <f>IF(AK150="kW",SUMPRODUCT(O151:O254,R151:R254,AK151:AK254),SUMPRODUCT(F151:F254,AK151:AK254))</f>
        <v>0</v>
      </c>
      <c r="AL267" s="290">
        <f>IF(AL150="kW",SUMPRODUCT(O151:O254,R151:R254,AL151:AL254),SUMPRODUCT(F151:F254,AL151:AL254))</f>
        <v>0</v>
      </c>
      <c r="AM267" s="290">
        <f>IF(AM150="kW",SUMPRODUCT(O151:O254,R151:R254,AM151:AM254),SUMPRODUCT(F151:F254,AM151:AM254))</f>
        <v>0</v>
      </c>
      <c r="AN267" s="290">
        <f>IF(AN150="kW",SUMPRODUCT(O151:O254,R151:R254,AN151:AN254),SUMPRODUCT(F151:F254,AN151:AN254))</f>
        <v>0</v>
      </c>
      <c r="AO267" s="336"/>
    </row>
    <row r="268" spans="1:43" ht="15">
      <c r="B268" s="323" t="s">
        <v>189</v>
      </c>
      <c r="C268" s="354"/>
      <c r="D268" s="278"/>
      <c r="E268" s="278"/>
      <c r="F268" s="278"/>
      <c r="G268" s="278"/>
      <c r="H268" s="278"/>
      <c r="I268" s="278"/>
      <c r="J268" s="278"/>
      <c r="K268" s="278"/>
      <c r="L268" s="278"/>
      <c r="M268" s="278"/>
      <c r="N268" s="278"/>
      <c r="O268" s="278"/>
      <c r="P268" s="355"/>
      <c r="Q268" s="278"/>
      <c r="R268" s="278"/>
      <c r="S268" s="278"/>
      <c r="T268" s="303"/>
      <c r="U268" s="308"/>
      <c r="V268" s="308"/>
      <c r="W268" s="278"/>
      <c r="X268" s="278"/>
      <c r="Y268" s="308"/>
      <c r="Z268" s="308"/>
      <c r="AA268" s="290">
        <f>SUMPRODUCT(G151:G254,AA151:AA254)</f>
        <v>48900.054152122721</v>
      </c>
      <c r="AB268" s="290">
        <f>SUMPRODUCT(G151:G254,AB151:AB254)</f>
        <v>207843.60787657605</v>
      </c>
      <c r="AC268" s="290">
        <f>IF(AC150="kW",SUMPRODUCT(O151:O254,S151:S254,AC151:AC254),SUMPRODUCT(G151:G254,AC151:AC254))</f>
        <v>178.8914185801101</v>
      </c>
      <c r="AD268" s="290">
        <f>IF(AD150="kW",SUMPRODUCT(O151:O254,S151:S254,AD151:AD254),SUMPRODUCT(G151:G254,AD151:AD254))</f>
        <v>0</v>
      </c>
      <c r="AE268" s="290">
        <f>IF(AE150="kW",SUMPRODUCT(O151:O254,S151:S254,AE151:AE254),SUMPRODUCT(G151:G254, AE151:AE254))</f>
        <v>0</v>
      </c>
      <c r="AF268" s="290">
        <f>IF(AF150="kW",SUMPRODUCT(O151:O254,S151:S254,AF151:AF254),SUMPRODUCT(G151:G254, AF151:AF254))</f>
        <v>0</v>
      </c>
      <c r="AG268" s="290">
        <f>IF(AG150="kW",SUMPRODUCT(O151:O254,S151:S254,AG151:AG254),SUMPRODUCT(G151:G254,AG151:AG254))</f>
        <v>0</v>
      </c>
      <c r="AH268" s="290">
        <f>IF(AH150="kW",SUMPRODUCT(O151:O254,S151:S254,AH151:AH254),SUMPRODUCT(G151:G254,AH151:AH254))</f>
        <v>0</v>
      </c>
      <c r="AI268" s="290">
        <f>IF(AI150="kW",SUMPRODUCT(O151:O254,S151:S254,AI151:AI254),SUMPRODUCT(G151:G254,AI151:AI254))</f>
        <v>0</v>
      </c>
      <c r="AJ268" s="290">
        <f>IF(AJ150="kW",SUMPRODUCT(O151:O254,S151:S254,AJ151:AJ254),SUMPRODUCT(G151:G254,AJ151:AJ254))</f>
        <v>0</v>
      </c>
      <c r="AK268" s="290">
        <f>IF(AK150="kW",SUMPRODUCT(O151:O254,S151:S254,AK151:AK254),SUMPRODUCT(G151:G254,AK151:AK254))</f>
        <v>0</v>
      </c>
      <c r="AL268" s="290">
        <f>IF(AL150="kW",SUMPRODUCT(O151:O254,S151:S254,AL151:AL254),SUMPRODUCT(G151:G254,AL151:AL254))</f>
        <v>0</v>
      </c>
      <c r="AM268" s="290">
        <f>IF(AM150="kW",SUMPRODUCT(O151:O254,S151:S254,AM151:AM254),SUMPRODUCT(G151:G254,AM151:AM254))</f>
        <v>0</v>
      </c>
      <c r="AN268" s="290">
        <f>IF(AN150="kW",SUMPRODUCT(O151:O254,S151:S254,AN151:AN254),SUMPRODUCT(G151:G254,AN151:AN254))</f>
        <v>0</v>
      </c>
      <c r="AO268" s="336"/>
    </row>
    <row r="269" spans="1:43" ht="15">
      <c r="B269" s="323" t="s">
        <v>190</v>
      </c>
      <c r="C269" s="354"/>
      <c r="D269" s="278"/>
      <c r="E269" s="278"/>
      <c r="F269" s="278"/>
      <c r="G269" s="278"/>
      <c r="H269" s="278"/>
      <c r="I269" s="278"/>
      <c r="J269" s="278"/>
      <c r="K269" s="278"/>
      <c r="L269" s="278"/>
      <c r="M269" s="278"/>
      <c r="N269" s="278"/>
      <c r="O269" s="278"/>
      <c r="P269" s="355"/>
      <c r="Q269" s="278"/>
      <c r="R269" s="278"/>
      <c r="S269" s="278"/>
      <c r="T269" s="303"/>
      <c r="U269" s="308"/>
      <c r="V269" s="308"/>
      <c r="W269" s="278"/>
      <c r="X269" s="278"/>
      <c r="Y269" s="308"/>
      <c r="Z269" s="308"/>
      <c r="AA269" s="290">
        <f>SUMPRODUCT(H151:H254,AA151:AA254)</f>
        <v>35882.733106922678</v>
      </c>
      <c r="AB269" s="290">
        <f>SUMPRODUCT(H151:H254,AB151:AB254)</f>
        <v>207563.49019898844</v>
      </c>
      <c r="AC269" s="290">
        <f>IF(AC150="kW",SUMPRODUCT(O151:O254,T151:T254,AC151:AC254),SUMPRODUCT(H151:H254,AC151:AC254))</f>
        <v>178.8914185801101</v>
      </c>
      <c r="AD269" s="290">
        <f>IF(AD150="kW",SUMPRODUCT(O151:O254,T151:T254,AD151:AD254),SUMPRODUCT(H151:H254,AD151:AD254))</f>
        <v>0</v>
      </c>
      <c r="AE269" s="290">
        <f>IF(AE150="kW",SUMPRODUCT(O151:O254,T151:T254,AE151:AE254),SUMPRODUCT(H151:H254, AE151:AE254))</f>
        <v>0</v>
      </c>
      <c r="AF269" s="290">
        <f>IF(AF150="kW",SUMPRODUCT(O151:O254,T151:T254,AF151:AF254),SUMPRODUCT(H151:H254, AF151:AF254))</f>
        <v>0</v>
      </c>
      <c r="AG269" s="290">
        <f>IF(AG150="kW",SUMPRODUCT(O151:O254,T151:T254,AG151:AG254),SUMPRODUCT(H151:H254,AG151:AG254))</f>
        <v>0</v>
      </c>
      <c r="AH269" s="290">
        <f>IF(AH150="kW",SUMPRODUCT(O151:O254,T151:T254,AH151:AH254),SUMPRODUCT(H151:H254,AH151:AH254))</f>
        <v>0</v>
      </c>
      <c r="AI269" s="290">
        <f>IF(AI150="kW",SUMPRODUCT(O151:O254,T151:T254,AI151:AI254),SUMPRODUCT(H151:H254,AI151:AI254))</f>
        <v>0</v>
      </c>
      <c r="AJ269" s="290">
        <f>IF(AJ150="kW",SUMPRODUCT(O151:O254,T151:T254,AJ151:AJ254),SUMPRODUCT(H151:H254,AJ151:AJ254))</f>
        <v>0</v>
      </c>
      <c r="AK269" s="290">
        <f>IF(AK150="kW",SUMPRODUCT(O151:O254,T151:T254,AK151:AK254),SUMPRODUCT(H151:H254,AK151:AK254))</f>
        <v>0</v>
      </c>
      <c r="AL269" s="290">
        <f>IF(AL150="kW",SUMPRODUCT(O151:O254,T151:T254,AL151:AL254),SUMPRODUCT(H151:H254,AL151:AL254))</f>
        <v>0</v>
      </c>
      <c r="AM269" s="290">
        <f>IF(AM150="kW",SUMPRODUCT(O151:O254,T151:T254,AM151:AM254),SUMPRODUCT(H151:H254,AM151:AM254))</f>
        <v>0</v>
      </c>
      <c r="AN269" s="290">
        <f>IF(AN150="kW",SUMPRODUCT(O151:O254,T151:T254,AN151:AN254),SUMPRODUCT(H151:H254,AN151:AN254))</f>
        <v>0</v>
      </c>
      <c r="AO269" s="336"/>
    </row>
    <row r="270" spans="1:43" ht="15">
      <c r="B270" s="323" t="s">
        <v>191</v>
      </c>
      <c r="C270" s="354"/>
      <c r="D270" s="278"/>
      <c r="E270" s="278"/>
      <c r="F270" s="278"/>
      <c r="G270" s="278"/>
      <c r="H270" s="278"/>
      <c r="I270" s="278"/>
      <c r="J270" s="278"/>
      <c r="K270" s="278"/>
      <c r="L270" s="278"/>
      <c r="M270" s="278"/>
      <c r="N270" s="278"/>
      <c r="O270" s="278"/>
      <c r="P270" s="355"/>
      <c r="Q270" s="278"/>
      <c r="R270" s="278"/>
      <c r="S270" s="278"/>
      <c r="T270" s="303"/>
      <c r="U270" s="308"/>
      <c r="V270" s="308"/>
      <c r="W270" s="278"/>
      <c r="X270" s="278"/>
      <c r="Y270" s="308"/>
      <c r="Z270" s="308"/>
      <c r="AA270" s="290">
        <f>SUMPRODUCT(I151:I254,AA151:AA254)</f>
        <v>26325.485244863601</v>
      </c>
      <c r="AB270" s="290">
        <f>SUMPRODUCT(I151:I254,AB151:AB254)</f>
        <v>28346.815362857782</v>
      </c>
      <c r="AC270" s="290">
        <f>IF(AC150="kW",SUMPRODUCT(O151:O254,U151:U254,AC151:AC254),SUMPRODUCT(I151:I254,AC151:AC254))</f>
        <v>54.976260088875627</v>
      </c>
      <c r="AD270" s="290">
        <f>IF(AD150="kW",SUMPRODUCT(O151:O254,U151:U254,AD151:AD254),SUMPRODUCT(I151:I254,AD151:AD254))</f>
        <v>0</v>
      </c>
      <c r="AE270" s="290">
        <f>IF(AE150="kW",SUMPRODUCT(O151:O254,U151:U254,AE151:AE254),SUMPRODUCT(I151:I254, AE151:AE254))</f>
        <v>0</v>
      </c>
      <c r="AF270" s="290">
        <f>IF(AF150="kW",SUMPRODUCT(O151:O254,U151:U254,AF151:AF254),SUMPRODUCT(I151:I254, AF151:AF254))</f>
        <v>0</v>
      </c>
      <c r="AG270" s="290">
        <f>IF(AG150="kW",SUMPRODUCT(O151:O254,U151:U254,AG151:AG254),SUMPRODUCT(I151:I254,AG151:AG254))</f>
        <v>0</v>
      </c>
      <c r="AH270" s="290">
        <f>IF(AH150="kW",SUMPRODUCT(O151:O254,U151:U254,AH151:AH254),SUMPRODUCT(I151:I254,AH151:AH254))</f>
        <v>0</v>
      </c>
      <c r="AI270" s="290">
        <f>IF(AI150="kW",SUMPRODUCT(O151:O254,U151:U254,AI151:AI254),SUMPRODUCT(I151:I254,AI151:AI254))</f>
        <v>0</v>
      </c>
      <c r="AJ270" s="290">
        <f>IF(AJ150="kW",SUMPRODUCT(O151:O254,U151:U254,AJ151:AJ254),SUMPRODUCT(I151:I254,AJ151:AJ254))</f>
        <v>0</v>
      </c>
      <c r="AK270" s="290">
        <f>IF(AK150="kW",SUMPRODUCT(O151:O254,U151:U254,AK151:AK254),SUMPRODUCT(I151:I254,AK151:AK254))</f>
        <v>0</v>
      </c>
      <c r="AL270" s="290">
        <f>IF(AL150="kW",SUMPRODUCT(O151:O254,U151:U254,AL151:AL254),SUMPRODUCT(I151:I254,AL151:AL254))</f>
        <v>0</v>
      </c>
      <c r="AM270" s="290">
        <f>IF(AM150="kW",SUMPRODUCT(O151:O254,U151:U254,AM151:AM254),SUMPRODUCT(I151:I254,AM151:AM254))</f>
        <v>0</v>
      </c>
      <c r="AN270" s="290">
        <f>IF(AN150="kW",SUMPRODUCT(O151:O254,U151:U254,AN151:AN254),SUMPRODUCT(I151:I254,AN151:AN254))</f>
        <v>0</v>
      </c>
      <c r="AO270" s="336"/>
    </row>
    <row r="271" spans="1:43" ht="15">
      <c r="B271" s="323" t="s">
        <v>192</v>
      </c>
      <c r="C271" s="354"/>
      <c r="D271" s="308"/>
      <c r="E271" s="308"/>
      <c r="F271" s="308"/>
      <c r="G271" s="308"/>
      <c r="H271" s="308"/>
      <c r="I271" s="308"/>
      <c r="J271" s="308"/>
      <c r="K271" s="308"/>
      <c r="L271" s="308"/>
      <c r="M271" s="308"/>
      <c r="N271" s="308"/>
      <c r="O271" s="308"/>
      <c r="P271" s="355"/>
      <c r="Q271" s="308"/>
      <c r="R271" s="308"/>
      <c r="S271" s="308"/>
      <c r="T271" s="303"/>
      <c r="U271" s="308"/>
      <c r="V271" s="308"/>
      <c r="W271" s="308"/>
      <c r="X271" s="308"/>
      <c r="Y271" s="308"/>
      <c r="Z271" s="308"/>
      <c r="AA271" s="290">
        <f>SUMPRODUCT(J151:J254,AA151:AA254)</f>
        <v>20615.754248793826</v>
      </c>
      <c r="AB271" s="290">
        <f>SUMPRODUCT(J151:J254,AB151:AB254)</f>
        <v>28207.131816234374</v>
      </c>
      <c r="AC271" s="290">
        <f>IF(AC150="kW",SUMPRODUCT(O151:O254,V151:V254,AC151:AC254),SUMPRODUCT(J151:J254,AC151:AC254))</f>
        <v>54.198672865688181</v>
      </c>
      <c r="AD271" s="290">
        <f>IF(AD150="kW",SUMPRODUCT(O151:O254,V151:V254,AD151:AD254),SUMPRODUCT(J151:J254,AD151:AD254))</f>
        <v>0</v>
      </c>
      <c r="AE271" s="290">
        <f>IF(AE150="kW",SUMPRODUCT(O151:O254,V151:V254,AE151:AE254),SUMPRODUCT(J151:J254, AE151:AE254))</f>
        <v>0</v>
      </c>
      <c r="AF271" s="290">
        <f>IF(AF150="kW",SUMPRODUCT(O151:O254,V151:V254,AF151:AF254),SUMPRODUCT(J151:J254, AF151:AF254))</f>
        <v>0</v>
      </c>
      <c r="AG271" s="290">
        <f>IF(AG150="kW",SUMPRODUCT(O151:O254,V151:V254,AG151:AG254),SUMPRODUCT(J151:J254,AG151:AG254))</f>
        <v>0</v>
      </c>
      <c r="AH271" s="290">
        <f>IF(AH150="kW",SUMPRODUCT(O151:O254,V151:V254,AH151:AH254),SUMPRODUCT(J151:J254,AH151:AH254))</f>
        <v>0</v>
      </c>
      <c r="AI271" s="290">
        <f>IF(AI150="kW",SUMPRODUCT(O151:O254,V151:V254,AI151:AI254),SUMPRODUCT(J151:J254,AI151:AI254))</f>
        <v>0</v>
      </c>
      <c r="AJ271" s="290">
        <f>IF(AJ150="kW",SUMPRODUCT(O151:O254,V151:V254,AJ151:AJ254),SUMPRODUCT(J151:J254,AJ151:AJ254))</f>
        <v>0</v>
      </c>
      <c r="AK271" s="290">
        <f>IF(AK150="kW",SUMPRODUCT(O151:O254,V151:V254,AK151:AK254),SUMPRODUCT(J151:J254,AK151:AK254))</f>
        <v>0</v>
      </c>
      <c r="AL271" s="290">
        <f>IF(AL150="kW",SUMPRODUCT(O151:O254,V151:V254,AL151:AL254),SUMPRODUCT(J151:J254,AL151:AL254))</f>
        <v>0</v>
      </c>
      <c r="AM271" s="290">
        <f>IF(AM150="kW",SUMPRODUCT(O151:O254,V151:V254,AM151:AM254),SUMPRODUCT(J151:J254,AM151:AM254))</f>
        <v>0</v>
      </c>
      <c r="AN271" s="290">
        <f>IF(AN150="kW",SUMPRODUCT(O151:O254,V151:V254,AN151:AN254),SUMPRODUCT(J151:J254,AN151:AN254))</f>
        <v>0</v>
      </c>
      <c r="AO271" s="336"/>
    </row>
    <row r="272" spans="1:43" ht="15">
      <c r="B272" s="323" t="s">
        <v>193</v>
      </c>
      <c r="C272" s="354"/>
      <c r="D272" s="334"/>
      <c r="E272" s="334"/>
      <c r="F272" s="334"/>
      <c r="G272" s="334"/>
      <c r="H272" s="334"/>
      <c r="I272" s="334"/>
      <c r="J272" s="334"/>
      <c r="K272" s="334"/>
      <c r="L272" s="334"/>
      <c r="M272" s="334"/>
      <c r="N272" s="334"/>
      <c r="O272" s="334"/>
      <c r="P272" s="308"/>
      <c r="Q272" s="278"/>
      <c r="R272" s="278"/>
      <c r="S272" s="308"/>
      <c r="T272" s="303"/>
      <c r="U272" s="308"/>
      <c r="V272" s="308"/>
      <c r="W272" s="355"/>
      <c r="X272" s="355"/>
      <c r="Y272" s="308"/>
      <c r="Z272" s="308"/>
      <c r="AA272" s="290">
        <f>SUMPRODUCT(K151:K254,AA151:AA254)</f>
        <v>20590.017560937285</v>
      </c>
      <c r="AB272" s="290">
        <f>SUMPRODUCT(K151:K254,AB151:AB254)</f>
        <v>27589.154341038062</v>
      </c>
      <c r="AC272" s="290">
        <f>IF(AC150="kW",SUMPRODUCT(O151:O254,W151:W254,AC151:AC254),SUMPRODUCT(K151:K254,AC151:AC254))</f>
        <v>54.198672865688181</v>
      </c>
      <c r="AD272" s="290">
        <f>IF(AD150="kW",SUMPRODUCT(O151:O254,W151:W254,AD151:AD254),SUMPRODUCT(K151:K254,AD151:AD254))</f>
        <v>0</v>
      </c>
      <c r="AE272" s="290">
        <f>IF(AE150="kW",SUMPRODUCT(O151:O254,W151:W254,AE151:AE254),SUMPRODUCT(K151:K254, AE151:AE254))</f>
        <v>0</v>
      </c>
      <c r="AF272" s="290">
        <f>IF(AF150="kW",SUMPRODUCT(O151:O254,W151:W254,AF151:AF254),SUMPRODUCT(K151:K254, AF151:AF254))</f>
        <v>0</v>
      </c>
      <c r="AG272" s="290">
        <f>IF(AG150="kW",SUMPRODUCT(O151:O254,W151:W254,AG151:AG254),SUMPRODUCT(K151:K254,AG151:AG254))</f>
        <v>0</v>
      </c>
      <c r="AH272" s="290">
        <f>IF(AH150="kW",SUMPRODUCT(O151:O254,W151:W254,AH151:AH254),SUMPRODUCT(K151:K254,AH151:AH254))</f>
        <v>0</v>
      </c>
      <c r="AI272" s="290">
        <f>IF(AI150="kW",SUMPRODUCT(O151:O254,W151:W254,AI151:AI254),SUMPRODUCT(K151:K254,AI151:AI254))</f>
        <v>0</v>
      </c>
      <c r="AJ272" s="290">
        <f>IF(AJ150="kW",SUMPRODUCT(O151:O254,W151:W254,AJ151:AJ254),SUMPRODUCT(K151:K254,AJ151:AJ254))</f>
        <v>0</v>
      </c>
      <c r="AK272" s="290">
        <f>IF(AK150="kW",SUMPRODUCT(O151:O254,W151:W254,AK151:AK254),SUMPRODUCT(K151:K254,AK151:AK254))</f>
        <v>0</v>
      </c>
      <c r="AL272" s="290">
        <f>IF(AL150="kW",SUMPRODUCT(O151:O254,W151:W254,AL151:AL254),SUMPRODUCT(K151:K254,AL151:AL254))</f>
        <v>0</v>
      </c>
      <c r="AM272" s="290">
        <f>IF(AM150="kW",SUMPRODUCT(O151:O254,W151:W254,AM151:AM254),SUMPRODUCT(K151:K254,AM151:AM254))</f>
        <v>0</v>
      </c>
      <c r="AN272" s="290">
        <f>IF(AN150="kW",SUMPRODUCT(O151:O254,W151:W254,AN151:AN254),SUMPRODUCT(K151:K254,AN151:AN254))</f>
        <v>0</v>
      </c>
      <c r="AO272" s="336"/>
    </row>
    <row r="273" spans="1:41" ht="15">
      <c r="B273" s="323" t="s">
        <v>194</v>
      </c>
      <c r="C273" s="354"/>
      <c r="D273" s="334"/>
      <c r="E273" s="334"/>
      <c r="F273" s="334"/>
      <c r="G273" s="334"/>
      <c r="H273" s="334"/>
      <c r="I273" s="334"/>
      <c r="J273" s="334"/>
      <c r="K273" s="334"/>
      <c r="L273" s="334"/>
      <c r="M273" s="334"/>
      <c r="N273" s="334"/>
      <c r="O273" s="334"/>
      <c r="P273" s="308"/>
      <c r="Q273" s="278"/>
      <c r="R273" s="278"/>
      <c r="S273" s="308"/>
      <c r="T273" s="303"/>
      <c r="U273" s="308"/>
      <c r="V273" s="308"/>
      <c r="W273" s="355"/>
      <c r="X273" s="355"/>
      <c r="Y273" s="308"/>
      <c r="Z273" s="308"/>
      <c r="AA273" s="290">
        <f>SUMPRODUCT(L151:L254,AA151:AA254)</f>
        <v>20590.017560937285</v>
      </c>
      <c r="AB273" s="290">
        <f>SUMPRODUCT(L151:L254,AB151:AB254)</f>
        <v>27589.154341038062</v>
      </c>
      <c r="AC273" s="290">
        <f t="shared" ref="AC273:AN273" si="156">IF(AC150="kW",SUMPRODUCT($O$151:$O$254,$X$151:$X$254,AC151:AC254),SUMPRODUCT($L$151:$L$254,AC151:AC254))</f>
        <v>54.198672865688181</v>
      </c>
      <c r="AD273" s="290">
        <f t="shared" si="156"/>
        <v>0</v>
      </c>
      <c r="AE273" s="290">
        <f t="shared" si="156"/>
        <v>0</v>
      </c>
      <c r="AF273" s="290">
        <f t="shared" si="156"/>
        <v>0</v>
      </c>
      <c r="AG273" s="290">
        <f t="shared" si="156"/>
        <v>0</v>
      </c>
      <c r="AH273" s="290">
        <f t="shared" si="156"/>
        <v>0</v>
      </c>
      <c r="AI273" s="290">
        <f t="shared" si="156"/>
        <v>0</v>
      </c>
      <c r="AJ273" s="290">
        <f t="shared" si="156"/>
        <v>0</v>
      </c>
      <c r="AK273" s="290">
        <f t="shared" si="156"/>
        <v>0</v>
      </c>
      <c r="AL273" s="290">
        <f t="shared" si="156"/>
        <v>0</v>
      </c>
      <c r="AM273" s="290">
        <f t="shared" si="156"/>
        <v>0</v>
      </c>
      <c r="AN273" s="290">
        <f t="shared" si="156"/>
        <v>0</v>
      </c>
      <c r="AO273" s="336"/>
    </row>
    <row r="274" spans="1:41" ht="15">
      <c r="B274" s="741" t="s">
        <v>785</v>
      </c>
      <c r="C274" s="356"/>
      <c r="D274" s="379"/>
      <c r="E274" s="379"/>
      <c r="F274" s="379"/>
      <c r="G274" s="379"/>
      <c r="H274" s="379"/>
      <c r="I274" s="379"/>
      <c r="J274" s="379"/>
      <c r="K274" s="379"/>
      <c r="L274" s="379"/>
      <c r="M274" s="379"/>
      <c r="N274" s="379"/>
      <c r="O274" s="379"/>
      <c r="P274" s="380"/>
      <c r="Q274" s="381"/>
      <c r="R274" s="381"/>
      <c r="S274" s="382"/>
      <c r="T274" s="361"/>
      <c r="U274" s="382"/>
      <c r="V274" s="382"/>
      <c r="W274" s="380"/>
      <c r="X274" s="380"/>
      <c r="Y274" s="382"/>
      <c r="Z274" s="382"/>
      <c r="AA274" s="325">
        <f>SUMPRODUCT(M151:M254,AA151:AA254)</f>
        <v>15204.603085895804</v>
      </c>
      <c r="AB274" s="325">
        <f>SUMPRODUCT(M151:M254,AB151:AB254)</f>
        <v>25705.53879234035</v>
      </c>
      <c r="AC274" s="325">
        <f t="shared" ref="AC274:AN274" si="157">IF(AC150="kW",SUMPRODUCT($O$151:$O$254,$Y$151:$Y$254,AC151:AC254),SUMPRODUCT($L$151:$L$254,AC151:AC254))</f>
        <v>43.713004227753579</v>
      </c>
      <c r="AD274" s="325">
        <f t="shared" si="157"/>
        <v>0</v>
      </c>
      <c r="AE274" s="325">
        <f t="shared" si="157"/>
        <v>0</v>
      </c>
      <c r="AF274" s="325">
        <f t="shared" si="157"/>
        <v>0</v>
      </c>
      <c r="AG274" s="325">
        <f t="shared" si="157"/>
        <v>0</v>
      </c>
      <c r="AH274" s="325">
        <f t="shared" si="157"/>
        <v>0</v>
      </c>
      <c r="AI274" s="325">
        <f t="shared" si="157"/>
        <v>0</v>
      </c>
      <c r="AJ274" s="325">
        <f t="shared" si="157"/>
        <v>0</v>
      </c>
      <c r="AK274" s="325">
        <f t="shared" si="157"/>
        <v>0</v>
      </c>
      <c r="AL274" s="325">
        <f t="shared" si="157"/>
        <v>0</v>
      </c>
      <c r="AM274" s="325">
        <f t="shared" si="157"/>
        <v>0</v>
      </c>
      <c r="AN274" s="325">
        <f t="shared" si="157"/>
        <v>0</v>
      </c>
      <c r="AO274" s="383"/>
    </row>
    <row r="275" spans="1:41" ht="18.75" customHeight="1">
      <c r="B275" s="365" t="s">
        <v>581</v>
      </c>
      <c r="C275" s="384"/>
      <c r="D275" s="385"/>
      <c r="E275" s="385"/>
      <c r="F275" s="385"/>
      <c r="G275" s="385"/>
      <c r="H275" s="385"/>
      <c r="I275" s="385"/>
      <c r="J275" s="385"/>
      <c r="K275" s="385"/>
      <c r="L275" s="385"/>
      <c r="M275" s="385"/>
      <c r="N275" s="385"/>
      <c r="O275" s="385"/>
      <c r="P275" s="385"/>
      <c r="Q275" s="385"/>
      <c r="R275" s="385"/>
      <c r="S275" s="385"/>
      <c r="T275" s="368"/>
      <c r="U275" s="369"/>
      <c r="V275" s="385"/>
      <c r="W275" s="385"/>
      <c r="X275" s="385"/>
      <c r="Y275" s="385"/>
      <c r="Z275" s="385"/>
      <c r="AA275" s="386"/>
      <c r="AB275" s="386"/>
      <c r="AC275" s="386"/>
      <c r="AD275" s="386"/>
      <c r="AE275" s="386"/>
      <c r="AF275" s="386"/>
      <c r="AG275" s="386"/>
      <c r="AH275" s="386"/>
      <c r="AI275" s="386"/>
      <c r="AJ275" s="386"/>
      <c r="AK275" s="386"/>
      <c r="AL275" s="386"/>
      <c r="AM275" s="386"/>
      <c r="AN275" s="386"/>
      <c r="AO275" s="386"/>
    </row>
    <row r="276" spans="1:41">
      <c r="E276" s="387"/>
      <c r="F276" s="387"/>
      <c r="G276" s="387"/>
      <c r="H276" s="387"/>
      <c r="I276" s="387"/>
      <c r="J276" s="387"/>
      <c r="K276" s="387"/>
      <c r="L276" s="387"/>
      <c r="M276" s="387"/>
      <c r="N276" s="387"/>
      <c r="O276" s="387"/>
      <c r="P276" s="387"/>
      <c r="Q276" s="387"/>
      <c r="R276" s="387"/>
      <c r="S276" s="387"/>
      <c r="T276" s="387"/>
      <c r="U276" s="387"/>
      <c r="V276" s="387"/>
      <c r="W276" s="387"/>
      <c r="X276" s="387"/>
      <c r="Y276" s="387"/>
      <c r="Z276" s="387"/>
      <c r="AA276" s="255"/>
      <c r="AB276" s="255"/>
      <c r="AC276" s="255"/>
      <c r="AD276" s="255"/>
      <c r="AE276" s="255"/>
      <c r="AF276" s="255"/>
      <c r="AG276" s="255"/>
      <c r="AH276" s="255"/>
      <c r="AI276" s="255"/>
      <c r="AJ276" s="255"/>
      <c r="AK276" s="255"/>
      <c r="AL276" s="255"/>
      <c r="AM276" s="255"/>
      <c r="AN276" s="255"/>
    </row>
    <row r="277" spans="1:41" ht="15.6">
      <c r="B277" s="279" t="s">
        <v>248</v>
      </c>
      <c r="C277" s="280"/>
      <c r="D277" s="581" t="s">
        <v>526</v>
      </c>
      <c r="E277" s="579"/>
      <c r="P277" s="280"/>
      <c r="AA277" s="269"/>
      <c r="AB277" s="266"/>
      <c r="AC277" s="266"/>
      <c r="AD277" s="266"/>
      <c r="AE277" s="266"/>
      <c r="AF277" s="266"/>
      <c r="AG277" s="266"/>
      <c r="AH277" s="266"/>
      <c r="AI277" s="266"/>
      <c r="AJ277" s="266"/>
      <c r="AK277" s="266"/>
      <c r="AL277" s="266"/>
      <c r="AM277" s="266"/>
      <c r="AN277" s="266"/>
      <c r="AO277" s="281"/>
    </row>
    <row r="278" spans="1:41" ht="33" customHeight="1">
      <c r="B278" s="886" t="s">
        <v>211</v>
      </c>
      <c r="C278" s="888" t="s">
        <v>33</v>
      </c>
      <c r="D278" s="283" t="s">
        <v>422</v>
      </c>
      <c r="E278" s="883" t="s">
        <v>209</v>
      </c>
      <c r="F278" s="884"/>
      <c r="G278" s="884"/>
      <c r="H278" s="884"/>
      <c r="I278" s="884"/>
      <c r="J278" s="884"/>
      <c r="K278" s="884"/>
      <c r="L278" s="884"/>
      <c r="M278" s="884"/>
      <c r="N278" s="892"/>
      <c r="O278" s="890" t="s">
        <v>213</v>
      </c>
      <c r="P278" s="283" t="s">
        <v>423</v>
      </c>
      <c r="Q278" s="883" t="s">
        <v>212</v>
      </c>
      <c r="R278" s="884"/>
      <c r="S278" s="884"/>
      <c r="T278" s="884"/>
      <c r="U278" s="884"/>
      <c r="V278" s="884"/>
      <c r="W278" s="884"/>
      <c r="X278" s="884"/>
      <c r="Y278" s="884"/>
      <c r="Z278" s="892"/>
      <c r="AA278" s="883" t="s">
        <v>243</v>
      </c>
      <c r="AB278" s="884"/>
      <c r="AC278" s="884"/>
      <c r="AD278" s="884"/>
      <c r="AE278" s="884"/>
      <c r="AF278" s="884"/>
      <c r="AG278" s="884"/>
      <c r="AH278" s="884"/>
      <c r="AI278" s="884"/>
      <c r="AJ278" s="884"/>
      <c r="AK278" s="884"/>
      <c r="AL278" s="884"/>
      <c r="AM278" s="884"/>
      <c r="AN278" s="884"/>
      <c r="AO278" s="885"/>
    </row>
    <row r="279" spans="1:41" ht="60.75" customHeight="1">
      <c r="B279" s="887"/>
      <c r="C279" s="889"/>
      <c r="D279" s="284">
        <v>2013</v>
      </c>
      <c r="E279" s="284">
        <v>2014</v>
      </c>
      <c r="F279" s="284">
        <v>2015</v>
      </c>
      <c r="G279" s="284">
        <v>2016</v>
      </c>
      <c r="H279" s="284">
        <v>2017</v>
      </c>
      <c r="I279" s="284">
        <v>2018</v>
      </c>
      <c r="J279" s="284">
        <v>2019</v>
      </c>
      <c r="K279" s="284">
        <v>2020</v>
      </c>
      <c r="L279" s="284">
        <v>2021</v>
      </c>
      <c r="M279" s="284">
        <v>2022</v>
      </c>
      <c r="N279" s="284">
        <v>2023</v>
      </c>
      <c r="O279" s="891"/>
      <c r="P279" s="284">
        <v>2013</v>
      </c>
      <c r="Q279" s="284">
        <v>2014</v>
      </c>
      <c r="R279" s="284">
        <v>2015</v>
      </c>
      <c r="S279" s="284">
        <v>2016</v>
      </c>
      <c r="T279" s="284">
        <v>2017</v>
      </c>
      <c r="U279" s="284">
        <v>2018</v>
      </c>
      <c r="V279" s="284">
        <v>2019</v>
      </c>
      <c r="W279" s="284">
        <v>2020</v>
      </c>
      <c r="X279" s="284">
        <v>2021</v>
      </c>
      <c r="Y279" s="284">
        <v>2022</v>
      </c>
      <c r="Z279" s="284">
        <v>2023</v>
      </c>
      <c r="AA279" s="284" t="str">
        <f>'1.  LRAMVA Summary'!D52</f>
        <v>Residential</v>
      </c>
      <c r="AB279" s="284" t="str">
        <f>'1.  LRAMVA Summary'!E52</f>
        <v>GS&lt;50 kW</v>
      </c>
      <c r="AC279" s="284" t="str">
        <f>'1.  LRAMVA Summary'!F52</f>
        <v>GS 50-4,999 kW</v>
      </c>
      <c r="AD279" s="284" t="str">
        <f>'1.  LRAMVA Summary'!G52</f>
        <v>Unmetered Scattered Load</v>
      </c>
      <c r="AE279" s="284" t="str">
        <f>'1.  LRAMVA Summary'!H52</f>
        <v>Sentinel Lighting</v>
      </c>
      <c r="AF279" s="284" t="str">
        <f>'1.  LRAMVA Summary'!I52</f>
        <v>Street Lighting Service</v>
      </c>
      <c r="AG279" s="284" t="str">
        <f>'1.  LRAMVA Summary'!J52</f>
        <v/>
      </c>
      <c r="AH279" s="284" t="str">
        <f>'1.  LRAMVA Summary'!K52</f>
        <v/>
      </c>
      <c r="AI279" s="284" t="str">
        <f>'1.  LRAMVA Summary'!L52</f>
        <v/>
      </c>
      <c r="AJ279" s="284" t="str">
        <f>'1.  LRAMVA Summary'!M52</f>
        <v/>
      </c>
      <c r="AK279" s="284" t="str">
        <f>'1.  LRAMVA Summary'!N52</f>
        <v/>
      </c>
      <c r="AL279" s="284" t="str">
        <f>'1.  LRAMVA Summary'!O52</f>
        <v/>
      </c>
      <c r="AM279" s="284" t="str">
        <f>'1.  LRAMVA Summary'!P52</f>
        <v/>
      </c>
      <c r="AN279" s="284" t="str">
        <f>'1.  LRAMVA Summary'!Q52</f>
        <v/>
      </c>
      <c r="AO279" s="286" t="str">
        <f>'1.  LRAMVA Summary'!R52</f>
        <v>Total</v>
      </c>
    </row>
    <row r="280" spans="1:41" ht="15" customHeight="1">
      <c r="A280" s="499"/>
      <c r="B280" s="287" t="s">
        <v>0</v>
      </c>
      <c r="C280" s="288"/>
      <c r="D280" s="288"/>
      <c r="E280" s="288"/>
      <c r="F280" s="288"/>
      <c r="G280" s="288"/>
      <c r="H280" s="288"/>
      <c r="I280" s="288"/>
      <c r="J280" s="288"/>
      <c r="K280" s="288"/>
      <c r="L280" s="288"/>
      <c r="M280" s="288"/>
      <c r="N280" s="288"/>
      <c r="O280" s="289"/>
      <c r="P280" s="288"/>
      <c r="Q280" s="288"/>
      <c r="R280" s="288"/>
      <c r="S280" s="288"/>
      <c r="T280" s="288"/>
      <c r="U280" s="288"/>
      <c r="V280" s="288"/>
      <c r="W280" s="288"/>
      <c r="X280" s="288"/>
      <c r="Y280" s="288"/>
      <c r="Z280" s="288"/>
      <c r="AA280" s="290" t="str">
        <f>'1.  LRAMVA Summary'!D53</f>
        <v>kWh</v>
      </c>
      <c r="AB280" s="290" t="str">
        <f>'1.  LRAMVA Summary'!E53</f>
        <v>kWh</v>
      </c>
      <c r="AC280" s="290" t="str">
        <f>'1.  LRAMVA Summary'!F53</f>
        <v>kW</v>
      </c>
      <c r="AD280" s="290" t="str">
        <f>'1.  LRAMVA Summary'!G53</f>
        <v>kWh</v>
      </c>
      <c r="AE280" s="290" t="str">
        <f>'1.  LRAMVA Summary'!H53</f>
        <v>kW</v>
      </c>
      <c r="AF280" s="290" t="str">
        <f>'1.  LRAMVA Summary'!I53</f>
        <v>kW</v>
      </c>
      <c r="AG280" s="290">
        <f>'1.  LRAMVA Summary'!J53</f>
        <v>0</v>
      </c>
      <c r="AH280" s="290">
        <f>'1.  LRAMVA Summary'!K53</f>
        <v>0</v>
      </c>
      <c r="AI280" s="290">
        <f>'1.  LRAMVA Summary'!L53</f>
        <v>0</v>
      </c>
      <c r="AJ280" s="290">
        <f>'1.  LRAMVA Summary'!M53</f>
        <v>0</v>
      </c>
      <c r="AK280" s="290">
        <f>'1.  LRAMVA Summary'!N53</f>
        <v>0</v>
      </c>
      <c r="AL280" s="290">
        <f>'1.  LRAMVA Summary'!O53</f>
        <v>0</v>
      </c>
      <c r="AM280" s="290">
        <f>'1.  LRAMVA Summary'!P53</f>
        <v>0</v>
      </c>
      <c r="AN280" s="290">
        <f>'1.  LRAMVA Summary'!Q53</f>
        <v>0</v>
      </c>
      <c r="AO280" s="291"/>
    </row>
    <row r="281" spans="1:41" ht="15" outlineLevel="1">
      <c r="A281" s="498">
        <v>1</v>
      </c>
      <c r="B281" s="293" t="s">
        <v>1</v>
      </c>
      <c r="C281" s="290" t="s">
        <v>25</v>
      </c>
      <c r="D281" s="294">
        <v>3364.1390000000001</v>
      </c>
      <c r="E281" s="294">
        <v>3364.1390000000001</v>
      </c>
      <c r="F281" s="294">
        <v>3364.1390000000001</v>
      </c>
      <c r="G281" s="294">
        <v>3364.1390000000001</v>
      </c>
      <c r="H281" s="294">
        <v>2894.7569208600144</v>
      </c>
      <c r="I281" s="294">
        <v>0</v>
      </c>
      <c r="J281" s="294"/>
      <c r="K281" s="294"/>
      <c r="L281" s="294"/>
      <c r="M281" s="294"/>
      <c r="N281" s="294"/>
      <c r="O281" s="290"/>
      <c r="P281" s="294">
        <v>0.48953371499999998</v>
      </c>
      <c r="Q281" s="294">
        <v>0.48953371499999998</v>
      </c>
      <c r="R281" s="294">
        <v>0.48953371499999998</v>
      </c>
      <c r="S281" s="294">
        <v>0.48953371499999998</v>
      </c>
      <c r="T281" s="294">
        <v>0.424803808</v>
      </c>
      <c r="U281" s="294">
        <v>0</v>
      </c>
      <c r="V281" s="294">
        <v>0</v>
      </c>
      <c r="W281" s="294">
        <v>0</v>
      </c>
      <c r="X281" s="294">
        <v>0</v>
      </c>
      <c r="Y281" s="294">
        <v>0</v>
      </c>
      <c r="Z281" s="294">
        <v>0</v>
      </c>
      <c r="AA281" s="407">
        <v>1</v>
      </c>
      <c r="AB281" s="407"/>
      <c r="AC281" s="407"/>
      <c r="AD281" s="407"/>
      <c r="AE281" s="407"/>
      <c r="AF281" s="407"/>
      <c r="AG281" s="407"/>
      <c r="AH281" s="407"/>
      <c r="AI281" s="407"/>
      <c r="AJ281" s="407"/>
      <c r="AK281" s="407"/>
      <c r="AL281" s="407"/>
      <c r="AM281" s="407"/>
      <c r="AN281" s="407"/>
      <c r="AO281" s="295">
        <f>SUM(AA281:AN281)</f>
        <v>1</v>
      </c>
    </row>
    <row r="282" spans="1:41" ht="15" outlineLevel="1">
      <c r="B282" s="293" t="s">
        <v>249</v>
      </c>
      <c r="C282" s="290" t="s">
        <v>163</v>
      </c>
      <c r="D282" s="294"/>
      <c r="E282" s="294"/>
      <c r="F282" s="294"/>
      <c r="G282" s="294"/>
      <c r="H282" s="294"/>
      <c r="I282" s="294"/>
      <c r="J282" s="294"/>
      <c r="K282" s="294"/>
      <c r="L282" s="294"/>
      <c r="M282" s="294"/>
      <c r="N282" s="294"/>
      <c r="O282" s="461"/>
      <c r="P282" s="294"/>
      <c r="Q282" s="294"/>
      <c r="R282" s="294"/>
      <c r="S282" s="294"/>
      <c r="T282" s="294"/>
      <c r="U282" s="294"/>
      <c r="V282" s="294"/>
      <c r="W282" s="294"/>
      <c r="X282" s="294"/>
      <c r="Y282" s="294"/>
      <c r="Z282" s="294"/>
      <c r="AA282" s="408">
        <f>AA281</f>
        <v>1</v>
      </c>
      <c r="AB282" s="408">
        <f>AB281</f>
        <v>0</v>
      </c>
      <c r="AC282" s="408">
        <f t="shared" ref="AC282:AN282" si="158">AC281</f>
        <v>0</v>
      </c>
      <c r="AD282" s="408">
        <f t="shared" si="158"/>
        <v>0</v>
      </c>
      <c r="AE282" s="408">
        <f t="shared" si="158"/>
        <v>0</v>
      </c>
      <c r="AF282" s="408">
        <f t="shared" si="158"/>
        <v>0</v>
      </c>
      <c r="AG282" s="408">
        <f t="shared" si="158"/>
        <v>0</v>
      </c>
      <c r="AH282" s="408">
        <f t="shared" si="158"/>
        <v>0</v>
      </c>
      <c r="AI282" s="408">
        <f t="shared" si="158"/>
        <v>0</v>
      </c>
      <c r="AJ282" s="408">
        <f t="shared" si="158"/>
        <v>0</v>
      </c>
      <c r="AK282" s="408">
        <f t="shared" si="158"/>
        <v>0</v>
      </c>
      <c r="AL282" s="408">
        <f t="shared" si="158"/>
        <v>0</v>
      </c>
      <c r="AM282" s="408">
        <f t="shared" si="158"/>
        <v>0</v>
      </c>
      <c r="AN282" s="408">
        <f t="shared" si="158"/>
        <v>0</v>
      </c>
      <c r="AO282" s="296"/>
    </row>
    <row r="283" spans="1:41" ht="15.6" outlineLevel="1">
      <c r="A283" s="500"/>
      <c r="B283" s="297"/>
      <c r="C283" s="298"/>
      <c r="D283" s="298"/>
      <c r="E283" s="298"/>
      <c r="F283" s="298"/>
      <c r="G283" s="298"/>
      <c r="H283" s="298"/>
      <c r="I283" s="298"/>
      <c r="J283" s="298"/>
      <c r="K283" s="298"/>
      <c r="L283" s="298"/>
      <c r="M283" s="298"/>
      <c r="N283" s="298"/>
      <c r="O283" s="302"/>
      <c r="P283" s="298"/>
      <c r="Q283" s="298"/>
      <c r="R283" s="298"/>
      <c r="S283" s="298"/>
      <c r="T283" s="298"/>
      <c r="U283" s="298"/>
      <c r="V283" s="298"/>
      <c r="W283" s="298"/>
      <c r="X283" s="298"/>
      <c r="Y283" s="298"/>
      <c r="Z283" s="298"/>
      <c r="AA283" s="409"/>
      <c r="AB283" s="410"/>
      <c r="AC283" s="410"/>
      <c r="AD283" s="410"/>
      <c r="AE283" s="410"/>
      <c r="AF283" s="410"/>
      <c r="AG283" s="410"/>
      <c r="AH283" s="410"/>
      <c r="AI283" s="410"/>
      <c r="AJ283" s="410"/>
      <c r="AK283" s="410"/>
      <c r="AL283" s="410"/>
      <c r="AM283" s="410"/>
      <c r="AN283" s="410"/>
      <c r="AO283" s="301"/>
    </row>
    <row r="284" spans="1:41" ht="15" outlineLevel="1">
      <c r="A284" s="498">
        <v>2</v>
      </c>
      <c r="B284" s="293" t="s">
        <v>2</v>
      </c>
      <c r="C284" s="290" t="s">
        <v>25</v>
      </c>
      <c r="D284" s="294">
        <v>2955.5190240000002</v>
      </c>
      <c r="E284" s="294">
        <v>2955.5190240000002</v>
      </c>
      <c r="F284" s="294">
        <v>2955.5190240000002</v>
      </c>
      <c r="G284" s="294">
        <v>2955.5190240000002</v>
      </c>
      <c r="H284" s="294">
        <v>0</v>
      </c>
      <c r="I284" s="294">
        <v>0</v>
      </c>
      <c r="J284" s="294">
        <v>0</v>
      </c>
      <c r="K284" s="294">
        <v>0</v>
      </c>
      <c r="L284" s="294">
        <v>0</v>
      </c>
      <c r="M284" s="294">
        <v>0</v>
      </c>
      <c r="N284" s="294">
        <v>0</v>
      </c>
      <c r="O284" s="290"/>
      <c r="P284" s="294">
        <v>1.6575527919999999</v>
      </c>
      <c r="Q284" s="294">
        <v>1.6575527919999999</v>
      </c>
      <c r="R284" s="294">
        <v>1.6575527919999999</v>
      </c>
      <c r="S284" s="294">
        <v>1.6575527919999999</v>
      </c>
      <c r="T284" s="294">
        <v>0</v>
      </c>
      <c r="U284" s="294">
        <v>0</v>
      </c>
      <c r="V284" s="294">
        <v>0</v>
      </c>
      <c r="W284" s="294">
        <v>0</v>
      </c>
      <c r="X284" s="294">
        <v>0</v>
      </c>
      <c r="Y284" s="294">
        <v>0</v>
      </c>
      <c r="Z284" s="294">
        <v>0</v>
      </c>
      <c r="AA284" s="407">
        <v>1</v>
      </c>
      <c r="AB284" s="407"/>
      <c r="AC284" s="407"/>
      <c r="AD284" s="407"/>
      <c r="AE284" s="407"/>
      <c r="AF284" s="407"/>
      <c r="AG284" s="407"/>
      <c r="AH284" s="407"/>
      <c r="AI284" s="407"/>
      <c r="AJ284" s="407"/>
      <c r="AK284" s="407"/>
      <c r="AL284" s="407"/>
      <c r="AM284" s="407"/>
      <c r="AN284" s="407"/>
      <c r="AO284" s="295">
        <f>SUM(AA284:AN284)</f>
        <v>1</v>
      </c>
    </row>
    <row r="285" spans="1:41" ht="15" outlineLevel="1">
      <c r="B285" s="293" t="s">
        <v>249</v>
      </c>
      <c r="C285" s="290" t="s">
        <v>163</v>
      </c>
      <c r="D285" s="294"/>
      <c r="E285" s="294"/>
      <c r="F285" s="294"/>
      <c r="G285" s="294"/>
      <c r="H285" s="294"/>
      <c r="I285" s="294"/>
      <c r="J285" s="294"/>
      <c r="K285" s="294"/>
      <c r="L285" s="294"/>
      <c r="M285" s="294"/>
      <c r="N285" s="294"/>
      <c r="O285" s="461"/>
      <c r="P285" s="294"/>
      <c r="Q285" s="294"/>
      <c r="R285" s="294"/>
      <c r="S285" s="294"/>
      <c r="T285" s="294"/>
      <c r="U285" s="294"/>
      <c r="V285" s="294"/>
      <c r="W285" s="294"/>
      <c r="X285" s="294"/>
      <c r="Y285" s="294"/>
      <c r="Z285" s="294"/>
      <c r="AA285" s="408">
        <f>AA284</f>
        <v>1</v>
      </c>
      <c r="AB285" s="408">
        <f>AB284</f>
        <v>0</v>
      </c>
      <c r="AC285" s="408">
        <f t="shared" ref="AC285:AN285" si="159">AC284</f>
        <v>0</v>
      </c>
      <c r="AD285" s="408">
        <f t="shared" si="159"/>
        <v>0</v>
      </c>
      <c r="AE285" s="408">
        <f t="shared" si="159"/>
        <v>0</v>
      </c>
      <c r="AF285" s="408">
        <f t="shared" si="159"/>
        <v>0</v>
      </c>
      <c r="AG285" s="408">
        <f t="shared" si="159"/>
        <v>0</v>
      </c>
      <c r="AH285" s="408">
        <f t="shared" si="159"/>
        <v>0</v>
      </c>
      <c r="AI285" s="408">
        <f t="shared" si="159"/>
        <v>0</v>
      </c>
      <c r="AJ285" s="408">
        <f t="shared" si="159"/>
        <v>0</v>
      </c>
      <c r="AK285" s="408">
        <f t="shared" si="159"/>
        <v>0</v>
      </c>
      <c r="AL285" s="408">
        <f t="shared" si="159"/>
        <v>0</v>
      </c>
      <c r="AM285" s="408">
        <f t="shared" si="159"/>
        <v>0</v>
      </c>
      <c r="AN285" s="408">
        <f t="shared" si="159"/>
        <v>0</v>
      </c>
      <c r="AO285" s="296"/>
    </row>
    <row r="286" spans="1:41" ht="15.6" outlineLevel="1">
      <c r="A286" s="500"/>
      <c r="B286" s="297"/>
      <c r="C286" s="298"/>
      <c r="D286" s="303"/>
      <c r="E286" s="303"/>
      <c r="F286" s="303"/>
      <c r="G286" s="303"/>
      <c r="H286" s="303"/>
      <c r="I286" s="303"/>
      <c r="J286" s="303"/>
      <c r="K286" s="303"/>
      <c r="L286" s="303"/>
      <c r="M286" s="303"/>
      <c r="N286" s="303"/>
      <c r="O286" s="302"/>
      <c r="P286" s="303"/>
      <c r="Q286" s="303"/>
      <c r="R286" s="303"/>
      <c r="S286" s="303"/>
      <c r="T286" s="303"/>
      <c r="U286" s="303"/>
      <c r="V286" s="303"/>
      <c r="W286" s="303"/>
      <c r="X286" s="303"/>
      <c r="Y286" s="303"/>
      <c r="Z286" s="303"/>
      <c r="AA286" s="409"/>
      <c r="AB286" s="410"/>
      <c r="AC286" s="410"/>
      <c r="AD286" s="410"/>
      <c r="AE286" s="410"/>
      <c r="AF286" s="410"/>
      <c r="AG286" s="410"/>
      <c r="AH286" s="410"/>
      <c r="AI286" s="410"/>
      <c r="AJ286" s="410"/>
      <c r="AK286" s="410"/>
      <c r="AL286" s="410"/>
      <c r="AM286" s="410"/>
      <c r="AN286" s="410"/>
      <c r="AO286" s="301"/>
    </row>
    <row r="287" spans="1:41" ht="15" outlineLevel="1">
      <c r="A287" s="498">
        <v>3</v>
      </c>
      <c r="B287" s="293" t="s">
        <v>3</v>
      </c>
      <c r="C287" s="290" t="s">
        <v>25</v>
      </c>
      <c r="D287" s="294">
        <v>10329.39360103</v>
      </c>
      <c r="E287" s="294">
        <v>10329.39360103</v>
      </c>
      <c r="F287" s="294">
        <v>10329.39360103</v>
      </c>
      <c r="G287" s="294">
        <v>10329.39360103</v>
      </c>
      <c r="H287" s="294">
        <v>10329.39360103</v>
      </c>
      <c r="I287" s="294">
        <v>10329.39360103</v>
      </c>
      <c r="J287" s="294">
        <v>10329.39360103</v>
      </c>
      <c r="K287" s="294">
        <v>10329.39360103</v>
      </c>
      <c r="L287" s="294">
        <v>10329.39360103</v>
      </c>
      <c r="M287" s="294">
        <v>10329.39360103</v>
      </c>
      <c r="N287" s="294">
        <v>10329.39360103</v>
      </c>
      <c r="O287" s="290"/>
      <c r="P287" s="294">
        <v>5.3910812789999998</v>
      </c>
      <c r="Q287" s="294">
        <v>5.3910812789999998</v>
      </c>
      <c r="R287" s="294">
        <v>5.3910812789999998</v>
      </c>
      <c r="S287" s="294">
        <v>5.3910812789999998</v>
      </c>
      <c r="T287" s="294">
        <v>5.3910812789999998</v>
      </c>
      <c r="U287" s="294">
        <v>5.3910812789999998</v>
      </c>
      <c r="V287" s="294">
        <v>5.3910812789999998</v>
      </c>
      <c r="W287" s="294">
        <v>5.3910812789999998</v>
      </c>
      <c r="X287" s="294">
        <v>5.3910812789999998</v>
      </c>
      <c r="Y287" s="294">
        <v>5.3910812789999998</v>
      </c>
      <c r="Z287" s="294">
        <v>5.3910812789999998</v>
      </c>
      <c r="AA287" s="407">
        <v>1</v>
      </c>
      <c r="AB287" s="407"/>
      <c r="AC287" s="407"/>
      <c r="AD287" s="407"/>
      <c r="AE287" s="407"/>
      <c r="AF287" s="407"/>
      <c r="AG287" s="407"/>
      <c r="AH287" s="407"/>
      <c r="AI287" s="407"/>
      <c r="AJ287" s="407"/>
      <c r="AK287" s="407"/>
      <c r="AL287" s="407"/>
      <c r="AM287" s="407"/>
      <c r="AN287" s="407"/>
      <c r="AO287" s="295">
        <f>SUM(AA287:AN287)</f>
        <v>1</v>
      </c>
    </row>
    <row r="288" spans="1:41" ht="15" outlineLevel="1">
      <c r="B288" s="293" t="s">
        <v>249</v>
      </c>
      <c r="C288" s="290" t="s">
        <v>163</v>
      </c>
      <c r="D288" s="294">
        <v>75.658043093091038</v>
      </c>
      <c r="E288" s="294">
        <v>75.658043093091038</v>
      </c>
      <c r="F288" s="294">
        <v>75.658043093091038</v>
      </c>
      <c r="G288" s="294">
        <v>75.658043093091038</v>
      </c>
      <c r="H288" s="294">
        <v>75.658043093091038</v>
      </c>
      <c r="I288" s="294">
        <v>75.658043093091038</v>
      </c>
      <c r="J288" s="294">
        <v>75.658043093091038</v>
      </c>
      <c r="K288" s="294">
        <v>75.658043093091038</v>
      </c>
      <c r="L288" s="294">
        <v>75.658043093091038</v>
      </c>
      <c r="M288" s="294">
        <v>75.658043093091038</v>
      </c>
      <c r="N288" s="294">
        <v>75.658043093091038</v>
      </c>
      <c r="O288" s="461"/>
      <c r="P288" s="294">
        <v>3.0000000000000001E-3</v>
      </c>
      <c r="Q288" s="294"/>
      <c r="R288" s="294"/>
      <c r="S288" s="294"/>
      <c r="T288" s="294"/>
      <c r="U288" s="294"/>
      <c r="V288" s="294"/>
      <c r="W288" s="294"/>
      <c r="X288" s="294"/>
      <c r="Y288" s="294"/>
      <c r="Z288" s="294"/>
      <c r="AA288" s="408">
        <f>AA287</f>
        <v>1</v>
      </c>
      <c r="AB288" s="408">
        <f>AB287</f>
        <v>0</v>
      </c>
      <c r="AC288" s="408">
        <f t="shared" ref="AC288:AN288" si="160">AC287</f>
        <v>0</v>
      </c>
      <c r="AD288" s="408">
        <f t="shared" si="160"/>
        <v>0</v>
      </c>
      <c r="AE288" s="408">
        <f t="shared" si="160"/>
        <v>0</v>
      </c>
      <c r="AF288" s="408">
        <f t="shared" si="160"/>
        <v>0</v>
      </c>
      <c r="AG288" s="408">
        <f t="shared" si="160"/>
        <v>0</v>
      </c>
      <c r="AH288" s="408">
        <f t="shared" si="160"/>
        <v>0</v>
      </c>
      <c r="AI288" s="408">
        <f t="shared" si="160"/>
        <v>0</v>
      </c>
      <c r="AJ288" s="408">
        <f t="shared" si="160"/>
        <v>0</v>
      </c>
      <c r="AK288" s="408">
        <f t="shared" si="160"/>
        <v>0</v>
      </c>
      <c r="AL288" s="408">
        <f t="shared" si="160"/>
        <v>0</v>
      </c>
      <c r="AM288" s="408">
        <f t="shared" si="160"/>
        <v>0</v>
      </c>
      <c r="AN288" s="408">
        <f t="shared" si="160"/>
        <v>0</v>
      </c>
      <c r="AO288" s="296"/>
    </row>
    <row r="289" spans="1:41" ht="15" outlineLevel="1">
      <c r="B289" s="293"/>
      <c r="C289" s="304"/>
      <c r="D289" s="290"/>
      <c r="E289" s="290"/>
      <c r="F289" s="290"/>
      <c r="G289" s="290"/>
      <c r="H289" s="290"/>
      <c r="I289" s="290"/>
      <c r="J289" s="290"/>
      <c r="K289" s="290"/>
      <c r="L289" s="290"/>
      <c r="M289" s="290"/>
      <c r="N289" s="290"/>
      <c r="O289" s="282"/>
      <c r="P289" s="290"/>
      <c r="Q289" s="290"/>
      <c r="R289" s="290"/>
      <c r="S289" s="290"/>
      <c r="T289" s="290"/>
      <c r="U289" s="290"/>
      <c r="V289" s="290"/>
      <c r="W289" s="290"/>
      <c r="X289" s="290"/>
      <c r="Y289" s="290"/>
      <c r="Z289" s="290"/>
      <c r="AA289" s="409"/>
      <c r="AB289" s="409"/>
      <c r="AC289" s="409"/>
      <c r="AD289" s="409"/>
      <c r="AE289" s="409"/>
      <c r="AF289" s="409"/>
      <c r="AG289" s="409"/>
      <c r="AH289" s="409"/>
      <c r="AI289" s="409"/>
      <c r="AJ289" s="409"/>
      <c r="AK289" s="409"/>
      <c r="AL289" s="409"/>
      <c r="AM289" s="409"/>
      <c r="AN289" s="409"/>
      <c r="AO289" s="305"/>
    </row>
    <row r="290" spans="1:41" ht="15" outlineLevel="1">
      <c r="A290" s="498">
        <v>4</v>
      </c>
      <c r="B290" s="293" t="s">
        <v>4</v>
      </c>
      <c r="C290" s="290" t="s">
        <v>25</v>
      </c>
      <c r="D290" s="294">
        <v>6330.3103819730004</v>
      </c>
      <c r="E290" s="294">
        <v>6330.3103819730004</v>
      </c>
      <c r="F290" s="294">
        <v>6086.3663157729998</v>
      </c>
      <c r="G290" s="294">
        <v>5156.4082581250004</v>
      </c>
      <c r="H290" s="294">
        <v>5156.4082581250004</v>
      </c>
      <c r="I290" s="294">
        <v>5156.4082581250004</v>
      </c>
      <c r="J290" s="294">
        <v>5156.4082581250004</v>
      </c>
      <c r="K290" s="294">
        <v>5152.1109330359996</v>
      </c>
      <c r="L290" s="294">
        <v>3746.4506255450001</v>
      </c>
      <c r="M290" s="294">
        <v>3746.4506255450001</v>
      </c>
      <c r="N290" s="294">
        <v>3406.4457149169998</v>
      </c>
      <c r="O290" s="290"/>
      <c r="P290" s="294">
        <v>0.42427735599999999</v>
      </c>
      <c r="Q290" s="294">
        <v>0.42427735599999999</v>
      </c>
      <c r="R290" s="294">
        <v>0.40896320600000002</v>
      </c>
      <c r="S290" s="294">
        <v>0.35058295099999998</v>
      </c>
      <c r="T290" s="294">
        <v>0.35058295099999998</v>
      </c>
      <c r="U290" s="294">
        <v>0.35058295099999998</v>
      </c>
      <c r="V290" s="294">
        <v>0.35058295099999998</v>
      </c>
      <c r="W290" s="294">
        <v>0.350092389</v>
      </c>
      <c r="X290" s="294">
        <v>0.261848831</v>
      </c>
      <c r="Y290" s="294">
        <v>0.261848831</v>
      </c>
      <c r="Z290" s="294">
        <v>0.21033423600000001</v>
      </c>
      <c r="AA290" s="407">
        <v>1</v>
      </c>
      <c r="AB290" s="407"/>
      <c r="AC290" s="407"/>
      <c r="AD290" s="407"/>
      <c r="AE290" s="407"/>
      <c r="AF290" s="407"/>
      <c r="AG290" s="407"/>
      <c r="AH290" s="407"/>
      <c r="AI290" s="407"/>
      <c r="AJ290" s="407"/>
      <c r="AK290" s="407"/>
      <c r="AL290" s="407"/>
      <c r="AM290" s="407"/>
      <c r="AN290" s="407"/>
      <c r="AO290" s="295">
        <f>SUM(AA290:AN290)</f>
        <v>1</v>
      </c>
    </row>
    <row r="291" spans="1:41" ht="15" outlineLevel="1">
      <c r="B291" s="293" t="s">
        <v>249</v>
      </c>
      <c r="C291" s="290" t="s">
        <v>163</v>
      </c>
      <c r="D291" s="294">
        <v>19</v>
      </c>
      <c r="E291" s="294">
        <f>E290/$D290*$D291</f>
        <v>19</v>
      </c>
      <c r="F291" s="294">
        <f>$D$291/$D$290*F290</f>
        <v>18.267818325148944</v>
      </c>
      <c r="G291" s="294">
        <f t="shared" ref="G291:N291" si="161">$D$291/$D$290*G290</f>
        <v>15.476611886736531</v>
      </c>
      <c r="H291" s="294">
        <f t="shared" si="161"/>
        <v>15.476611886736531</v>
      </c>
      <c r="I291" s="294">
        <f t="shared" si="161"/>
        <v>15.476611886736531</v>
      </c>
      <c r="J291" s="294">
        <f t="shared" si="161"/>
        <v>15.476611886736531</v>
      </c>
      <c r="K291" s="294">
        <f t="shared" si="161"/>
        <v>15.463713755086694</v>
      </c>
      <c r="L291" s="294">
        <f t="shared" si="161"/>
        <v>11.244719072237524</v>
      </c>
      <c r="M291" s="294">
        <f t="shared" si="161"/>
        <v>11.244719072237524</v>
      </c>
      <c r="N291" s="294">
        <f t="shared" si="161"/>
        <v>10.224217246556339</v>
      </c>
      <c r="O291" s="461"/>
      <c r="P291" s="294">
        <v>1E-3</v>
      </c>
      <c r="Q291" s="294">
        <f>$P$291/$P$290*Q290</f>
        <v>1E-3</v>
      </c>
      <c r="R291" s="294">
        <f t="shared" ref="R291:Z291" si="162">$P$291/$P$290*R290</f>
        <v>9.6390533271825153E-4</v>
      </c>
      <c r="S291" s="294">
        <f t="shared" si="162"/>
        <v>8.263060614528766E-4</v>
      </c>
      <c r="T291" s="294">
        <f t="shared" si="162"/>
        <v>8.263060614528766E-4</v>
      </c>
      <c r="U291" s="294">
        <f t="shared" si="162"/>
        <v>8.263060614528766E-4</v>
      </c>
      <c r="V291" s="294">
        <f t="shared" si="162"/>
        <v>8.263060614528766E-4</v>
      </c>
      <c r="W291" s="294">
        <f t="shared" si="162"/>
        <v>8.2514983194153786E-4</v>
      </c>
      <c r="X291" s="294">
        <f t="shared" si="162"/>
        <v>6.1716428486463938E-4</v>
      </c>
      <c r="Y291" s="294">
        <f t="shared" si="162"/>
        <v>6.1716428486463938E-4</v>
      </c>
      <c r="Z291" s="294">
        <f t="shared" si="162"/>
        <v>4.957470226150839E-4</v>
      </c>
      <c r="AA291" s="408">
        <f>AA290</f>
        <v>1</v>
      </c>
      <c r="AB291" s="408">
        <f>AB290</f>
        <v>0</v>
      </c>
      <c r="AC291" s="408">
        <f t="shared" ref="AC291:AN291" si="163">AC290</f>
        <v>0</v>
      </c>
      <c r="AD291" s="408">
        <f t="shared" si="163"/>
        <v>0</v>
      </c>
      <c r="AE291" s="408">
        <f t="shared" si="163"/>
        <v>0</v>
      </c>
      <c r="AF291" s="408">
        <f t="shared" si="163"/>
        <v>0</v>
      </c>
      <c r="AG291" s="408">
        <f t="shared" si="163"/>
        <v>0</v>
      </c>
      <c r="AH291" s="408">
        <f t="shared" si="163"/>
        <v>0</v>
      </c>
      <c r="AI291" s="408">
        <f t="shared" si="163"/>
        <v>0</v>
      </c>
      <c r="AJ291" s="408">
        <f t="shared" si="163"/>
        <v>0</v>
      </c>
      <c r="AK291" s="408">
        <f t="shared" si="163"/>
        <v>0</v>
      </c>
      <c r="AL291" s="408">
        <f t="shared" si="163"/>
        <v>0</v>
      </c>
      <c r="AM291" s="408">
        <f t="shared" si="163"/>
        <v>0</v>
      </c>
      <c r="AN291" s="408">
        <f t="shared" si="163"/>
        <v>0</v>
      </c>
      <c r="AO291" s="296"/>
    </row>
    <row r="292" spans="1:41" ht="15" outlineLevel="1">
      <c r="B292" s="293"/>
      <c r="C292" s="304"/>
      <c r="D292" s="303"/>
      <c r="E292" s="303"/>
      <c r="F292" s="303"/>
      <c r="G292" s="303"/>
      <c r="H292" s="303"/>
      <c r="I292" s="303"/>
      <c r="J292" s="303"/>
      <c r="K292" s="303"/>
      <c r="L292" s="303"/>
      <c r="M292" s="303"/>
      <c r="N292" s="303"/>
      <c r="O292" s="290"/>
      <c r="P292" s="303"/>
      <c r="Q292" s="303"/>
      <c r="R292" s="303"/>
      <c r="S292" s="303"/>
      <c r="T292" s="303"/>
      <c r="U292" s="303"/>
      <c r="V292" s="303"/>
      <c r="W292" s="303"/>
      <c r="X292" s="303"/>
      <c r="Y292" s="303"/>
      <c r="Z292" s="303"/>
      <c r="AA292" s="409"/>
      <c r="AB292" s="409"/>
      <c r="AC292" s="409"/>
      <c r="AD292" s="409"/>
      <c r="AE292" s="409"/>
      <c r="AF292" s="409"/>
      <c r="AG292" s="409"/>
      <c r="AH292" s="409"/>
      <c r="AI292" s="409"/>
      <c r="AJ292" s="409"/>
      <c r="AK292" s="409"/>
      <c r="AL292" s="409"/>
      <c r="AM292" s="409"/>
      <c r="AN292" s="409"/>
      <c r="AO292" s="305"/>
    </row>
    <row r="293" spans="1:41" ht="15" outlineLevel="1">
      <c r="A293" s="498">
        <v>5</v>
      </c>
      <c r="B293" s="293" t="s">
        <v>5</v>
      </c>
      <c r="C293" s="290" t="s">
        <v>25</v>
      </c>
      <c r="D293" s="294">
        <v>14109.983300440001</v>
      </c>
      <c r="E293" s="294">
        <v>14109.983300440001</v>
      </c>
      <c r="F293" s="294">
        <v>13259.822832585</v>
      </c>
      <c r="G293" s="294">
        <v>10358.440952573999</v>
      </c>
      <c r="H293" s="294">
        <v>10358.440952573999</v>
      </c>
      <c r="I293" s="294">
        <v>10358.440952573999</v>
      </c>
      <c r="J293" s="294">
        <v>10358.440952573999</v>
      </c>
      <c r="K293" s="294">
        <v>10346.234058119</v>
      </c>
      <c r="L293" s="294">
        <v>8700.5817355090003</v>
      </c>
      <c r="M293" s="294">
        <v>8700.5817355090003</v>
      </c>
      <c r="N293" s="294">
        <v>7570.9096663270002</v>
      </c>
      <c r="O293" s="290"/>
      <c r="P293" s="294">
        <v>0.97215364000000004</v>
      </c>
      <c r="Q293" s="294">
        <v>0.97215364000000004</v>
      </c>
      <c r="R293" s="294">
        <v>0.91878286200000003</v>
      </c>
      <c r="S293" s="294">
        <v>0.73664194400000005</v>
      </c>
      <c r="T293" s="294">
        <v>0.73664194400000005</v>
      </c>
      <c r="U293" s="294">
        <v>0.73664194400000005</v>
      </c>
      <c r="V293" s="294">
        <v>0.73664194400000005</v>
      </c>
      <c r="W293" s="294">
        <v>0.73524846300000002</v>
      </c>
      <c r="X293" s="294">
        <v>0.63193885500000002</v>
      </c>
      <c r="Y293" s="294">
        <v>0.63193885500000002</v>
      </c>
      <c r="Z293" s="294">
        <v>0.45855306600000001</v>
      </c>
      <c r="AA293" s="407">
        <v>1</v>
      </c>
      <c r="AB293" s="407"/>
      <c r="AC293" s="407"/>
      <c r="AD293" s="407"/>
      <c r="AE293" s="407"/>
      <c r="AF293" s="407"/>
      <c r="AG293" s="407"/>
      <c r="AH293" s="407"/>
      <c r="AI293" s="407"/>
      <c r="AJ293" s="407"/>
      <c r="AK293" s="407"/>
      <c r="AL293" s="407"/>
      <c r="AM293" s="407"/>
      <c r="AN293" s="407"/>
      <c r="AO293" s="295">
        <f>SUM(AA293:AN293)</f>
        <v>1</v>
      </c>
    </row>
    <row r="294" spans="1:41" ht="15" outlineLevel="1">
      <c r="B294" s="293" t="s">
        <v>249</v>
      </c>
      <c r="C294" s="290" t="s">
        <v>163</v>
      </c>
      <c r="D294" s="294"/>
      <c r="E294" s="294"/>
      <c r="F294" s="294"/>
      <c r="G294" s="294"/>
      <c r="H294" s="294"/>
      <c r="I294" s="294"/>
      <c r="J294" s="294"/>
      <c r="K294" s="294"/>
      <c r="L294" s="294"/>
      <c r="M294" s="294"/>
      <c r="N294" s="294"/>
      <c r="O294" s="461"/>
      <c r="P294" s="294"/>
      <c r="Q294" s="294"/>
      <c r="R294" s="294"/>
      <c r="S294" s="294"/>
      <c r="T294" s="294"/>
      <c r="U294" s="294"/>
      <c r="V294" s="294"/>
      <c r="W294" s="294"/>
      <c r="X294" s="294"/>
      <c r="Y294" s="294"/>
      <c r="Z294" s="294"/>
      <c r="AA294" s="408">
        <f>AA293</f>
        <v>1</v>
      </c>
      <c r="AB294" s="408">
        <f>AB293</f>
        <v>0</v>
      </c>
      <c r="AC294" s="408">
        <f t="shared" ref="AC294:AN294" si="164">AC293</f>
        <v>0</v>
      </c>
      <c r="AD294" s="408">
        <f t="shared" si="164"/>
        <v>0</v>
      </c>
      <c r="AE294" s="408">
        <f t="shared" si="164"/>
        <v>0</v>
      </c>
      <c r="AF294" s="408">
        <f t="shared" si="164"/>
        <v>0</v>
      </c>
      <c r="AG294" s="408">
        <f t="shared" si="164"/>
        <v>0</v>
      </c>
      <c r="AH294" s="408">
        <f t="shared" si="164"/>
        <v>0</v>
      </c>
      <c r="AI294" s="408">
        <f t="shared" si="164"/>
        <v>0</v>
      </c>
      <c r="AJ294" s="408">
        <f t="shared" si="164"/>
        <v>0</v>
      </c>
      <c r="AK294" s="408">
        <f t="shared" si="164"/>
        <v>0</v>
      </c>
      <c r="AL294" s="408">
        <f t="shared" si="164"/>
        <v>0</v>
      </c>
      <c r="AM294" s="408">
        <f t="shared" si="164"/>
        <v>0</v>
      </c>
      <c r="AN294" s="408">
        <f t="shared" si="164"/>
        <v>0</v>
      </c>
      <c r="AO294" s="296"/>
    </row>
    <row r="295" spans="1:41" ht="15" outlineLevel="1">
      <c r="B295" s="293"/>
      <c r="C295" s="304"/>
      <c r="D295" s="303"/>
      <c r="E295" s="303"/>
      <c r="F295" s="303"/>
      <c r="G295" s="303"/>
      <c r="H295" s="303"/>
      <c r="I295" s="303"/>
      <c r="J295" s="303"/>
      <c r="K295" s="303"/>
      <c r="L295" s="303"/>
      <c r="M295" s="303"/>
      <c r="N295" s="303"/>
      <c r="O295" s="290"/>
      <c r="P295" s="303"/>
      <c r="Q295" s="303"/>
      <c r="R295" s="303"/>
      <c r="S295" s="303"/>
      <c r="T295" s="303"/>
      <c r="U295" s="303"/>
      <c r="V295" s="303"/>
      <c r="W295" s="303"/>
      <c r="X295" s="303"/>
      <c r="Y295" s="303"/>
      <c r="Z295" s="303"/>
      <c r="AA295" s="409"/>
      <c r="AB295" s="409"/>
      <c r="AC295" s="409"/>
      <c r="AD295" s="409"/>
      <c r="AE295" s="409"/>
      <c r="AF295" s="409"/>
      <c r="AG295" s="409"/>
      <c r="AH295" s="409"/>
      <c r="AI295" s="409"/>
      <c r="AJ295" s="409"/>
      <c r="AK295" s="409"/>
      <c r="AL295" s="409"/>
      <c r="AM295" s="409"/>
      <c r="AN295" s="409"/>
      <c r="AO295" s="305"/>
    </row>
    <row r="296" spans="1:41" ht="15" hidden="1" outlineLevel="1">
      <c r="A296" s="498">
        <v>6</v>
      </c>
      <c r="B296" s="293" t="s">
        <v>6</v>
      </c>
      <c r="C296" s="290" t="s">
        <v>25</v>
      </c>
      <c r="D296" s="294"/>
      <c r="E296" s="294"/>
      <c r="F296" s="294"/>
      <c r="G296" s="294"/>
      <c r="H296" s="294"/>
      <c r="I296" s="294"/>
      <c r="J296" s="294"/>
      <c r="K296" s="294"/>
      <c r="L296" s="294"/>
      <c r="M296" s="294"/>
      <c r="N296" s="294"/>
      <c r="O296" s="290"/>
      <c r="P296" s="294"/>
      <c r="Q296" s="294"/>
      <c r="R296" s="294"/>
      <c r="S296" s="294"/>
      <c r="T296" s="294"/>
      <c r="U296" s="294"/>
      <c r="V296" s="294"/>
      <c r="W296" s="294"/>
      <c r="X296" s="294"/>
      <c r="Y296" s="294"/>
      <c r="Z296" s="294"/>
      <c r="AA296" s="407"/>
      <c r="AB296" s="407"/>
      <c r="AC296" s="407"/>
      <c r="AD296" s="407"/>
      <c r="AE296" s="407"/>
      <c r="AF296" s="407"/>
      <c r="AG296" s="407"/>
      <c r="AH296" s="407"/>
      <c r="AI296" s="407"/>
      <c r="AJ296" s="407"/>
      <c r="AK296" s="407"/>
      <c r="AL296" s="407"/>
      <c r="AM296" s="407"/>
      <c r="AN296" s="407"/>
      <c r="AO296" s="295">
        <f>SUM(AA296:AN296)</f>
        <v>0</v>
      </c>
    </row>
    <row r="297" spans="1:41" ht="15" hidden="1" outlineLevel="1">
      <c r="B297" s="293" t="s">
        <v>249</v>
      </c>
      <c r="C297" s="290" t="s">
        <v>163</v>
      </c>
      <c r="D297" s="294"/>
      <c r="E297" s="294"/>
      <c r="F297" s="294"/>
      <c r="G297" s="294"/>
      <c r="H297" s="294"/>
      <c r="I297" s="294"/>
      <c r="J297" s="294"/>
      <c r="K297" s="294"/>
      <c r="L297" s="294"/>
      <c r="M297" s="294"/>
      <c r="N297" s="294"/>
      <c r="O297" s="461"/>
      <c r="P297" s="294"/>
      <c r="Q297" s="294"/>
      <c r="R297" s="294"/>
      <c r="S297" s="294"/>
      <c r="T297" s="294"/>
      <c r="U297" s="294"/>
      <c r="V297" s="294"/>
      <c r="W297" s="294"/>
      <c r="X297" s="294"/>
      <c r="Y297" s="294"/>
      <c r="Z297" s="294"/>
      <c r="AA297" s="408">
        <f>AA296</f>
        <v>0</v>
      </c>
      <c r="AB297" s="408">
        <f>AB296</f>
        <v>0</v>
      </c>
      <c r="AC297" s="408">
        <f t="shared" ref="AC297:AN297" si="165">AC296</f>
        <v>0</v>
      </c>
      <c r="AD297" s="408">
        <f t="shared" si="165"/>
        <v>0</v>
      </c>
      <c r="AE297" s="408">
        <f t="shared" si="165"/>
        <v>0</v>
      </c>
      <c r="AF297" s="408">
        <f t="shared" si="165"/>
        <v>0</v>
      </c>
      <c r="AG297" s="408">
        <f t="shared" si="165"/>
        <v>0</v>
      </c>
      <c r="AH297" s="408">
        <f t="shared" si="165"/>
        <v>0</v>
      </c>
      <c r="AI297" s="408">
        <f t="shared" si="165"/>
        <v>0</v>
      </c>
      <c r="AJ297" s="408">
        <f t="shared" si="165"/>
        <v>0</v>
      </c>
      <c r="AK297" s="408">
        <f t="shared" si="165"/>
        <v>0</v>
      </c>
      <c r="AL297" s="408">
        <f t="shared" si="165"/>
        <v>0</v>
      </c>
      <c r="AM297" s="408">
        <f t="shared" si="165"/>
        <v>0</v>
      </c>
      <c r="AN297" s="408">
        <f t="shared" si="165"/>
        <v>0</v>
      </c>
      <c r="AO297" s="296"/>
    </row>
    <row r="298" spans="1:41" ht="15" hidden="1" outlineLevel="1">
      <c r="B298" s="293"/>
      <c r="C298" s="304"/>
      <c r="D298" s="303"/>
      <c r="E298" s="303"/>
      <c r="F298" s="303"/>
      <c r="G298" s="303"/>
      <c r="H298" s="303"/>
      <c r="I298" s="303"/>
      <c r="J298" s="303"/>
      <c r="K298" s="303"/>
      <c r="L298" s="303"/>
      <c r="M298" s="303"/>
      <c r="N298" s="303"/>
      <c r="O298" s="290"/>
      <c r="P298" s="303"/>
      <c r="Q298" s="303"/>
      <c r="R298" s="303"/>
      <c r="S298" s="303"/>
      <c r="T298" s="303"/>
      <c r="U298" s="303"/>
      <c r="V298" s="303"/>
      <c r="W298" s="303"/>
      <c r="X298" s="303"/>
      <c r="Y298" s="303"/>
      <c r="Z298" s="303"/>
      <c r="AA298" s="409"/>
      <c r="AB298" s="409"/>
      <c r="AC298" s="409"/>
      <c r="AD298" s="409"/>
      <c r="AE298" s="409"/>
      <c r="AF298" s="409"/>
      <c r="AG298" s="409"/>
      <c r="AH298" s="409"/>
      <c r="AI298" s="409"/>
      <c r="AJ298" s="409"/>
      <c r="AK298" s="409"/>
      <c r="AL298" s="409"/>
      <c r="AM298" s="409"/>
      <c r="AN298" s="409"/>
      <c r="AO298" s="305"/>
    </row>
    <row r="299" spans="1:41" ht="15" hidden="1" outlineLevel="1">
      <c r="A299" s="498">
        <v>7</v>
      </c>
      <c r="B299" s="293" t="s">
        <v>42</v>
      </c>
      <c r="C299" s="290" t="s">
        <v>25</v>
      </c>
      <c r="D299" s="294">
        <v>1.1679999999999999</v>
      </c>
      <c r="E299" s="294"/>
      <c r="F299" s="294"/>
      <c r="G299" s="294"/>
      <c r="H299" s="294"/>
      <c r="I299" s="294"/>
      <c r="J299" s="294"/>
      <c r="K299" s="294"/>
      <c r="L299" s="294"/>
      <c r="M299" s="294"/>
      <c r="N299" s="294"/>
      <c r="O299" s="290"/>
      <c r="P299" s="294">
        <v>1.5049999999999999</v>
      </c>
      <c r="Q299" s="294">
        <v>1.5049999999999999</v>
      </c>
      <c r="R299" s="294">
        <v>1.5049999999999999</v>
      </c>
      <c r="S299" s="294">
        <v>1.5049999999999999</v>
      </c>
      <c r="T299" s="294">
        <v>1.5049999999999999</v>
      </c>
      <c r="U299" s="294">
        <v>1.5049999999999999</v>
      </c>
      <c r="V299" s="294">
        <v>1.5049999999999999</v>
      </c>
      <c r="W299" s="294">
        <v>1.5049999999999999</v>
      </c>
      <c r="X299" s="294">
        <v>1.5049999999999999</v>
      </c>
      <c r="Y299" s="294">
        <v>1.5049999999999999</v>
      </c>
      <c r="Z299" s="294">
        <v>1.5049999999999999</v>
      </c>
      <c r="AA299" s="407"/>
      <c r="AB299" s="407"/>
      <c r="AC299" s="407"/>
      <c r="AD299" s="407"/>
      <c r="AE299" s="407"/>
      <c r="AF299" s="407"/>
      <c r="AG299" s="407"/>
      <c r="AH299" s="407"/>
      <c r="AI299" s="407"/>
      <c r="AJ299" s="407"/>
      <c r="AK299" s="407"/>
      <c r="AL299" s="407"/>
      <c r="AM299" s="407"/>
      <c r="AN299" s="407"/>
      <c r="AO299" s="295">
        <f>SUM(AA299:AN299)</f>
        <v>0</v>
      </c>
    </row>
    <row r="300" spans="1:41" ht="15" hidden="1" outlineLevel="1">
      <c r="B300" s="293" t="s">
        <v>249</v>
      </c>
      <c r="C300" s="290" t="s">
        <v>163</v>
      </c>
      <c r="D300" s="294"/>
      <c r="E300" s="294"/>
      <c r="F300" s="294"/>
      <c r="G300" s="294"/>
      <c r="H300" s="294"/>
      <c r="I300" s="294"/>
      <c r="J300" s="294"/>
      <c r="K300" s="294"/>
      <c r="L300" s="294"/>
      <c r="M300" s="294"/>
      <c r="N300" s="294"/>
      <c r="O300" s="290"/>
      <c r="P300" s="294"/>
      <c r="Q300" s="294"/>
      <c r="R300" s="294"/>
      <c r="S300" s="294"/>
      <c r="T300" s="294"/>
      <c r="U300" s="294"/>
      <c r="V300" s="294"/>
      <c r="W300" s="294"/>
      <c r="X300" s="294"/>
      <c r="Y300" s="294"/>
      <c r="Z300" s="294"/>
      <c r="AA300" s="408">
        <f>AA299</f>
        <v>0</v>
      </c>
      <c r="AB300" s="408">
        <f>AB299</f>
        <v>0</v>
      </c>
      <c r="AC300" s="408">
        <f t="shared" ref="AC300:AN300" si="166">AC299</f>
        <v>0</v>
      </c>
      <c r="AD300" s="408">
        <f t="shared" si="166"/>
        <v>0</v>
      </c>
      <c r="AE300" s="408">
        <f t="shared" si="166"/>
        <v>0</v>
      </c>
      <c r="AF300" s="408">
        <f t="shared" si="166"/>
        <v>0</v>
      </c>
      <c r="AG300" s="408">
        <f t="shared" si="166"/>
        <v>0</v>
      </c>
      <c r="AH300" s="408">
        <f t="shared" si="166"/>
        <v>0</v>
      </c>
      <c r="AI300" s="408">
        <f t="shared" si="166"/>
        <v>0</v>
      </c>
      <c r="AJ300" s="408">
        <f t="shared" si="166"/>
        <v>0</v>
      </c>
      <c r="AK300" s="408">
        <f t="shared" si="166"/>
        <v>0</v>
      </c>
      <c r="AL300" s="408">
        <f t="shared" si="166"/>
        <v>0</v>
      </c>
      <c r="AM300" s="408">
        <f t="shared" si="166"/>
        <v>0</v>
      </c>
      <c r="AN300" s="408">
        <f t="shared" si="166"/>
        <v>0</v>
      </c>
      <c r="AO300" s="296"/>
    </row>
    <row r="301" spans="1:41" ht="15" hidden="1" outlineLevel="1">
      <c r="B301" s="293"/>
      <c r="C301" s="304"/>
      <c r="D301" s="303"/>
      <c r="E301" s="303"/>
      <c r="F301" s="303"/>
      <c r="G301" s="303"/>
      <c r="H301" s="303"/>
      <c r="I301" s="303"/>
      <c r="J301" s="303"/>
      <c r="K301" s="303"/>
      <c r="L301" s="303"/>
      <c r="M301" s="303"/>
      <c r="N301" s="303"/>
      <c r="O301" s="290"/>
      <c r="P301" s="303"/>
      <c r="Q301" s="303"/>
      <c r="R301" s="303"/>
      <c r="S301" s="303"/>
      <c r="T301" s="303"/>
      <c r="U301" s="303"/>
      <c r="V301" s="303"/>
      <c r="W301" s="303"/>
      <c r="X301" s="303"/>
      <c r="Y301" s="303"/>
      <c r="Z301" s="303"/>
      <c r="AA301" s="409"/>
      <c r="AB301" s="409"/>
      <c r="AC301" s="409"/>
      <c r="AD301" s="409"/>
      <c r="AE301" s="409"/>
      <c r="AF301" s="409"/>
      <c r="AG301" s="409"/>
      <c r="AH301" s="409"/>
      <c r="AI301" s="409"/>
      <c r="AJ301" s="409"/>
      <c r="AK301" s="409"/>
      <c r="AL301" s="409"/>
      <c r="AM301" s="409"/>
      <c r="AN301" s="409"/>
      <c r="AO301" s="305"/>
    </row>
    <row r="302" spans="1:41" s="282" customFormat="1" ht="15" hidden="1" outlineLevel="1">
      <c r="A302" s="498">
        <v>8</v>
      </c>
      <c r="B302" s="293" t="s">
        <v>485</v>
      </c>
      <c r="C302" s="290" t="s">
        <v>25</v>
      </c>
      <c r="D302" s="294"/>
      <c r="E302" s="294"/>
      <c r="F302" s="294"/>
      <c r="G302" s="294"/>
      <c r="H302" s="294"/>
      <c r="I302" s="294"/>
      <c r="J302" s="294"/>
      <c r="K302" s="294"/>
      <c r="L302" s="294"/>
      <c r="M302" s="294"/>
      <c r="N302" s="294"/>
      <c r="O302" s="290"/>
      <c r="P302" s="294"/>
      <c r="Q302" s="294"/>
      <c r="R302" s="294"/>
      <c r="S302" s="294"/>
      <c r="T302" s="294"/>
      <c r="U302" s="294"/>
      <c r="V302" s="294"/>
      <c r="W302" s="294"/>
      <c r="X302" s="294"/>
      <c r="Y302" s="294"/>
      <c r="Z302" s="294"/>
      <c r="AA302" s="407"/>
      <c r="AB302" s="407"/>
      <c r="AC302" s="407"/>
      <c r="AD302" s="407"/>
      <c r="AE302" s="407"/>
      <c r="AF302" s="407"/>
      <c r="AG302" s="407"/>
      <c r="AH302" s="407"/>
      <c r="AI302" s="407"/>
      <c r="AJ302" s="407"/>
      <c r="AK302" s="407"/>
      <c r="AL302" s="407"/>
      <c r="AM302" s="407"/>
      <c r="AN302" s="407"/>
      <c r="AO302" s="295">
        <f>SUM(AA302:AN302)</f>
        <v>0</v>
      </c>
    </row>
    <row r="303" spans="1:41" s="282" customFormat="1" ht="15" hidden="1" outlineLevel="1">
      <c r="A303" s="498"/>
      <c r="B303" s="293" t="s">
        <v>249</v>
      </c>
      <c r="C303" s="290" t="s">
        <v>163</v>
      </c>
      <c r="D303" s="294"/>
      <c r="E303" s="294"/>
      <c r="F303" s="294"/>
      <c r="G303" s="294"/>
      <c r="H303" s="294"/>
      <c r="I303" s="294"/>
      <c r="J303" s="294"/>
      <c r="K303" s="294"/>
      <c r="L303" s="294"/>
      <c r="M303" s="294"/>
      <c r="N303" s="294"/>
      <c r="O303" s="290"/>
      <c r="P303" s="294"/>
      <c r="Q303" s="294"/>
      <c r="R303" s="294"/>
      <c r="S303" s="294"/>
      <c r="T303" s="294"/>
      <c r="U303" s="294"/>
      <c r="V303" s="294"/>
      <c r="W303" s="294"/>
      <c r="X303" s="294"/>
      <c r="Y303" s="294"/>
      <c r="Z303" s="294"/>
      <c r="AA303" s="408">
        <f>AA302</f>
        <v>0</v>
      </c>
      <c r="AB303" s="408">
        <f>AB302</f>
        <v>0</v>
      </c>
      <c r="AC303" s="408">
        <f t="shared" ref="AC303:AN303" si="167">AC302</f>
        <v>0</v>
      </c>
      <c r="AD303" s="408">
        <f t="shared" si="167"/>
        <v>0</v>
      </c>
      <c r="AE303" s="408">
        <f t="shared" si="167"/>
        <v>0</v>
      </c>
      <c r="AF303" s="408">
        <f t="shared" si="167"/>
        <v>0</v>
      </c>
      <c r="AG303" s="408">
        <f t="shared" si="167"/>
        <v>0</v>
      </c>
      <c r="AH303" s="408">
        <f t="shared" si="167"/>
        <v>0</v>
      </c>
      <c r="AI303" s="408">
        <f t="shared" si="167"/>
        <v>0</v>
      </c>
      <c r="AJ303" s="408">
        <f t="shared" si="167"/>
        <v>0</v>
      </c>
      <c r="AK303" s="408">
        <f t="shared" si="167"/>
        <v>0</v>
      </c>
      <c r="AL303" s="408">
        <f t="shared" si="167"/>
        <v>0</v>
      </c>
      <c r="AM303" s="408">
        <f t="shared" si="167"/>
        <v>0</v>
      </c>
      <c r="AN303" s="408">
        <f t="shared" si="167"/>
        <v>0</v>
      </c>
      <c r="AO303" s="296"/>
    </row>
    <row r="304" spans="1:41" s="282" customFormat="1" ht="15" hidden="1" outlineLevel="1">
      <c r="A304" s="498"/>
      <c r="B304" s="293"/>
      <c r="C304" s="304"/>
      <c r="D304" s="303"/>
      <c r="E304" s="303"/>
      <c r="F304" s="303"/>
      <c r="G304" s="303"/>
      <c r="H304" s="303"/>
      <c r="I304" s="303"/>
      <c r="J304" s="303"/>
      <c r="K304" s="303"/>
      <c r="L304" s="303"/>
      <c r="M304" s="303"/>
      <c r="N304" s="303"/>
      <c r="O304" s="290"/>
      <c r="P304" s="303"/>
      <c r="Q304" s="303"/>
      <c r="R304" s="303"/>
      <c r="S304" s="303"/>
      <c r="T304" s="303"/>
      <c r="U304" s="303"/>
      <c r="V304" s="303"/>
      <c r="W304" s="303"/>
      <c r="X304" s="303"/>
      <c r="Y304" s="303"/>
      <c r="Z304" s="303"/>
      <c r="AA304" s="409"/>
      <c r="AB304" s="409"/>
      <c r="AC304" s="409"/>
      <c r="AD304" s="409"/>
      <c r="AE304" s="409"/>
      <c r="AF304" s="409"/>
      <c r="AG304" s="409"/>
      <c r="AH304" s="409"/>
      <c r="AI304" s="409"/>
      <c r="AJ304" s="409"/>
      <c r="AK304" s="409"/>
      <c r="AL304" s="409"/>
      <c r="AM304" s="409"/>
      <c r="AN304" s="409"/>
      <c r="AO304" s="305"/>
    </row>
    <row r="305" spans="1:41" ht="15" hidden="1" outlineLevel="1">
      <c r="A305" s="498">
        <v>9</v>
      </c>
      <c r="B305" s="293" t="s">
        <v>7</v>
      </c>
      <c r="C305" s="290" t="s">
        <v>25</v>
      </c>
      <c r="D305" s="294"/>
      <c r="E305" s="294"/>
      <c r="F305" s="294"/>
      <c r="G305" s="294"/>
      <c r="H305" s="294"/>
      <c r="I305" s="294"/>
      <c r="J305" s="294"/>
      <c r="K305" s="294"/>
      <c r="L305" s="294"/>
      <c r="M305" s="294"/>
      <c r="N305" s="294"/>
      <c r="O305" s="290"/>
      <c r="P305" s="294"/>
      <c r="Q305" s="294"/>
      <c r="R305" s="294"/>
      <c r="S305" s="294"/>
      <c r="T305" s="294"/>
      <c r="U305" s="294"/>
      <c r="V305" s="294"/>
      <c r="W305" s="294"/>
      <c r="X305" s="294"/>
      <c r="Y305" s="294"/>
      <c r="Z305" s="294"/>
      <c r="AA305" s="407"/>
      <c r="AB305" s="407"/>
      <c r="AC305" s="407"/>
      <c r="AD305" s="407"/>
      <c r="AE305" s="407"/>
      <c r="AF305" s="407"/>
      <c r="AG305" s="407"/>
      <c r="AH305" s="407"/>
      <c r="AI305" s="407"/>
      <c r="AJ305" s="407"/>
      <c r="AK305" s="407"/>
      <c r="AL305" s="407"/>
      <c r="AM305" s="407"/>
      <c r="AN305" s="407"/>
      <c r="AO305" s="295">
        <f>SUM(AA305:AN305)</f>
        <v>0</v>
      </c>
    </row>
    <row r="306" spans="1:41" ht="15" hidden="1" outlineLevel="1">
      <c r="B306" s="293" t="s">
        <v>249</v>
      </c>
      <c r="C306" s="290" t="s">
        <v>163</v>
      </c>
      <c r="D306" s="294"/>
      <c r="E306" s="294"/>
      <c r="F306" s="294"/>
      <c r="G306" s="294"/>
      <c r="H306" s="294"/>
      <c r="I306" s="294"/>
      <c r="J306" s="294"/>
      <c r="K306" s="294"/>
      <c r="L306" s="294"/>
      <c r="M306" s="294"/>
      <c r="N306" s="294"/>
      <c r="O306" s="290"/>
      <c r="P306" s="294"/>
      <c r="Q306" s="294"/>
      <c r="R306" s="294"/>
      <c r="S306" s="294"/>
      <c r="T306" s="294"/>
      <c r="U306" s="294"/>
      <c r="V306" s="294"/>
      <c r="W306" s="294"/>
      <c r="X306" s="294"/>
      <c r="Y306" s="294"/>
      <c r="Z306" s="294"/>
      <c r="AA306" s="408">
        <f>AA305</f>
        <v>0</v>
      </c>
      <c r="AB306" s="408">
        <f>AB305</f>
        <v>0</v>
      </c>
      <c r="AC306" s="408">
        <f t="shared" ref="AC306:AN306" si="168">AC305</f>
        <v>0</v>
      </c>
      <c r="AD306" s="408">
        <f t="shared" si="168"/>
        <v>0</v>
      </c>
      <c r="AE306" s="408">
        <f t="shared" si="168"/>
        <v>0</v>
      </c>
      <c r="AF306" s="408">
        <f t="shared" si="168"/>
        <v>0</v>
      </c>
      <c r="AG306" s="408">
        <f t="shared" si="168"/>
        <v>0</v>
      </c>
      <c r="AH306" s="408">
        <f t="shared" si="168"/>
        <v>0</v>
      </c>
      <c r="AI306" s="408">
        <f t="shared" si="168"/>
        <v>0</v>
      </c>
      <c r="AJ306" s="408">
        <f t="shared" si="168"/>
        <v>0</v>
      </c>
      <c r="AK306" s="408">
        <f t="shared" si="168"/>
        <v>0</v>
      </c>
      <c r="AL306" s="408">
        <f t="shared" si="168"/>
        <v>0</v>
      </c>
      <c r="AM306" s="408">
        <f t="shared" si="168"/>
        <v>0</v>
      </c>
      <c r="AN306" s="408">
        <f t="shared" si="168"/>
        <v>0</v>
      </c>
      <c r="AO306" s="296"/>
    </row>
    <row r="307" spans="1:41" ht="15" hidden="1" outlineLevel="1">
      <c r="B307" s="306"/>
      <c r="C307" s="307"/>
      <c r="D307" s="290"/>
      <c r="E307" s="290"/>
      <c r="F307" s="290"/>
      <c r="G307" s="290"/>
      <c r="H307" s="290"/>
      <c r="I307" s="290"/>
      <c r="J307" s="290"/>
      <c r="K307" s="290"/>
      <c r="L307" s="290"/>
      <c r="M307" s="290"/>
      <c r="N307" s="290"/>
      <c r="O307" s="290"/>
      <c r="P307" s="290"/>
      <c r="Q307" s="290"/>
      <c r="R307" s="290"/>
      <c r="S307" s="290"/>
      <c r="T307" s="290"/>
      <c r="U307" s="290"/>
      <c r="V307" s="290"/>
      <c r="W307" s="290"/>
      <c r="X307" s="290"/>
      <c r="Y307" s="290"/>
      <c r="Z307" s="290"/>
      <c r="AA307" s="409"/>
      <c r="AB307" s="409"/>
      <c r="AC307" s="409"/>
      <c r="AD307" s="409"/>
      <c r="AE307" s="409"/>
      <c r="AF307" s="409"/>
      <c r="AG307" s="409"/>
      <c r="AH307" s="409"/>
      <c r="AI307" s="409"/>
      <c r="AJ307" s="409"/>
      <c r="AK307" s="409"/>
      <c r="AL307" s="409"/>
      <c r="AM307" s="409"/>
      <c r="AN307" s="409"/>
      <c r="AO307" s="305"/>
    </row>
    <row r="308" spans="1:41" ht="15.6" outlineLevel="1">
      <c r="A308" s="499"/>
      <c r="B308" s="287" t="s">
        <v>8</v>
      </c>
      <c r="C308" s="288"/>
      <c r="D308" s="288"/>
      <c r="E308" s="288"/>
      <c r="F308" s="288"/>
      <c r="G308" s="288"/>
      <c r="H308" s="288"/>
      <c r="I308" s="288"/>
      <c r="J308" s="288"/>
      <c r="K308" s="288"/>
      <c r="L308" s="288"/>
      <c r="M308" s="288"/>
      <c r="N308" s="288"/>
      <c r="O308" s="290"/>
      <c r="P308" s="288"/>
      <c r="Q308" s="288"/>
      <c r="R308" s="288"/>
      <c r="S308" s="288"/>
      <c r="T308" s="288"/>
      <c r="U308" s="288"/>
      <c r="V308" s="288"/>
      <c r="W308" s="288"/>
      <c r="X308" s="288"/>
      <c r="Y308" s="288"/>
      <c r="Z308" s="288"/>
      <c r="AA308" s="411"/>
      <c r="AB308" s="411"/>
      <c r="AC308" s="411"/>
      <c r="AD308" s="411"/>
      <c r="AE308" s="411"/>
      <c r="AF308" s="411"/>
      <c r="AG308" s="411"/>
      <c r="AH308" s="411"/>
      <c r="AI308" s="411"/>
      <c r="AJ308" s="411"/>
      <c r="AK308" s="411"/>
      <c r="AL308" s="411"/>
      <c r="AM308" s="411"/>
      <c r="AN308" s="411"/>
      <c r="AO308" s="291"/>
    </row>
    <row r="309" spans="1:41" ht="15" outlineLevel="1">
      <c r="A309" s="498">
        <v>10</v>
      </c>
      <c r="B309" s="309" t="s">
        <v>22</v>
      </c>
      <c r="C309" s="290" t="s">
        <v>25</v>
      </c>
      <c r="D309" s="294">
        <v>73952.250588309995</v>
      </c>
      <c r="E309" s="294">
        <v>73952.250588309995</v>
      </c>
      <c r="F309" s="294">
        <v>73952.250588309995</v>
      </c>
      <c r="G309" s="294">
        <v>73952.250588309995</v>
      </c>
      <c r="H309" s="294">
        <v>73952.250588309995</v>
      </c>
      <c r="I309" s="294">
        <v>69761.139356568005</v>
      </c>
      <c r="J309" s="294">
        <v>69761.139356568005</v>
      </c>
      <c r="K309" s="294">
        <v>69545.201260700007</v>
      </c>
      <c r="L309" s="294">
        <v>69425.824663282998</v>
      </c>
      <c r="M309" s="294">
        <v>38873.647283548002</v>
      </c>
      <c r="N309" s="294">
        <v>1790.442746575</v>
      </c>
      <c r="O309" s="294">
        <v>12</v>
      </c>
      <c r="P309" s="294">
        <v>13.734712627</v>
      </c>
      <c r="Q309" s="294">
        <v>13.734712627</v>
      </c>
      <c r="R309" s="294">
        <v>13.734712627</v>
      </c>
      <c r="S309" s="294">
        <v>13.734712627</v>
      </c>
      <c r="T309" s="294">
        <v>13.734712627</v>
      </c>
      <c r="U309" s="294">
        <v>12.909870676000001</v>
      </c>
      <c r="V309" s="294">
        <v>12.909870676000001</v>
      </c>
      <c r="W309" s="294">
        <v>12.909870676000001</v>
      </c>
      <c r="X309" s="294">
        <v>12.909870676000001</v>
      </c>
      <c r="Y309" s="294">
        <v>6.8969742849999998</v>
      </c>
      <c r="Z309" s="294">
        <v>0</v>
      </c>
      <c r="AA309" s="412"/>
      <c r="AB309" s="492">
        <v>0.47414817364384521</v>
      </c>
      <c r="AC309" s="492">
        <v>0.5258518263561538</v>
      </c>
      <c r="AD309" s="492"/>
      <c r="AE309" s="412"/>
      <c r="AF309" s="412"/>
      <c r="AG309" s="412"/>
      <c r="AH309" s="412"/>
      <c r="AI309" s="412"/>
      <c r="AJ309" s="412"/>
      <c r="AK309" s="412"/>
      <c r="AL309" s="412"/>
      <c r="AM309" s="412"/>
      <c r="AN309" s="412"/>
      <c r="AO309" s="295">
        <f>SUM(AA309:AN309)</f>
        <v>0.999999999999999</v>
      </c>
    </row>
    <row r="310" spans="1:41" ht="15" outlineLevel="1">
      <c r="B310" s="293" t="s">
        <v>249</v>
      </c>
      <c r="C310" s="290" t="s">
        <v>163</v>
      </c>
      <c r="D310" s="294"/>
      <c r="E310" s="294"/>
      <c r="F310" s="294"/>
      <c r="G310" s="294"/>
      <c r="H310" s="294"/>
      <c r="I310" s="294"/>
      <c r="J310" s="294"/>
      <c r="K310" s="294"/>
      <c r="L310" s="294"/>
      <c r="M310" s="294"/>
      <c r="N310" s="294"/>
      <c r="O310" s="294">
        <f>O309</f>
        <v>12</v>
      </c>
      <c r="P310" s="294"/>
      <c r="Q310" s="294"/>
      <c r="R310" s="294"/>
      <c r="S310" s="294"/>
      <c r="T310" s="294"/>
      <c r="U310" s="294"/>
      <c r="V310" s="294"/>
      <c r="W310" s="294"/>
      <c r="X310" s="294"/>
      <c r="Y310" s="294"/>
      <c r="Z310" s="294"/>
      <c r="AA310" s="408">
        <f>AA309</f>
        <v>0</v>
      </c>
      <c r="AB310" s="408">
        <f>AB309</f>
        <v>0.47414817364384521</v>
      </c>
      <c r="AC310" s="408">
        <f t="shared" ref="AC310" si="169">AC309</f>
        <v>0.5258518263561538</v>
      </c>
      <c r="AD310" s="408">
        <f t="shared" ref="AD310:AN310" si="170">AD309</f>
        <v>0</v>
      </c>
      <c r="AE310" s="408">
        <f t="shared" si="170"/>
        <v>0</v>
      </c>
      <c r="AF310" s="408">
        <f t="shared" si="170"/>
        <v>0</v>
      </c>
      <c r="AG310" s="408">
        <f t="shared" si="170"/>
        <v>0</v>
      </c>
      <c r="AH310" s="408">
        <f t="shared" si="170"/>
        <v>0</v>
      </c>
      <c r="AI310" s="408">
        <f t="shared" si="170"/>
        <v>0</v>
      </c>
      <c r="AJ310" s="408">
        <f t="shared" si="170"/>
        <v>0</v>
      </c>
      <c r="AK310" s="408">
        <f t="shared" si="170"/>
        <v>0</v>
      </c>
      <c r="AL310" s="408">
        <f t="shared" si="170"/>
        <v>0</v>
      </c>
      <c r="AM310" s="408">
        <f t="shared" si="170"/>
        <v>0</v>
      </c>
      <c r="AN310" s="408">
        <f t="shared" si="170"/>
        <v>0</v>
      </c>
      <c r="AO310" s="310"/>
    </row>
    <row r="311" spans="1:41" ht="15" outlineLevel="1">
      <c r="B311" s="309"/>
      <c r="C311" s="311"/>
      <c r="D311" s="290"/>
      <c r="E311" s="290"/>
      <c r="F311" s="290"/>
      <c r="G311" s="290"/>
      <c r="H311" s="290"/>
      <c r="I311" s="290"/>
      <c r="J311" s="290"/>
      <c r="K311" s="290"/>
      <c r="L311" s="290"/>
      <c r="M311" s="290"/>
      <c r="N311" s="290"/>
      <c r="O311" s="290"/>
      <c r="P311" s="290"/>
      <c r="Q311" s="290"/>
      <c r="R311" s="290"/>
      <c r="S311" s="290"/>
      <c r="T311" s="290"/>
      <c r="U311" s="290"/>
      <c r="V311" s="290"/>
      <c r="W311" s="290"/>
      <c r="X311" s="290"/>
      <c r="Y311" s="290"/>
      <c r="Z311" s="290"/>
      <c r="AA311" s="413"/>
      <c r="AB311" s="413"/>
      <c r="AC311" s="413"/>
      <c r="AD311" s="413"/>
      <c r="AE311" s="413"/>
      <c r="AF311" s="413"/>
      <c r="AG311" s="413"/>
      <c r="AH311" s="413"/>
      <c r="AI311" s="413"/>
      <c r="AJ311" s="413"/>
      <c r="AK311" s="413"/>
      <c r="AL311" s="413"/>
      <c r="AM311" s="413"/>
      <c r="AN311" s="413"/>
      <c r="AO311" s="312"/>
    </row>
    <row r="312" spans="1:41" ht="15" outlineLevel="1">
      <c r="A312" s="498">
        <v>11</v>
      </c>
      <c r="B312" s="313" t="s">
        <v>21</v>
      </c>
      <c r="C312" s="290" t="s">
        <v>25</v>
      </c>
      <c r="D312" s="294">
        <v>43022.349355363003</v>
      </c>
      <c r="E312" s="294">
        <v>43022.349355363003</v>
      </c>
      <c r="F312" s="294">
        <v>41477.241109485003</v>
      </c>
      <c r="G312" s="294">
        <v>36101.225523494002</v>
      </c>
      <c r="H312" s="294">
        <v>5773.5806812749997</v>
      </c>
      <c r="I312" s="294">
        <v>5773.5806812749997</v>
      </c>
      <c r="J312" s="294">
        <v>5773.5806812749997</v>
      </c>
      <c r="K312" s="294">
        <v>5773.5806812749997</v>
      </c>
      <c r="L312" s="294">
        <v>5773.5806812749997</v>
      </c>
      <c r="M312" s="294">
        <v>5773.5806812749997</v>
      </c>
      <c r="N312" s="294">
        <v>5396.9535515480002</v>
      </c>
      <c r="O312" s="294">
        <v>12</v>
      </c>
      <c r="P312" s="294">
        <v>13.078280055</v>
      </c>
      <c r="Q312" s="294">
        <v>13.078280055</v>
      </c>
      <c r="R312" s="294">
        <v>12.628536066000001</v>
      </c>
      <c r="S312" s="294">
        <v>11.014016817</v>
      </c>
      <c r="T312" s="294">
        <v>1.6960017519999999</v>
      </c>
      <c r="U312" s="294">
        <v>1.6960017519999999</v>
      </c>
      <c r="V312" s="294">
        <v>1.6960017519999999</v>
      </c>
      <c r="W312" s="294">
        <v>1.6960017519999999</v>
      </c>
      <c r="X312" s="294">
        <v>1.6960017519999999</v>
      </c>
      <c r="Y312" s="294">
        <v>1.6960017519999999</v>
      </c>
      <c r="Z312" s="294">
        <v>1.654485843</v>
      </c>
      <c r="AA312" s="412"/>
      <c r="AB312" s="492">
        <v>1</v>
      </c>
      <c r="AC312" s="412"/>
      <c r="AD312" s="412"/>
      <c r="AE312" s="412"/>
      <c r="AF312" s="412"/>
      <c r="AG312" s="412"/>
      <c r="AH312" s="412"/>
      <c r="AI312" s="412"/>
      <c r="AJ312" s="412"/>
      <c r="AK312" s="412"/>
      <c r="AL312" s="412"/>
      <c r="AM312" s="412"/>
      <c r="AN312" s="412"/>
      <c r="AO312" s="295">
        <f>SUM(AA312:AN312)</f>
        <v>1</v>
      </c>
    </row>
    <row r="313" spans="1:41" ht="15" outlineLevel="1">
      <c r="B313" s="293" t="s">
        <v>249</v>
      </c>
      <c r="C313" s="290" t="s">
        <v>163</v>
      </c>
      <c r="D313" s="294"/>
      <c r="E313" s="294"/>
      <c r="F313" s="294"/>
      <c r="G313" s="294"/>
      <c r="H313" s="294"/>
      <c r="I313" s="294"/>
      <c r="J313" s="294"/>
      <c r="K313" s="294"/>
      <c r="L313" s="294"/>
      <c r="M313" s="294"/>
      <c r="N313" s="294"/>
      <c r="O313" s="294">
        <f>O312</f>
        <v>12</v>
      </c>
      <c r="P313" s="294"/>
      <c r="Q313" s="294"/>
      <c r="R313" s="294"/>
      <c r="S313" s="294"/>
      <c r="T313" s="294"/>
      <c r="U313" s="294"/>
      <c r="V313" s="294"/>
      <c r="W313" s="294"/>
      <c r="X313" s="294"/>
      <c r="Y313" s="294"/>
      <c r="Z313" s="294"/>
      <c r="AA313" s="408">
        <f>AA312</f>
        <v>0</v>
      </c>
      <c r="AB313" s="408">
        <f>AB312</f>
        <v>1</v>
      </c>
      <c r="AC313" s="408">
        <f t="shared" ref="AC313:AN313" si="171">AC312</f>
        <v>0</v>
      </c>
      <c r="AD313" s="408">
        <f t="shared" si="171"/>
        <v>0</v>
      </c>
      <c r="AE313" s="408">
        <f t="shared" si="171"/>
        <v>0</v>
      </c>
      <c r="AF313" s="408">
        <f t="shared" si="171"/>
        <v>0</v>
      </c>
      <c r="AG313" s="408">
        <f t="shared" si="171"/>
        <v>0</v>
      </c>
      <c r="AH313" s="408">
        <f t="shared" si="171"/>
        <v>0</v>
      </c>
      <c r="AI313" s="408">
        <f t="shared" si="171"/>
        <v>0</v>
      </c>
      <c r="AJ313" s="408">
        <f t="shared" si="171"/>
        <v>0</v>
      </c>
      <c r="AK313" s="408">
        <f t="shared" si="171"/>
        <v>0</v>
      </c>
      <c r="AL313" s="408">
        <f t="shared" si="171"/>
        <v>0</v>
      </c>
      <c r="AM313" s="408">
        <f t="shared" si="171"/>
        <v>0</v>
      </c>
      <c r="AN313" s="408">
        <f t="shared" si="171"/>
        <v>0</v>
      </c>
      <c r="AO313" s="310"/>
    </row>
    <row r="314" spans="1:41" ht="15" outlineLevel="1">
      <c r="B314" s="313"/>
      <c r="C314" s="311"/>
      <c r="D314" s="290"/>
      <c r="E314" s="290"/>
      <c r="F314" s="290"/>
      <c r="G314" s="290"/>
      <c r="H314" s="290"/>
      <c r="I314" s="290"/>
      <c r="J314" s="290"/>
      <c r="K314" s="290"/>
      <c r="L314" s="290"/>
      <c r="M314" s="290"/>
      <c r="N314" s="290"/>
      <c r="O314" s="290"/>
      <c r="P314" s="290"/>
      <c r="Q314" s="290"/>
      <c r="R314" s="290"/>
      <c r="S314" s="290"/>
      <c r="T314" s="290"/>
      <c r="U314" s="290"/>
      <c r="V314" s="290"/>
      <c r="W314" s="290"/>
      <c r="X314" s="290"/>
      <c r="Y314" s="290"/>
      <c r="Z314" s="290"/>
      <c r="AA314" s="413"/>
      <c r="AB314" s="414"/>
      <c r="AC314" s="413"/>
      <c r="AD314" s="413"/>
      <c r="AE314" s="413"/>
      <c r="AF314" s="413"/>
      <c r="AG314" s="413"/>
      <c r="AH314" s="413"/>
      <c r="AI314" s="413"/>
      <c r="AJ314" s="413"/>
      <c r="AK314" s="413"/>
      <c r="AL314" s="413"/>
      <c r="AM314" s="413"/>
      <c r="AN314" s="413"/>
      <c r="AO314" s="312"/>
    </row>
    <row r="315" spans="1:41" ht="15" hidden="1" outlineLevel="1">
      <c r="A315" s="498">
        <v>12</v>
      </c>
      <c r="B315" s="313" t="s">
        <v>23</v>
      </c>
      <c r="C315" s="290" t="s">
        <v>25</v>
      </c>
      <c r="D315" s="294"/>
      <c r="E315" s="294"/>
      <c r="F315" s="294"/>
      <c r="G315" s="294"/>
      <c r="H315" s="294"/>
      <c r="I315" s="294"/>
      <c r="J315" s="294"/>
      <c r="K315" s="294"/>
      <c r="L315" s="294"/>
      <c r="M315" s="294"/>
      <c r="N315" s="294"/>
      <c r="O315" s="294">
        <v>3</v>
      </c>
      <c r="P315" s="294"/>
      <c r="Q315" s="294"/>
      <c r="R315" s="294"/>
      <c r="S315" s="294"/>
      <c r="T315" s="294"/>
      <c r="U315" s="294"/>
      <c r="V315" s="294"/>
      <c r="W315" s="294"/>
      <c r="X315" s="294"/>
      <c r="Y315" s="294"/>
      <c r="Z315" s="294"/>
      <c r="AA315" s="412"/>
      <c r="AB315" s="412"/>
      <c r="AC315" s="412"/>
      <c r="AD315" s="412"/>
      <c r="AE315" s="412"/>
      <c r="AF315" s="412"/>
      <c r="AG315" s="412"/>
      <c r="AH315" s="412"/>
      <c r="AI315" s="412"/>
      <c r="AJ315" s="412"/>
      <c r="AK315" s="412"/>
      <c r="AL315" s="412"/>
      <c r="AM315" s="412"/>
      <c r="AN315" s="412"/>
      <c r="AO315" s="295">
        <f>SUM(AA315:AN315)</f>
        <v>0</v>
      </c>
    </row>
    <row r="316" spans="1:41" ht="15" hidden="1" outlineLevel="1">
      <c r="B316" s="293" t="s">
        <v>249</v>
      </c>
      <c r="C316" s="290" t="s">
        <v>163</v>
      </c>
      <c r="D316" s="294"/>
      <c r="E316" s="294"/>
      <c r="F316" s="294"/>
      <c r="G316" s="294"/>
      <c r="H316" s="294"/>
      <c r="I316" s="294"/>
      <c r="J316" s="294"/>
      <c r="K316" s="294"/>
      <c r="L316" s="294"/>
      <c r="M316" s="294"/>
      <c r="N316" s="294"/>
      <c r="O316" s="294">
        <f>O315</f>
        <v>3</v>
      </c>
      <c r="P316" s="294"/>
      <c r="Q316" s="294"/>
      <c r="R316" s="294"/>
      <c r="S316" s="294"/>
      <c r="T316" s="294"/>
      <c r="U316" s="294"/>
      <c r="V316" s="294"/>
      <c r="W316" s="294"/>
      <c r="X316" s="294"/>
      <c r="Y316" s="294"/>
      <c r="Z316" s="294"/>
      <c r="AA316" s="408">
        <f>AA315</f>
        <v>0</v>
      </c>
      <c r="AB316" s="408">
        <f>AB315</f>
        <v>0</v>
      </c>
      <c r="AC316" s="408">
        <f t="shared" ref="AC316:AN316" si="172">AC315</f>
        <v>0</v>
      </c>
      <c r="AD316" s="408">
        <f t="shared" si="172"/>
        <v>0</v>
      </c>
      <c r="AE316" s="408">
        <f t="shared" si="172"/>
        <v>0</v>
      </c>
      <c r="AF316" s="408">
        <f t="shared" si="172"/>
        <v>0</v>
      </c>
      <c r="AG316" s="408">
        <f t="shared" si="172"/>
        <v>0</v>
      </c>
      <c r="AH316" s="408">
        <f t="shared" si="172"/>
        <v>0</v>
      </c>
      <c r="AI316" s="408">
        <f t="shared" si="172"/>
        <v>0</v>
      </c>
      <c r="AJ316" s="408">
        <f t="shared" si="172"/>
        <v>0</v>
      </c>
      <c r="AK316" s="408">
        <f t="shared" si="172"/>
        <v>0</v>
      </c>
      <c r="AL316" s="408">
        <f t="shared" si="172"/>
        <v>0</v>
      </c>
      <c r="AM316" s="408">
        <f t="shared" si="172"/>
        <v>0</v>
      </c>
      <c r="AN316" s="408">
        <f t="shared" si="172"/>
        <v>0</v>
      </c>
      <c r="AO316" s="310"/>
    </row>
    <row r="317" spans="1:41" ht="15" hidden="1" outlineLevel="1">
      <c r="B317" s="313"/>
      <c r="C317" s="311"/>
      <c r="D317" s="315"/>
      <c r="E317" s="315"/>
      <c r="F317" s="315"/>
      <c r="G317" s="315"/>
      <c r="H317" s="315"/>
      <c r="I317" s="315"/>
      <c r="J317" s="315"/>
      <c r="K317" s="315"/>
      <c r="L317" s="315"/>
      <c r="M317" s="315"/>
      <c r="N317" s="315"/>
      <c r="O317" s="290"/>
      <c r="P317" s="315"/>
      <c r="Q317" s="315"/>
      <c r="R317" s="315"/>
      <c r="S317" s="315"/>
      <c r="T317" s="315"/>
      <c r="U317" s="315"/>
      <c r="V317" s="315"/>
      <c r="W317" s="315"/>
      <c r="X317" s="315"/>
      <c r="Y317" s="315"/>
      <c r="Z317" s="315"/>
      <c r="AA317" s="413"/>
      <c r="AB317" s="414"/>
      <c r="AC317" s="413"/>
      <c r="AD317" s="413"/>
      <c r="AE317" s="413"/>
      <c r="AF317" s="413"/>
      <c r="AG317" s="413"/>
      <c r="AH317" s="413"/>
      <c r="AI317" s="413"/>
      <c r="AJ317" s="413"/>
      <c r="AK317" s="413"/>
      <c r="AL317" s="413"/>
      <c r="AM317" s="413"/>
      <c r="AN317" s="413"/>
      <c r="AO317" s="312"/>
    </row>
    <row r="318" spans="1:41" ht="15" hidden="1" outlineLevel="1">
      <c r="A318" s="498">
        <v>13</v>
      </c>
      <c r="B318" s="313" t="s">
        <v>24</v>
      </c>
      <c r="C318" s="290" t="s">
        <v>25</v>
      </c>
      <c r="D318" s="294"/>
      <c r="E318" s="294"/>
      <c r="F318" s="294"/>
      <c r="G318" s="294"/>
      <c r="H318" s="294"/>
      <c r="I318" s="294"/>
      <c r="J318" s="294"/>
      <c r="K318" s="294"/>
      <c r="L318" s="294"/>
      <c r="M318" s="294"/>
      <c r="N318" s="294"/>
      <c r="O318" s="294">
        <v>12</v>
      </c>
      <c r="P318" s="294"/>
      <c r="Q318" s="294"/>
      <c r="R318" s="294"/>
      <c r="S318" s="294"/>
      <c r="T318" s="294"/>
      <c r="U318" s="294"/>
      <c r="V318" s="294"/>
      <c r="W318" s="294"/>
      <c r="X318" s="294"/>
      <c r="Y318" s="294"/>
      <c r="Z318" s="294"/>
      <c r="AA318" s="412"/>
      <c r="AB318" s="412"/>
      <c r="AC318" s="412"/>
      <c r="AD318" s="412"/>
      <c r="AE318" s="412"/>
      <c r="AF318" s="412"/>
      <c r="AG318" s="412"/>
      <c r="AH318" s="412"/>
      <c r="AI318" s="412"/>
      <c r="AJ318" s="412"/>
      <c r="AK318" s="412"/>
      <c r="AL318" s="412"/>
      <c r="AM318" s="412"/>
      <c r="AN318" s="412"/>
      <c r="AO318" s="295">
        <f>SUM(AA318:AN318)</f>
        <v>0</v>
      </c>
    </row>
    <row r="319" spans="1:41" ht="15" hidden="1" outlineLevel="1">
      <c r="B319" s="293" t="s">
        <v>249</v>
      </c>
      <c r="C319" s="290" t="s">
        <v>163</v>
      </c>
      <c r="D319" s="294"/>
      <c r="E319" s="294"/>
      <c r="F319" s="294"/>
      <c r="G319" s="294"/>
      <c r="H319" s="294"/>
      <c r="I319" s="294"/>
      <c r="J319" s="294"/>
      <c r="K319" s="294"/>
      <c r="L319" s="294"/>
      <c r="M319" s="294"/>
      <c r="N319" s="294"/>
      <c r="O319" s="294">
        <f>O318</f>
        <v>12</v>
      </c>
      <c r="P319" s="294"/>
      <c r="Q319" s="294"/>
      <c r="R319" s="294"/>
      <c r="S319" s="294"/>
      <c r="T319" s="294"/>
      <c r="U319" s="294"/>
      <c r="V319" s="294"/>
      <c r="W319" s="294"/>
      <c r="X319" s="294"/>
      <c r="Y319" s="294"/>
      <c r="Z319" s="294"/>
      <c r="AA319" s="408">
        <f>AA318</f>
        <v>0</v>
      </c>
      <c r="AB319" s="408">
        <f>AB318</f>
        <v>0</v>
      </c>
      <c r="AC319" s="408">
        <f t="shared" ref="AC319:AN319" si="173">AC318</f>
        <v>0</v>
      </c>
      <c r="AD319" s="408">
        <f t="shared" si="173"/>
        <v>0</v>
      </c>
      <c r="AE319" s="408">
        <f t="shared" si="173"/>
        <v>0</v>
      </c>
      <c r="AF319" s="408">
        <f t="shared" si="173"/>
        <v>0</v>
      </c>
      <c r="AG319" s="408">
        <f t="shared" si="173"/>
        <v>0</v>
      </c>
      <c r="AH319" s="408">
        <f t="shared" si="173"/>
        <v>0</v>
      </c>
      <c r="AI319" s="408">
        <f t="shared" si="173"/>
        <v>0</v>
      </c>
      <c r="AJ319" s="408">
        <f t="shared" si="173"/>
        <v>0</v>
      </c>
      <c r="AK319" s="408">
        <f t="shared" si="173"/>
        <v>0</v>
      </c>
      <c r="AL319" s="408">
        <f t="shared" si="173"/>
        <v>0</v>
      </c>
      <c r="AM319" s="408">
        <f t="shared" si="173"/>
        <v>0</v>
      </c>
      <c r="AN319" s="408">
        <f t="shared" si="173"/>
        <v>0</v>
      </c>
      <c r="AO319" s="310"/>
    </row>
    <row r="320" spans="1:41" ht="15" hidden="1" outlineLevel="1">
      <c r="B320" s="313"/>
      <c r="C320" s="311"/>
      <c r="D320" s="315"/>
      <c r="E320" s="315"/>
      <c r="F320" s="315"/>
      <c r="G320" s="315"/>
      <c r="H320" s="315"/>
      <c r="I320" s="315"/>
      <c r="J320" s="315"/>
      <c r="K320" s="315"/>
      <c r="L320" s="315"/>
      <c r="M320" s="315"/>
      <c r="N320" s="315"/>
      <c r="O320" s="290"/>
      <c r="P320" s="315"/>
      <c r="Q320" s="315"/>
      <c r="R320" s="315"/>
      <c r="S320" s="315"/>
      <c r="T320" s="315"/>
      <c r="U320" s="315"/>
      <c r="V320" s="315"/>
      <c r="W320" s="315"/>
      <c r="X320" s="315"/>
      <c r="Y320" s="315"/>
      <c r="Z320" s="315"/>
      <c r="AA320" s="413"/>
      <c r="AB320" s="413"/>
      <c r="AC320" s="413"/>
      <c r="AD320" s="413"/>
      <c r="AE320" s="413"/>
      <c r="AF320" s="413"/>
      <c r="AG320" s="413"/>
      <c r="AH320" s="413"/>
      <c r="AI320" s="413"/>
      <c r="AJ320" s="413"/>
      <c r="AK320" s="413"/>
      <c r="AL320" s="413"/>
      <c r="AM320" s="413"/>
      <c r="AN320" s="413"/>
      <c r="AO320" s="312"/>
    </row>
    <row r="321" spans="1:41" ht="15" hidden="1" outlineLevel="1">
      <c r="A321" s="498">
        <v>14</v>
      </c>
      <c r="B321" s="313" t="s">
        <v>20</v>
      </c>
      <c r="C321" s="290" t="s">
        <v>25</v>
      </c>
      <c r="D321" s="294"/>
      <c r="E321" s="294"/>
      <c r="F321" s="294"/>
      <c r="G321" s="294"/>
      <c r="H321" s="294"/>
      <c r="I321" s="294"/>
      <c r="J321" s="294"/>
      <c r="K321" s="294"/>
      <c r="L321" s="294"/>
      <c r="M321" s="294"/>
      <c r="N321" s="294"/>
      <c r="O321" s="294">
        <v>12</v>
      </c>
      <c r="P321" s="294"/>
      <c r="Q321" s="294"/>
      <c r="R321" s="294"/>
      <c r="S321" s="294"/>
      <c r="T321" s="294"/>
      <c r="U321" s="294"/>
      <c r="V321" s="294"/>
      <c r="W321" s="294"/>
      <c r="X321" s="294"/>
      <c r="Y321" s="294"/>
      <c r="Z321" s="294"/>
      <c r="AA321" s="412"/>
      <c r="AB321" s="412"/>
      <c r="AC321" s="492"/>
      <c r="AD321" s="412"/>
      <c r="AE321" s="412"/>
      <c r="AF321" s="412"/>
      <c r="AG321" s="412"/>
      <c r="AH321" s="412"/>
      <c r="AI321" s="412"/>
      <c r="AJ321" s="412"/>
      <c r="AK321" s="412"/>
      <c r="AL321" s="412"/>
      <c r="AM321" s="412"/>
      <c r="AN321" s="412"/>
      <c r="AO321" s="295">
        <f>SUM(AA321:AN321)</f>
        <v>0</v>
      </c>
    </row>
    <row r="322" spans="1:41" ht="15" hidden="1" outlineLevel="1">
      <c r="B322" s="293" t="s">
        <v>249</v>
      </c>
      <c r="C322" s="290" t="s">
        <v>163</v>
      </c>
      <c r="D322" s="294"/>
      <c r="E322" s="294"/>
      <c r="F322" s="294"/>
      <c r="G322" s="294"/>
      <c r="H322" s="294"/>
      <c r="I322" s="294"/>
      <c r="J322" s="294"/>
      <c r="K322" s="294"/>
      <c r="L322" s="294"/>
      <c r="M322" s="294"/>
      <c r="N322" s="294"/>
      <c r="O322" s="294">
        <f>O321</f>
        <v>12</v>
      </c>
      <c r="P322" s="294"/>
      <c r="Q322" s="294"/>
      <c r="R322" s="294"/>
      <c r="S322" s="294"/>
      <c r="T322" s="294"/>
      <c r="U322" s="294"/>
      <c r="V322" s="294"/>
      <c r="W322" s="294"/>
      <c r="X322" s="294"/>
      <c r="Y322" s="294"/>
      <c r="Z322" s="294"/>
      <c r="AA322" s="408">
        <f>AA321</f>
        <v>0</v>
      </c>
      <c r="AB322" s="408">
        <f>AB321</f>
        <v>0</v>
      </c>
      <c r="AC322" s="408">
        <f t="shared" ref="AC322:AN322" si="174">AC321</f>
        <v>0</v>
      </c>
      <c r="AD322" s="408">
        <f t="shared" si="174"/>
        <v>0</v>
      </c>
      <c r="AE322" s="408">
        <f t="shared" si="174"/>
        <v>0</v>
      </c>
      <c r="AF322" s="408">
        <f t="shared" si="174"/>
        <v>0</v>
      </c>
      <c r="AG322" s="408">
        <f t="shared" si="174"/>
        <v>0</v>
      </c>
      <c r="AH322" s="408">
        <f t="shared" si="174"/>
        <v>0</v>
      </c>
      <c r="AI322" s="408">
        <f t="shared" si="174"/>
        <v>0</v>
      </c>
      <c r="AJ322" s="408">
        <f t="shared" si="174"/>
        <v>0</v>
      </c>
      <c r="AK322" s="408">
        <f t="shared" si="174"/>
        <v>0</v>
      </c>
      <c r="AL322" s="408">
        <f t="shared" si="174"/>
        <v>0</v>
      </c>
      <c r="AM322" s="408">
        <f t="shared" si="174"/>
        <v>0</v>
      </c>
      <c r="AN322" s="408">
        <f t="shared" si="174"/>
        <v>0</v>
      </c>
      <c r="AO322" s="310"/>
    </row>
    <row r="323" spans="1:41" ht="15" hidden="1" outlineLevel="1">
      <c r="B323" s="313"/>
      <c r="C323" s="311"/>
      <c r="D323" s="315"/>
      <c r="E323" s="315"/>
      <c r="F323" s="315"/>
      <c r="G323" s="315"/>
      <c r="H323" s="315"/>
      <c r="I323" s="315"/>
      <c r="J323" s="315"/>
      <c r="K323" s="315"/>
      <c r="L323" s="315"/>
      <c r="M323" s="315"/>
      <c r="N323" s="315"/>
      <c r="O323" s="290"/>
      <c r="P323" s="315"/>
      <c r="Q323" s="315"/>
      <c r="R323" s="315"/>
      <c r="S323" s="315"/>
      <c r="T323" s="315"/>
      <c r="U323" s="315"/>
      <c r="V323" s="315"/>
      <c r="W323" s="315"/>
      <c r="X323" s="315"/>
      <c r="Y323" s="315"/>
      <c r="Z323" s="315"/>
      <c r="AA323" s="413"/>
      <c r="AB323" s="414"/>
      <c r="AC323" s="413"/>
      <c r="AD323" s="413"/>
      <c r="AE323" s="413"/>
      <c r="AF323" s="413"/>
      <c r="AG323" s="413"/>
      <c r="AH323" s="413"/>
      <c r="AI323" s="413"/>
      <c r="AJ323" s="413"/>
      <c r="AK323" s="413"/>
      <c r="AL323" s="413"/>
      <c r="AM323" s="413"/>
      <c r="AN323" s="413"/>
      <c r="AO323" s="312"/>
    </row>
    <row r="324" spans="1:41" s="282" customFormat="1" ht="15" hidden="1" outlineLevel="1">
      <c r="A324" s="498">
        <v>15</v>
      </c>
      <c r="B324" s="313" t="s">
        <v>486</v>
      </c>
      <c r="C324" s="290" t="s">
        <v>25</v>
      </c>
      <c r="D324" s="294"/>
      <c r="E324" s="294"/>
      <c r="F324" s="294"/>
      <c r="G324" s="294"/>
      <c r="H324" s="294"/>
      <c r="I324" s="294"/>
      <c r="J324" s="294"/>
      <c r="K324" s="294"/>
      <c r="L324" s="294"/>
      <c r="M324" s="294"/>
      <c r="N324" s="294"/>
      <c r="O324" s="290"/>
      <c r="P324" s="294"/>
      <c r="Q324" s="294"/>
      <c r="R324" s="294"/>
      <c r="S324" s="294"/>
      <c r="T324" s="294"/>
      <c r="U324" s="294"/>
      <c r="V324" s="294"/>
      <c r="W324" s="294"/>
      <c r="X324" s="294"/>
      <c r="Y324" s="294"/>
      <c r="Z324" s="294"/>
      <c r="AA324" s="412"/>
      <c r="AB324" s="412"/>
      <c r="AC324" s="412"/>
      <c r="AD324" s="412"/>
      <c r="AE324" s="412"/>
      <c r="AF324" s="412"/>
      <c r="AG324" s="412"/>
      <c r="AH324" s="412"/>
      <c r="AI324" s="412"/>
      <c r="AJ324" s="412"/>
      <c r="AK324" s="412"/>
      <c r="AL324" s="412"/>
      <c r="AM324" s="412"/>
      <c r="AN324" s="412"/>
      <c r="AO324" s="295">
        <f>SUM(AA324:AN324)</f>
        <v>0</v>
      </c>
    </row>
    <row r="325" spans="1:41" s="282" customFormat="1" ht="15" hidden="1" outlineLevel="1">
      <c r="A325" s="498"/>
      <c r="B325" s="314" t="s">
        <v>249</v>
      </c>
      <c r="C325" s="290" t="s">
        <v>163</v>
      </c>
      <c r="D325" s="294"/>
      <c r="E325" s="294"/>
      <c r="F325" s="294"/>
      <c r="G325" s="294"/>
      <c r="H325" s="294"/>
      <c r="I325" s="294"/>
      <c r="J325" s="294"/>
      <c r="K325" s="294"/>
      <c r="L325" s="294"/>
      <c r="M325" s="294"/>
      <c r="N325" s="294"/>
      <c r="O325" s="290"/>
      <c r="P325" s="294"/>
      <c r="Q325" s="294"/>
      <c r="R325" s="294"/>
      <c r="S325" s="294"/>
      <c r="T325" s="294"/>
      <c r="U325" s="294"/>
      <c r="V325" s="294"/>
      <c r="W325" s="294"/>
      <c r="X325" s="294"/>
      <c r="Y325" s="294"/>
      <c r="Z325" s="294"/>
      <c r="AA325" s="408">
        <f>AA324</f>
        <v>0</v>
      </c>
      <c r="AB325" s="408">
        <f>AB324</f>
        <v>0</v>
      </c>
      <c r="AC325" s="408">
        <f t="shared" ref="AC325:AN325" si="175">AC324</f>
        <v>0</v>
      </c>
      <c r="AD325" s="408">
        <f t="shared" si="175"/>
        <v>0</v>
      </c>
      <c r="AE325" s="408">
        <f t="shared" si="175"/>
        <v>0</v>
      </c>
      <c r="AF325" s="408">
        <f t="shared" si="175"/>
        <v>0</v>
      </c>
      <c r="AG325" s="408">
        <f t="shared" si="175"/>
        <v>0</v>
      </c>
      <c r="AH325" s="408">
        <f t="shared" si="175"/>
        <v>0</v>
      </c>
      <c r="AI325" s="408">
        <f t="shared" si="175"/>
        <v>0</v>
      </c>
      <c r="AJ325" s="408">
        <f t="shared" si="175"/>
        <v>0</v>
      </c>
      <c r="AK325" s="408">
        <f t="shared" si="175"/>
        <v>0</v>
      </c>
      <c r="AL325" s="408">
        <f t="shared" si="175"/>
        <v>0</v>
      </c>
      <c r="AM325" s="408">
        <f t="shared" si="175"/>
        <v>0</v>
      </c>
      <c r="AN325" s="408">
        <f t="shared" si="175"/>
        <v>0</v>
      </c>
      <c r="AO325" s="310"/>
    </row>
    <row r="326" spans="1:41" s="282" customFormat="1" ht="15" hidden="1" outlineLevel="1">
      <c r="A326" s="498"/>
      <c r="B326" s="313"/>
      <c r="C326" s="311"/>
      <c r="D326" s="315"/>
      <c r="E326" s="315"/>
      <c r="F326" s="315"/>
      <c r="G326" s="315"/>
      <c r="H326" s="315"/>
      <c r="I326" s="315"/>
      <c r="J326" s="315"/>
      <c r="K326" s="315"/>
      <c r="L326" s="315"/>
      <c r="M326" s="315"/>
      <c r="N326" s="315"/>
      <c r="O326" s="290"/>
      <c r="P326" s="315"/>
      <c r="Q326" s="315"/>
      <c r="R326" s="315"/>
      <c r="S326" s="315"/>
      <c r="T326" s="315"/>
      <c r="U326" s="315"/>
      <c r="V326" s="315"/>
      <c r="W326" s="315"/>
      <c r="X326" s="315"/>
      <c r="Y326" s="315"/>
      <c r="Z326" s="315"/>
      <c r="AA326" s="415"/>
      <c r="AB326" s="413"/>
      <c r="AC326" s="413"/>
      <c r="AD326" s="413"/>
      <c r="AE326" s="413"/>
      <c r="AF326" s="413"/>
      <c r="AG326" s="413"/>
      <c r="AH326" s="413"/>
      <c r="AI326" s="413"/>
      <c r="AJ326" s="413"/>
      <c r="AK326" s="413"/>
      <c r="AL326" s="413"/>
      <c r="AM326" s="413"/>
      <c r="AN326" s="413"/>
      <c r="AO326" s="312"/>
    </row>
    <row r="327" spans="1:41" s="282" customFormat="1" ht="30" hidden="1" outlineLevel="1">
      <c r="A327" s="498">
        <v>16</v>
      </c>
      <c r="B327" s="313" t="s">
        <v>487</v>
      </c>
      <c r="C327" s="290" t="s">
        <v>25</v>
      </c>
      <c r="D327" s="294"/>
      <c r="E327" s="294"/>
      <c r="F327" s="294"/>
      <c r="G327" s="294"/>
      <c r="H327" s="294"/>
      <c r="I327" s="294"/>
      <c r="J327" s="294"/>
      <c r="K327" s="294"/>
      <c r="L327" s="294"/>
      <c r="M327" s="294"/>
      <c r="N327" s="294"/>
      <c r="O327" s="290"/>
      <c r="P327" s="294"/>
      <c r="Q327" s="294"/>
      <c r="R327" s="294"/>
      <c r="S327" s="294"/>
      <c r="T327" s="294"/>
      <c r="U327" s="294"/>
      <c r="V327" s="294"/>
      <c r="W327" s="294"/>
      <c r="X327" s="294"/>
      <c r="Y327" s="294"/>
      <c r="Z327" s="294"/>
      <c r="AA327" s="412"/>
      <c r="AB327" s="412"/>
      <c r="AC327" s="412"/>
      <c r="AD327" s="412"/>
      <c r="AE327" s="412"/>
      <c r="AF327" s="412"/>
      <c r="AG327" s="412"/>
      <c r="AH327" s="412"/>
      <c r="AI327" s="412"/>
      <c r="AJ327" s="412"/>
      <c r="AK327" s="412"/>
      <c r="AL327" s="412"/>
      <c r="AM327" s="412"/>
      <c r="AN327" s="412"/>
      <c r="AO327" s="295">
        <f>SUM(AA327:AN327)</f>
        <v>0</v>
      </c>
    </row>
    <row r="328" spans="1:41" s="282" customFormat="1" ht="15" hidden="1" outlineLevel="1">
      <c r="A328" s="498"/>
      <c r="B328" s="314" t="s">
        <v>249</v>
      </c>
      <c r="C328" s="290" t="s">
        <v>163</v>
      </c>
      <c r="D328" s="294"/>
      <c r="E328" s="294"/>
      <c r="F328" s="294"/>
      <c r="G328" s="294"/>
      <c r="H328" s="294"/>
      <c r="I328" s="294"/>
      <c r="J328" s="294"/>
      <c r="K328" s="294"/>
      <c r="L328" s="294"/>
      <c r="M328" s="294"/>
      <c r="N328" s="294"/>
      <c r="O328" s="290"/>
      <c r="P328" s="294"/>
      <c r="Q328" s="294"/>
      <c r="R328" s="294"/>
      <c r="S328" s="294"/>
      <c r="T328" s="294"/>
      <c r="U328" s="294"/>
      <c r="V328" s="294"/>
      <c r="W328" s="294"/>
      <c r="X328" s="294"/>
      <c r="Y328" s="294"/>
      <c r="Z328" s="294"/>
      <c r="AA328" s="408">
        <f>AA327</f>
        <v>0</v>
      </c>
      <c r="AB328" s="408">
        <f>AB327</f>
        <v>0</v>
      </c>
      <c r="AC328" s="408">
        <f t="shared" ref="AC328:AN328" si="176">AC327</f>
        <v>0</v>
      </c>
      <c r="AD328" s="408">
        <f t="shared" si="176"/>
        <v>0</v>
      </c>
      <c r="AE328" s="408">
        <f t="shared" si="176"/>
        <v>0</v>
      </c>
      <c r="AF328" s="408">
        <f t="shared" si="176"/>
        <v>0</v>
      </c>
      <c r="AG328" s="408">
        <f t="shared" si="176"/>
        <v>0</v>
      </c>
      <c r="AH328" s="408">
        <f t="shared" si="176"/>
        <v>0</v>
      </c>
      <c r="AI328" s="408">
        <f t="shared" si="176"/>
        <v>0</v>
      </c>
      <c r="AJ328" s="408">
        <f t="shared" si="176"/>
        <v>0</v>
      </c>
      <c r="AK328" s="408">
        <f t="shared" si="176"/>
        <v>0</v>
      </c>
      <c r="AL328" s="408">
        <f t="shared" si="176"/>
        <v>0</v>
      </c>
      <c r="AM328" s="408">
        <f t="shared" si="176"/>
        <v>0</v>
      </c>
      <c r="AN328" s="408">
        <f t="shared" si="176"/>
        <v>0</v>
      </c>
      <c r="AO328" s="310"/>
    </row>
    <row r="329" spans="1:41" s="282" customFormat="1" ht="15" hidden="1" outlineLevel="1">
      <c r="A329" s="498"/>
      <c r="B329" s="313"/>
      <c r="C329" s="311"/>
      <c r="D329" s="315"/>
      <c r="E329" s="315"/>
      <c r="F329" s="315"/>
      <c r="G329" s="315"/>
      <c r="H329" s="315"/>
      <c r="I329" s="315"/>
      <c r="J329" s="315"/>
      <c r="K329" s="315"/>
      <c r="L329" s="315"/>
      <c r="M329" s="315"/>
      <c r="N329" s="315"/>
      <c r="O329" s="290"/>
      <c r="P329" s="315"/>
      <c r="Q329" s="315"/>
      <c r="R329" s="315"/>
      <c r="S329" s="315"/>
      <c r="T329" s="315"/>
      <c r="U329" s="315"/>
      <c r="V329" s="315"/>
      <c r="W329" s="315"/>
      <c r="X329" s="315"/>
      <c r="Y329" s="315"/>
      <c r="Z329" s="315"/>
      <c r="AA329" s="415"/>
      <c r="AB329" s="413"/>
      <c r="AC329" s="413"/>
      <c r="AD329" s="413"/>
      <c r="AE329" s="413"/>
      <c r="AF329" s="413"/>
      <c r="AG329" s="413"/>
      <c r="AH329" s="413"/>
      <c r="AI329" s="413"/>
      <c r="AJ329" s="413"/>
      <c r="AK329" s="413"/>
      <c r="AL329" s="413"/>
      <c r="AM329" s="413"/>
      <c r="AN329" s="413"/>
      <c r="AO329" s="312"/>
    </row>
    <row r="330" spans="1:41" ht="15" hidden="1" outlineLevel="1">
      <c r="A330" s="498">
        <v>17</v>
      </c>
      <c r="B330" s="313" t="s">
        <v>9</v>
      </c>
      <c r="C330" s="290" t="s">
        <v>25</v>
      </c>
      <c r="D330" s="294"/>
      <c r="E330" s="294"/>
      <c r="F330" s="294"/>
      <c r="G330" s="294"/>
      <c r="H330" s="294"/>
      <c r="I330" s="294"/>
      <c r="J330" s="294"/>
      <c r="K330" s="294"/>
      <c r="L330" s="294"/>
      <c r="M330" s="294"/>
      <c r="N330" s="294"/>
      <c r="O330" s="290"/>
      <c r="P330" s="294"/>
      <c r="Q330" s="294"/>
      <c r="R330" s="294"/>
      <c r="S330" s="294"/>
      <c r="T330" s="294"/>
      <c r="U330" s="294"/>
      <c r="V330" s="294"/>
      <c r="W330" s="294"/>
      <c r="X330" s="294"/>
      <c r="Y330" s="294"/>
      <c r="Z330" s="294"/>
      <c r="AA330" s="412"/>
      <c r="AB330" s="412"/>
      <c r="AC330" s="412"/>
      <c r="AD330" s="412"/>
      <c r="AE330" s="412"/>
      <c r="AF330" s="412"/>
      <c r="AG330" s="412"/>
      <c r="AH330" s="412"/>
      <c r="AI330" s="412"/>
      <c r="AJ330" s="412"/>
      <c r="AK330" s="412"/>
      <c r="AL330" s="412"/>
      <c r="AM330" s="412"/>
      <c r="AN330" s="412"/>
      <c r="AO330" s="295">
        <f>SUM(AA330:AN330)</f>
        <v>0</v>
      </c>
    </row>
    <row r="331" spans="1:41" ht="15" hidden="1" outlineLevel="1">
      <c r="B331" s="293" t="s">
        <v>249</v>
      </c>
      <c r="C331" s="290" t="s">
        <v>163</v>
      </c>
      <c r="D331" s="294"/>
      <c r="E331" s="294"/>
      <c r="F331" s="294"/>
      <c r="G331" s="294"/>
      <c r="H331" s="294"/>
      <c r="I331" s="294"/>
      <c r="J331" s="294"/>
      <c r="K331" s="294"/>
      <c r="L331" s="294"/>
      <c r="M331" s="294"/>
      <c r="N331" s="294"/>
      <c r="O331" s="290"/>
      <c r="P331" s="294"/>
      <c r="Q331" s="294"/>
      <c r="R331" s="294"/>
      <c r="S331" s="294"/>
      <c r="T331" s="294"/>
      <c r="U331" s="294"/>
      <c r="V331" s="294"/>
      <c r="W331" s="294"/>
      <c r="X331" s="294"/>
      <c r="Y331" s="294"/>
      <c r="Z331" s="294"/>
      <c r="AA331" s="408">
        <f>AA330</f>
        <v>0</v>
      </c>
      <c r="AB331" s="408">
        <f>AB330</f>
        <v>0</v>
      </c>
      <c r="AC331" s="408">
        <f t="shared" ref="AC331:AN331" si="177">AC330</f>
        <v>0</v>
      </c>
      <c r="AD331" s="408">
        <f t="shared" si="177"/>
        <v>0</v>
      </c>
      <c r="AE331" s="408">
        <f t="shared" si="177"/>
        <v>0</v>
      </c>
      <c r="AF331" s="408">
        <f t="shared" si="177"/>
        <v>0</v>
      </c>
      <c r="AG331" s="408">
        <f t="shared" si="177"/>
        <v>0</v>
      </c>
      <c r="AH331" s="408">
        <f t="shared" si="177"/>
        <v>0</v>
      </c>
      <c r="AI331" s="408">
        <f t="shared" si="177"/>
        <v>0</v>
      </c>
      <c r="AJ331" s="408">
        <f t="shared" si="177"/>
        <v>0</v>
      </c>
      <c r="AK331" s="408">
        <f t="shared" si="177"/>
        <v>0</v>
      </c>
      <c r="AL331" s="408">
        <f t="shared" si="177"/>
        <v>0</v>
      </c>
      <c r="AM331" s="408">
        <f t="shared" si="177"/>
        <v>0</v>
      </c>
      <c r="AN331" s="408">
        <f t="shared" si="177"/>
        <v>0</v>
      </c>
      <c r="AO331" s="310"/>
    </row>
    <row r="332" spans="1:41" ht="15" hidden="1" outlineLevel="1">
      <c r="B332" s="314"/>
      <c r="C332" s="304"/>
      <c r="D332" s="290"/>
      <c r="E332" s="290"/>
      <c r="F332" s="290"/>
      <c r="G332" s="290"/>
      <c r="H332" s="290"/>
      <c r="I332" s="290"/>
      <c r="J332" s="290"/>
      <c r="K332" s="290"/>
      <c r="L332" s="290"/>
      <c r="M332" s="290"/>
      <c r="N332" s="290"/>
      <c r="O332" s="290"/>
      <c r="P332" s="290"/>
      <c r="Q332" s="290"/>
      <c r="R332" s="290"/>
      <c r="S332" s="290"/>
      <c r="T332" s="290"/>
      <c r="U332" s="290"/>
      <c r="V332" s="290"/>
      <c r="W332" s="290"/>
      <c r="X332" s="290"/>
      <c r="Y332" s="290"/>
      <c r="Z332" s="290"/>
      <c r="AA332" s="416"/>
      <c r="AB332" s="417"/>
      <c r="AC332" s="417"/>
      <c r="AD332" s="417"/>
      <c r="AE332" s="417"/>
      <c r="AF332" s="417"/>
      <c r="AG332" s="417"/>
      <c r="AH332" s="417"/>
      <c r="AI332" s="417"/>
      <c r="AJ332" s="417"/>
      <c r="AK332" s="417"/>
      <c r="AL332" s="417"/>
      <c r="AM332" s="417"/>
      <c r="AN332" s="417"/>
      <c r="AO332" s="316"/>
    </row>
    <row r="333" spans="1:41" ht="15.6" hidden="1" outlineLevel="1">
      <c r="A333" s="499"/>
      <c r="B333" s="287" t="s">
        <v>10</v>
      </c>
      <c r="C333" s="288"/>
      <c r="D333" s="288"/>
      <c r="E333" s="288"/>
      <c r="F333" s="288"/>
      <c r="G333" s="288"/>
      <c r="H333" s="288"/>
      <c r="I333" s="288"/>
      <c r="J333" s="288"/>
      <c r="K333" s="288"/>
      <c r="L333" s="288"/>
      <c r="M333" s="288"/>
      <c r="N333" s="288"/>
      <c r="O333" s="289"/>
      <c r="P333" s="288"/>
      <c r="Q333" s="288"/>
      <c r="R333" s="288"/>
      <c r="S333" s="288"/>
      <c r="T333" s="288"/>
      <c r="U333" s="288"/>
      <c r="V333" s="288"/>
      <c r="W333" s="288"/>
      <c r="X333" s="288"/>
      <c r="Y333" s="288"/>
      <c r="Z333" s="288"/>
      <c r="AA333" s="411"/>
      <c r="AB333" s="411"/>
      <c r="AC333" s="411"/>
      <c r="AD333" s="411"/>
      <c r="AE333" s="411"/>
      <c r="AF333" s="411"/>
      <c r="AG333" s="411"/>
      <c r="AH333" s="411"/>
      <c r="AI333" s="411"/>
      <c r="AJ333" s="411"/>
      <c r="AK333" s="411"/>
      <c r="AL333" s="411"/>
      <c r="AM333" s="411"/>
      <c r="AN333" s="411"/>
      <c r="AO333" s="291"/>
    </row>
    <row r="334" spans="1:41" ht="15" hidden="1" outlineLevel="1">
      <c r="A334" s="498">
        <v>18</v>
      </c>
      <c r="B334" s="314" t="s">
        <v>11</v>
      </c>
      <c r="C334" s="290" t="s">
        <v>25</v>
      </c>
      <c r="D334" s="294"/>
      <c r="E334" s="294"/>
      <c r="F334" s="294"/>
      <c r="G334" s="294"/>
      <c r="H334" s="294"/>
      <c r="I334" s="294"/>
      <c r="J334" s="294"/>
      <c r="K334" s="294"/>
      <c r="L334" s="294"/>
      <c r="M334" s="294"/>
      <c r="N334" s="294"/>
      <c r="O334" s="294">
        <v>12</v>
      </c>
      <c r="P334" s="294"/>
      <c r="Q334" s="294"/>
      <c r="R334" s="294"/>
      <c r="S334" s="294"/>
      <c r="T334" s="294"/>
      <c r="U334" s="294"/>
      <c r="V334" s="294"/>
      <c r="W334" s="294"/>
      <c r="X334" s="294"/>
      <c r="Y334" s="294"/>
      <c r="Z334" s="294"/>
      <c r="AA334" s="423"/>
      <c r="AB334" s="412"/>
      <c r="AC334" s="412"/>
      <c r="AD334" s="412"/>
      <c r="AE334" s="412"/>
      <c r="AF334" s="412"/>
      <c r="AG334" s="412"/>
      <c r="AH334" s="412"/>
      <c r="AI334" s="412"/>
      <c r="AJ334" s="412"/>
      <c r="AK334" s="412"/>
      <c r="AL334" s="412"/>
      <c r="AM334" s="412"/>
      <c r="AN334" s="412"/>
      <c r="AO334" s="295">
        <f>SUM(AA334:AN334)</f>
        <v>0</v>
      </c>
    </row>
    <row r="335" spans="1:41" ht="15" hidden="1" outlineLevel="1">
      <c r="B335" s="293" t="s">
        <v>249</v>
      </c>
      <c r="C335" s="290" t="s">
        <v>163</v>
      </c>
      <c r="D335" s="294"/>
      <c r="E335" s="294"/>
      <c r="F335" s="294"/>
      <c r="G335" s="294"/>
      <c r="H335" s="294"/>
      <c r="I335" s="294"/>
      <c r="J335" s="294"/>
      <c r="K335" s="294"/>
      <c r="L335" s="294"/>
      <c r="M335" s="294"/>
      <c r="N335" s="294"/>
      <c r="O335" s="294">
        <f>O334</f>
        <v>12</v>
      </c>
      <c r="P335" s="294"/>
      <c r="Q335" s="294"/>
      <c r="R335" s="294"/>
      <c r="S335" s="294"/>
      <c r="T335" s="294"/>
      <c r="U335" s="294"/>
      <c r="V335" s="294"/>
      <c r="W335" s="294"/>
      <c r="X335" s="294"/>
      <c r="Y335" s="294"/>
      <c r="Z335" s="294"/>
      <c r="AA335" s="408">
        <f>AA334</f>
        <v>0</v>
      </c>
      <c r="AB335" s="408">
        <f>AB334</f>
        <v>0</v>
      </c>
      <c r="AC335" s="408">
        <f t="shared" ref="AC335:AN335" si="178">AC334</f>
        <v>0</v>
      </c>
      <c r="AD335" s="408">
        <f t="shared" si="178"/>
        <v>0</v>
      </c>
      <c r="AE335" s="408">
        <f t="shared" si="178"/>
        <v>0</v>
      </c>
      <c r="AF335" s="408">
        <f t="shared" si="178"/>
        <v>0</v>
      </c>
      <c r="AG335" s="408">
        <f t="shared" si="178"/>
        <v>0</v>
      </c>
      <c r="AH335" s="408">
        <f t="shared" si="178"/>
        <v>0</v>
      </c>
      <c r="AI335" s="408">
        <f t="shared" si="178"/>
        <v>0</v>
      </c>
      <c r="AJ335" s="408">
        <f t="shared" si="178"/>
        <v>0</v>
      </c>
      <c r="AK335" s="408">
        <f t="shared" si="178"/>
        <v>0</v>
      </c>
      <c r="AL335" s="408">
        <f t="shared" si="178"/>
        <v>0</v>
      </c>
      <c r="AM335" s="408">
        <f t="shared" si="178"/>
        <v>0</v>
      </c>
      <c r="AN335" s="408">
        <f t="shared" si="178"/>
        <v>0</v>
      </c>
      <c r="AO335" s="296"/>
    </row>
    <row r="336" spans="1:41" ht="15" hidden="1" outlineLevel="1">
      <c r="A336" s="501"/>
      <c r="B336" s="314"/>
      <c r="C336" s="304"/>
      <c r="D336" s="290"/>
      <c r="E336" s="290"/>
      <c r="F336" s="290"/>
      <c r="G336" s="290"/>
      <c r="H336" s="290"/>
      <c r="I336" s="290"/>
      <c r="J336" s="290"/>
      <c r="K336" s="290"/>
      <c r="L336" s="290"/>
      <c r="M336" s="290"/>
      <c r="N336" s="290"/>
      <c r="O336" s="290"/>
      <c r="P336" s="290"/>
      <c r="Q336" s="290"/>
      <c r="R336" s="290"/>
      <c r="S336" s="290"/>
      <c r="T336" s="290"/>
      <c r="U336" s="290"/>
      <c r="V336" s="290"/>
      <c r="W336" s="290"/>
      <c r="X336" s="290"/>
      <c r="Y336" s="290"/>
      <c r="Z336" s="290"/>
      <c r="AA336" s="409"/>
      <c r="AB336" s="418"/>
      <c r="AC336" s="418"/>
      <c r="AD336" s="418"/>
      <c r="AE336" s="418"/>
      <c r="AF336" s="418"/>
      <c r="AG336" s="418"/>
      <c r="AH336" s="418"/>
      <c r="AI336" s="418"/>
      <c r="AJ336" s="418"/>
      <c r="AK336" s="418"/>
      <c r="AL336" s="418"/>
      <c r="AM336" s="418"/>
      <c r="AN336" s="418"/>
      <c r="AO336" s="305"/>
    </row>
    <row r="337" spans="1:41" ht="15" hidden="1" outlineLevel="1">
      <c r="A337" s="498">
        <v>19</v>
      </c>
      <c r="B337" s="314" t="s">
        <v>12</v>
      </c>
      <c r="C337" s="290" t="s">
        <v>25</v>
      </c>
      <c r="D337" s="294"/>
      <c r="E337" s="294"/>
      <c r="F337" s="294"/>
      <c r="G337" s="294"/>
      <c r="H337" s="294"/>
      <c r="I337" s="294"/>
      <c r="J337" s="294"/>
      <c r="K337" s="294"/>
      <c r="L337" s="294"/>
      <c r="M337" s="294"/>
      <c r="N337" s="294"/>
      <c r="O337" s="294">
        <v>12</v>
      </c>
      <c r="P337" s="294"/>
      <c r="Q337" s="294"/>
      <c r="R337" s="294"/>
      <c r="S337" s="294"/>
      <c r="T337" s="294"/>
      <c r="U337" s="294"/>
      <c r="V337" s="294"/>
      <c r="W337" s="294"/>
      <c r="X337" s="294"/>
      <c r="Y337" s="294"/>
      <c r="Z337" s="294"/>
      <c r="AA337" s="407"/>
      <c r="AB337" s="412"/>
      <c r="AC337" s="412"/>
      <c r="AD337" s="412"/>
      <c r="AE337" s="412"/>
      <c r="AF337" s="412"/>
      <c r="AG337" s="412"/>
      <c r="AH337" s="412"/>
      <c r="AI337" s="412"/>
      <c r="AJ337" s="412"/>
      <c r="AK337" s="412"/>
      <c r="AL337" s="412"/>
      <c r="AM337" s="412"/>
      <c r="AN337" s="412"/>
      <c r="AO337" s="295">
        <f>SUM(AA337:AN337)</f>
        <v>0</v>
      </c>
    </row>
    <row r="338" spans="1:41" ht="15" hidden="1" outlineLevel="1">
      <c r="B338" s="293" t="s">
        <v>249</v>
      </c>
      <c r="C338" s="290" t="s">
        <v>163</v>
      </c>
      <c r="D338" s="294"/>
      <c r="E338" s="294"/>
      <c r="F338" s="294"/>
      <c r="G338" s="294"/>
      <c r="H338" s="294"/>
      <c r="I338" s="294"/>
      <c r="J338" s="294"/>
      <c r="K338" s="294"/>
      <c r="L338" s="294"/>
      <c r="M338" s="294"/>
      <c r="N338" s="294"/>
      <c r="O338" s="294">
        <f>O337</f>
        <v>12</v>
      </c>
      <c r="P338" s="294"/>
      <c r="Q338" s="294"/>
      <c r="R338" s="294"/>
      <c r="S338" s="294"/>
      <c r="T338" s="294"/>
      <c r="U338" s="294"/>
      <c r="V338" s="294"/>
      <c r="W338" s="294"/>
      <c r="X338" s="294"/>
      <c r="Y338" s="294"/>
      <c r="Z338" s="294"/>
      <c r="AA338" s="408">
        <f>AA337</f>
        <v>0</v>
      </c>
      <c r="AB338" s="408">
        <f>AB337</f>
        <v>0</v>
      </c>
      <c r="AC338" s="408">
        <f t="shared" ref="AC338:AN338" si="179">AC337</f>
        <v>0</v>
      </c>
      <c r="AD338" s="408">
        <f t="shared" si="179"/>
        <v>0</v>
      </c>
      <c r="AE338" s="408">
        <f t="shared" si="179"/>
        <v>0</v>
      </c>
      <c r="AF338" s="408">
        <f t="shared" si="179"/>
        <v>0</v>
      </c>
      <c r="AG338" s="408">
        <f t="shared" si="179"/>
        <v>0</v>
      </c>
      <c r="AH338" s="408">
        <f t="shared" si="179"/>
        <v>0</v>
      </c>
      <c r="AI338" s="408">
        <f t="shared" si="179"/>
        <v>0</v>
      </c>
      <c r="AJ338" s="408">
        <f t="shared" si="179"/>
        <v>0</v>
      </c>
      <c r="AK338" s="408">
        <f t="shared" si="179"/>
        <v>0</v>
      </c>
      <c r="AL338" s="408">
        <f t="shared" si="179"/>
        <v>0</v>
      </c>
      <c r="AM338" s="408">
        <f t="shared" si="179"/>
        <v>0</v>
      </c>
      <c r="AN338" s="408">
        <f t="shared" si="179"/>
        <v>0</v>
      </c>
      <c r="AO338" s="296"/>
    </row>
    <row r="339" spans="1:41" ht="15" hidden="1" outlineLevel="1">
      <c r="B339" s="314"/>
      <c r="C339" s="304"/>
      <c r="D339" s="290"/>
      <c r="E339" s="290"/>
      <c r="F339" s="290"/>
      <c r="G339" s="290"/>
      <c r="H339" s="290"/>
      <c r="I339" s="290"/>
      <c r="J339" s="290"/>
      <c r="K339" s="290"/>
      <c r="L339" s="290"/>
      <c r="M339" s="290"/>
      <c r="N339" s="290"/>
      <c r="O339" s="290"/>
      <c r="P339" s="290"/>
      <c r="Q339" s="290"/>
      <c r="R339" s="290"/>
      <c r="S339" s="290"/>
      <c r="T339" s="290"/>
      <c r="U339" s="290"/>
      <c r="V339" s="290"/>
      <c r="W339" s="290"/>
      <c r="X339" s="290"/>
      <c r="Y339" s="290"/>
      <c r="Z339" s="290"/>
      <c r="AA339" s="419"/>
      <c r="AB339" s="419"/>
      <c r="AC339" s="409"/>
      <c r="AD339" s="409"/>
      <c r="AE339" s="409"/>
      <c r="AF339" s="409"/>
      <c r="AG339" s="409"/>
      <c r="AH339" s="409"/>
      <c r="AI339" s="409"/>
      <c r="AJ339" s="409"/>
      <c r="AK339" s="409"/>
      <c r="AL339" s="409"/>
      <c r="AM339" s="409"/>
      <c r="AN339" s="409"/>
      <c r="AO339" s="305"/>
    </row>
    <row r="340" spans="1:41" ht="15" hidden="1" outlineLevel="1">
      <c r="A340" s="498">
        <v>20</v>
      </c>
      <c r="B340" s="314" t="s">
        <v>13</v>
      </c>
      <c r="C340" s="290" t="s">
        <v>25</v>
      </c>
      <c r="D340" s="294"/>
      <c r="E340" s="294"/>
      <c r="F340" s="294"/>
      <c r="G340" s="294"/>
      <c r="H340" s="294"/>
      <c r="I340" s="294"/>
      <c r="J340" s="294"/>
      <c r="K340" s="294"/>
      <c r="L340" s="294"/>
      <c r="M340" s="294"/>
      <c r="N340" s="294"/>
      <c r="O340" s="294">
        <v>12</v>
      </c>
      <c r="P340" s="294"/>
      <c r="Q340" s="294"/>
      <c r="R340" s="294"/>
      <c r="S340" s="294"/>
      <c r="T340" s="294"/>
      <c r="U340" s="294"/>
      <c r="V340" s="294"/>
      <c r="W340" s="294"/>
      <c r="X340" s="294"/>
      <c r="Y340" s="294"/>
      <c r="Z340" s="294"/>
      <c r="AA340" s="407"/>
      <c r="AB340" s="412"/>
      <c r="AC340" s="412"/>
      <c r="AD340" s="412"/>
      <c r="AE340" s="462"/>
      <c r="AF340" s="412"/>
      <c r="AG340" s="412"/>
      <c r="AH340" s="412"/>
      <c r="AI340" s="412"/>
      <c r="AJ340" s="412"/>
      <c r="AK340" s="412"/>
      <c r="AL340" s="412"/>
      <c r="AM340" s="412"/>
      <c r="AN340" s="412"/>
      <c r="AO340" s="295">
        <f>SUM(AA340:AN340)</f>
        <v>0</v>
      </c>
    </row>
    <row r="341" spans="1:41" ht="15" hidden="1" outlineLevel="1">
      <c r="B341" s="293" t="s">
        <v>249</v>
      </c>
      <c r="C341" s="290" t="s">
        <v>163</v>
      </c>
      <c r="D341" s="294"/>
      <c r="E341" s="294"/>
      <c r="F341" s="294"/>
      <c r="G341" s="294"/>
      <c r="H341" s="294"/>
      <c r="I341" s="294"/>
      <c r="J341" s="294"/>
      <c r="K341" s="294"/>
      <c r="L341" s="294"/>
      <c r="M341" s="294"/>
      <c r="N341" s="294"/>
      <c r="O341" s="294">
        <f>O340</f>
        <v>12</v>
      </c>
      <c r="P341" s="294"/>
      <c r="Q341" s="294"/>
      <c r="R341" s="294"/>
      <c r="S341" s="294"/>
      <c r="T341" s="294"/>
      <c r="U341" s="294"/>
      <c r="V341" s="294"/>
      <c r="W341" s="294"/>
      <c r="X341" s="294"/>
      <c r="Y341" s="294"/>
      <c r="Z341" s="294"/>
      <c r="AA341" s="408">
        <f>AA340</f>
        <v>0</v>
      </c>
      <c r="AB341" s="408">
        <f>AB340</f>
        <v>0</v>
      </c>
      <c r="AC341" s="408">
        <f t="shared" ref="AC341:AN341" si="180">AC340</f>
        <v>0</v>
      </c>
      <c r="AD341" s="408">
        <f t="shared" si="180"/>
        <v>0</v>
      </c>
      <c r="AE341" s="408">
        <f t="shared" si="180"/>
        <v>0</v>
      </c>
      <c r="AF341" s="408">
        <f t="shared" si="180"/>
        <v>0</v>
      </c>
      <c r="AG341" s="408">
        <f t="shared" si="180"/>
        <v>0</v>
      </c>
      <c r="AH341" s="408">
        <f t="shared" si="180"/>
        <v>0</v>
      </c>
      <c r="AI341" s="408">
        <f t="shared" si="180"/>
        <v>0</v>
      </c>
      <c r="AJ341" s="408">
        <f t="shared" si="180"/>
        <v>0</v>
      </c>
      <c r="AK341" s="408">
        <f t="shared" si="180"/>
        <v>0</v>
      </c>
      <c r="AL341" s="408">
        <f t="shared" si="180"/>
        <v>0</v>
      </c>
      <c r="AM341" s="408">
        <f t="shared" si="180"/>
        <v>0</v>
      </c>
      <c r="AN341" s="408">
        <f t="shared" si="180"/>
        <v>0</v>
      </c>
      <c r="AO341" s="305"/>
    </row>
    <row r="342" spans="1:41" ht="15" hidden="1" outlineLevel="1">
      <c r="B342" s="314"/>
      <c r="C342" s="304"/>
      <c r="D342" s="290"/>
      <c r="E342" s="290"/>
      <c r="F342" s="290"/>
      <c r="G342" s="290"/>
      <c r="H342" s="290"/>
      <c r="I342" s="290"/>
      <c r="J342" s="290"/>
      <c r="K342" s="290"/>
      <c r="L342" s="290"/>
      <c r="M342" s="290"/>
      <c r="N342" s="290"/>
      <c r="O342" s="317"/>
      <c r="P342" s="290"/>
      <c r="Q342" s="290"/>
      <c r="R342" s="290"/>
      <c r="S342" s="290"/>
      <c r="T342" s="290"/>
      <c r="U342" s="290"/>
      <c r="V342" s="290"/>
      <c r="W342" s="290"/>
      <c r="X342" s="290"/>
      <c r="Y342" s="290"/>
      <c r="Z342" s="290"/>
      <c r="AA342" s="409"/>
      <c r="AB342" s="409"/>
      <c r="AC342" s="409"/>
      <c r="AD342" s="409"/>
      <c r="AE342" s="409"/>
      <c r="AF342" s="409"/>
      <c r="AG342" s="409"/>
      <c r="AH342" s="409"/>
      <c r="AI342" s="409"/>
      <c r="AJ342" s="409"/>
      <c r="AK342" s="409"/>
      <c r="AL342" s="409"/>
      <c r="AM342" s="409"/>
      <c r="AN342" s="409"/>
      <c r="AO342" s="305"/>
    </row>
    <row r="343" spans="1:41" ht="15" hidden="1" outlineLevel="1">
      <c r="A343" s="498">
        <v>21</v>
      </c>
      <c r="B343" s="314" t="s">
        <v>22</v>
      </c>
      <c r="C343" s="290" t="s">
        <v>25</v>
      </c>
      <c r="D343" s="294"/>
      <c r="E343" s="294"/>
      <c r="F343" s="294"/>
      <c r="G343" s="294"/>
      <c r="H343" s="294"/>
      <c r="I343" s="294"/>
      <c r="J343" s="294"/>
      <c r="K343" s="294"/>
      <c r="L343" s="294"/>
      <c r="M343" s="294"/>
      <c r="N343" s="294"/>
      <c r="O343" s="294">
        <v>12</v>
      </c>
      <c r="P343" s="294"/>
      <c r="Q343" s="294"/>
      <c r="R343" s="294"/>
      <c r="S343" s="294"/>
      <c r="T343" s="294"/>
      <c r="U343" s="294"/>
      <c r="V343" s="294"/>
      <c r="W343" s="294"/>
      <c r="X343" s="294"/>
      <c r="Y343" s="294"/>
      <c r="Z343" s="294"/>
      <c r="AA343" s="407"/>
      <c r="AB343" s="412"/>
      <c r="AC343" s="412"/>
      <c r="AD343" s="412"/>
      <c r="AE343" s="412"/>
      <c r="AF343" s="412"/>
      <c r="AG343" s="412"/>
      <c r="AH343" s="412"/>
      <c r="AI343" s="412"/>
      <c r="AJ343" s="412"/>
      <c r="AK343" s="412"/>
      <c r="AL343" s="412"/>
      <c r="AM343" s="412"/>
      <c r="AN343" s="412"/>
      <c r="AO343" s="295">
        <f>SUM(AA343:AN343)</f>
        <v>0</v>
      </c>
    </row>
    <row r="344" spans="1:41" ht="15" hidden="1" outlineLevel="1">
      <c r="B344" s="293" t="s">
        <v>249</v>
      </c>
      <c r="C344" s="290" t="s">
        <v>163</v>
      </c>
      <c r="D344" s="294"/>
      <c r="E344" s="294"/>
      <c r="F344" s="294"/>
      <c r="G344" s="294"/>
      <c r="H344" s="294"/>
      <c r="I344" s="294"/>
      <c r="J344" s="294"/>
      <c r="K344" s="294"/>
      <c r="L344" s="294"/>
      <c r="M344" s="294"/>
      <c r="N344" s="294"/>
      <c r="O344" s="294">
        <f>O343</f>
        <v>12</v>
      </c>
      <c r="P344" s="294"/>
      <c r="Q344" s="294"/>
      <c r="R344" s="294"/>
      <c r="S344" s="294"/>
      <c r="T344" s="294"/>
      <c r="U344" s="294"/>
      <c r="V344" s="294"/>
      <c r="W344" s="294"/>
      <c r="X344" s="294"/>
      <c r="Y344" s="294"/>
      <c r="Z344" s="294"/>
      <c r="AA344" s="408">
        <f>AA343</f>
        <v>0</v>
      </c>
      <c r="AB344" s="408">
        <f>AB343</f>
        <v>0</v>
      </c>
      <c r="AC344" s="408">
        <f t="shared" ref="AC344:AN344" si="181">AC343</f>
        <v>0</v>
      </c>
      <c r="AD344" s="408">
        <f t="shared" si="181"/>
        <v>0</v>
      </c>
      <c r="AE344" s="408">
        <f t="shared" si="181"/>
        <v>0</v>
      </c>
      <c r="AF344" s="408">
        <f t="shared" si="181"/>
        <v>0</v>
      </c>
      <c r="AG344" s="408">
        <f t="shared" si="181"/>
        <v>0</v>
      </c>
      <c r="AH344" s="408">
        <f t="shared" si="181"/>
        <v>0</v>
      </c>
      <c r="AI344" s="408">
        <f t="shared" si="181"/>
        <v>0</v>
      </c>
      <c r="AJ344" s="408">
        <f t="shared" si="181"/>
        <v>0</v>
      </c>
      <c r="AK344" s="408">
        <f t="shared" si="181"/>
        <v>0</v>
      </c>
      <c r="AL344" s="408">
        <f t="shared" si="181"/>
        <v>0</v>
      </c>
      <c r="AM344" s="408">
        <f t="shared" si="181"/>
        <v>0</v>
      </c>
      <c r="AN344" s="408">
        <f t="shared" si="181"/>
        <v>0</v>
      </c>
      <c r="AO344" s="296"/>
    </row>
    <row r="345" spans="1:41" ht="15" hidden="1" outlineLevel="1">
      <c r="B345" s="314"/>
      <c r="C345" s="304"/>
      <c r="D345" s="290"/>
      <c r="E345" s="290"/>
      <c r="F345" s="290"/>
      <c r="G345" s="290"/>
      <c r="H345" s="290"/>
      <c r="I345" s="290"/>
      <c r="J345" s="290"/>
      <c r="K345" s="290"/>
      <c r="L345" s="290"/>
      <c r="M345" s="290"/>
      <c r="N345" s="290"/>
      <c r="O345" s="290"/>
      <c r="P345" s="290"/>
      <c r="Q345" s="290"/>
      <c r="R345" s="290"/>
      <c r="S345" s="290"/>
      <c r="T345" s="290"/>
      <c r="U345" s="290"/>
      <c r="V345" s="290"/>
      <c r="W345" s="290"/>
      <c r="X345" s="290"/>
      <c r="Y345" s="290"/>
      <c r="Z345" s="290"/>
      <c r="AA345" s="419"/>
      <c r="AB345" s="409"/>
      <c r="AC345" s="409"/>
      <c r="AD345" s="409"/>
      <c r="AE345" s="409"/>
      <c r="AF345" s="409"/>
      <c r="AG345" s="409"/>
      <c r="AH345" s="409"/>
      <c r="AI345" s="409"/>
      <c r="AJ345" s="409"/>
      <c r="AK345" s="409"/>
      <c r="AL345" s="409"/>
      <c r="AM345" s="409"/>
      <c r="AN345" s="409"/>
      <c r="AO345" s="305"/>
    </row>
    <row r="346" spans="1:41" ht="15" hidden="1" outlineLevel="1">
      <c r="A346" s="498">
        <v>22</v>
      </c>
      <c r="B346" s="314" t="s">
        <v>9</v>
      </c>
      <c r="C346" s="290" t="s">
        <v>25</v>
      </c>
      <c r="D346" s="294"/>
      <c r="E346" s="294"/>
      <c r="F346" s="294"/>
      <c r="G346" s="294"/>
      <c r="H346" s="294"/>
      <c r="I346" s="294"/>
      <c r="J346" s="294"/>
      <c r="K346" s="294"/>
      <c r="L346" s="294"/>
      <c r="M346" s="294"/>
      <c r="N346" s="294"/>
      <c r="O346" s="290"/>
      <c r="P346" s="294"/>
      <c r="Q346" s="294"/>
      <c r="R346" s="294"/>
      <c r="S346" s="294"/>
      <c r="T346" s="294"/>
      <c r="U346" s="294"/>
      <c r="V346" s="294"/>
      <c r="W346" s="294"/>
      <c r="X346" s="294"/>
      <c r="Y346" s="294"/>
      <c r="Z346" s="294"/>
      <c r="AA346" s="407"/>
      <c r="AB346" s="412"/>
      <c r="AC346" s="412"/>
      <c r="AD346" s="412"/>
      <c r="AE346" s="412"/>
      <c r="AF346" s="412"/>
      <c r="AG346" s="412"/>
      <c r="AH346" s="412"/>
      <c r="AI346" s="412"/>
      <c r="AJ346" s="412"/>
      <c r="AK346" s="412"/>
      <c r="AL346" s="412"/>
      <c r="AM346" s="412"/>
      <c r="AN346" s="412"/>
      <c r="AO346" s="295">
        <f>SUM(AA346:AN346)</f>
        <v>0</v>
      </c>
    </row>
    <row r="347" spans="1:41" ht="15" hidden="1" outlineLevel="1">
      <c r="B347" s="293" t="s">
        <v>249</v>
      </c>
      <c r="C347" s="290" t="s">
        <v>163</v>
      </c>
      <c r="D347" s="294"/>
      <c r="E347" s="294"/>
      <c r="F347" s="294"/>
      <c r="G347" s="294"/>
      <c r="H347" s="294"/>
      <c r="I347" s="294"/>
      <c r="J347" s="294"/>
      <c r="K347" s="294"/>
      <c r="L347" s="294"/>
      <c r="M347" s="294"/>
      <c r="N347" s="294"/>
      <c r="O347" s="290"/>
      <c r="P347" s="294"/>
      <c r="Q347" s="294"/>
      <c r="R347" s="294"/>
      <c r="S347" s="294"/>
      <c r="T347" s="294"/>
      <c r="U347" s="294"/>
      <c r="V347" s="294"/>
      <c r="W347" s="294"/>
      <c r="X347" s="294"/>
      <c r="Y347" s="294"/>
      <c r="Z347" s="294"/>
      <c r="AA347" s="408">
        <f>AA346</f>
        <v>0</v>
      </c>
      <c r="AB347" s="408">
        <f>AB346</f>
        <v>0</v>
      </c>
      <c r="AC347" s="408">
        <f t="shared" ref="AC347:AN347" si="182">AC346</f>
        <v>0</v>
      </c>
      <c r="AD347" s="408">
        <f t="shared" si="182"/>
        <v>0</v>
      </c>
      <c r="AE347" s="408">
        <f t="shared" si="182"/>
        <v>0</v>
      </c>
      <c r="AF347" s="408">
        <f t="shared" si="182"/>
        <v>0</v>
      </c>
      <c r="AG347" s="408">
        <f t="shared" si="182"/>
        <v>0</v>
      </c>
      <c r="AH347" s="408">
        <f t="shared" si="182"/>
        <v>0</v>
      </c>
      <c r="AI347" s="408">
        <f t="shared" si="182"/>
        <v>0</v>
      </c>
      <c r="AJ347" s="408">
        <f t="shared" si="182"/>
        <v>0</v>
      </c>
      <c r="AK347" s="408">
        <f t="shared" si="182"/>
        <v>0</v>
      </c>
      <c r="AL347" s="408">
        <f t="shared" si="182"/>
        <v>0</v>
      </c>
      <c r="AM347" s="408">
        <f t="shared" si="182"/>
        <v>0</v>
      </c>
      <c r="AN347" s="408">
        <f t="shared" si="182"/>
        <v>0</v>
      </c>
      <c r="AO347" s="305"/>
    </row>
    <row r="348" spans="1:41" ht="15" hidden="1" outlineLevel="1">
      <c r="B348" s="314"/>
      <c r="C348" s="304"/>
      <c r="D348" s="290"/>
      <c r="E348" s="290"/>
      <c r="F348" s="290"/>
      <c r="G348" s="290"/>
      <c r="H348" s="290"/>
      <c r="I348" s="290"/>
      <c r="J348" s="290"/>
      <c r="K348" s="290"/>
      <c r="L348" s="290"/>
      <c r="M348" s="290"/>
      <c r="N348" s="290"/>
      <c r="O348" s="290"/>
      <c r="P348" s="290"/>
      <c r="Q348" s="290"/>
      <c r="R348" s="290"/>
      <c r="S348" s="290"/>
      <c r="T348" s="290"/>
      <c r="U348" s="290"/>
      <c r="V348" s="290"/>
      <c r="W348" s="290"/>
      <c r="X348" s="290"/>
      <c r="Y348" s="290"/>
      <c r="Z348" s="290"/>
      <c r="AA348" s="409"/>
      <c r="AB348" s="409"/>
      <c r="AC348" s="409"/>
      <c r="AD348" s="409"/>
      <c r="AE348" s="409"/>
      <c r="AF348" s="409"/>
      <c r="AG348" s="409"/>
      <c r="AH348" s="409"/>
      <c r="AI348" s="409"/>
      <c r="AJ348" s="409"/>
      <c r="AK348" s="409"/>
      <c r="AL348" s="409"/>
      <c r="AM348" s="409"/>
      <c r="AN348" s="409"/>
      <c r="AO348" s="305"/>
    </row>
    <row r="349" spans="1:41" ht="15.6" outlineLevel="1">
      <c r="A349" s="499"/>
      <c r="B349" s="287" t="s">
        <v>14</v>
      </c>
      <c r="C349" s="288"/>
      <c r="D349" s="289"/>
      <c r="E349" s="289"/>
      <c r="F349" s="289"/>
      <c r="G349" s="289"/>
      <c r="H349" s="289"/>
      <c r="I349" s="289"/>
      <c r="J349" s="289"/>
      <c r="K349" s="289"/>
      <c r="L349" s="289"/>
      <c r="M349" s="289"/>
      <c r="N349" s="289"/>
      <c r="O349" s="289"/>
      <c r="P349" s="289"/>
      <c r="Q349" s="288"/>
      <c r="R349" s="288"/>
      <c r="S349" s="288"/>
      <c r="T349" s="288"/>
      <c r="U349" s="288"/>
      <c r="V349" s="288"/>
      <c r="W349" s="288"/>
      <c r="X349" s="288"/>
      <c r="Y349" s="288"/>
      <c r="Z349" s="288"/>
      <c r="AA349" s="411"/>
      <c r="AB349" s="411"/>
      <c r="AC349" s="411"/>
      <c r="AD349" s="411"/>
      <c r="AE349" s="411"/>
      <c r="AF349" s="411"/>
      <c r="AG349" s="411"/>
      <c r="AH349" s="411"/>
      <c r="AI349" s="411"/>
      <c r="AJ349" s="411"/>
      <c r="AK349" s="411"/>
      <c r="AL349" s="411"/>
      <c r="AM349" s="411"/>
      <c r="AN349" s="411"/>
      <c r="AO349" s="291"/>
    </row>
    <row r="350" spans="1:41" ht="15" outlineLevel="1">
      <c r="A350" s="498">
        <v>23</v>
      </c>
      <c r="B350" s="314" t="s">
        <v>14</v>
      </c>
      <c r="C350" s="290" t="s">
        <v>25</v>
      </c>
      <c r="D350" s="294">
        <v>4724.8650741580004</v>
      </c>
      <c r="E350" s="294">
        <v>4659.4908676149998</v>
      </c>
      <c r="F350" s="294">
        <v>4653.54775238</v>
      </c>
      <c r="G350" s="294">
        <v>4422.3625469210001</v>
      </c>
      <c r="H350" s="294">
        <v>3349.9291324619999</v>
      </c>
      <c r="I350" s="294">
        <v>3258.108983994</v>
      </c>
      <c r="J350" s="294">
        <v>3258.108983994</v>
      </c>
      <c r="K350" s="294">
        <v>3258.108983994</v>
      </c>
      <c r="L350" s="294">
        <v>1555.4890899659999</v>
      </c>
      <c r="M350" s="294">
        <v>1555.4890899659999</v>
      </c>
      <c r="N350" s="294">
        <v>566.21437072799995</v>
      </c>
      <c r="O350" s="290"/>
      <c r="P350" s="294">
        <v>0.237301495</v>
      </c>
      <c r="Q350" s="294">
        <v>0.23390554699999999</v>
      </c>
      <c r="R350" s="294">
        <v>0.23359682400000001</v>
      </c>
      <c r="S350" s="294">
        <v>0.22158761099999999</v>
      </c>
      <c r="T350" s="294">
        <v>0.21681789500000001</v>
      </c>
      <c r="U350" s="294">
        <v>0.212048178</v>
      </c>
      <c r="V350" s="294">
        <v>0.212048178</v>
      </c>
      <c r="W350" s="294">
        <v>0.212048178</v>
      </c>
      <c r="X350" s="294">
        <v>0.123603396</v>
      </c>
      <c r="Y350" s="294">
        <v>0.123603396</v>
      </c>
      <c r="Z350" s="294">
        <v>6.8662873999999999E-2</v>
      </c>
      <c r="AA350" s="463">
        <v>1</v>
      </c>
      <c r="AB350" s="407"/>
      <c r="AC350" s="407"/>
      <c r="AD350" s="407"/>
      <c r="AE350" s="407"/>
      <c r="AF350" s="407"/>
      <c r="AG350" s="407"/>
      <c r="AH350" s="407"/>
      <c r="AI350" s="407"/>
      <c r="AJ350" s="407"/>
      <c r="AK350" s="407"/>
      <c r="AL350" s="407"/>
      <c r="AM350" s="407"/>
      <c r="AN350" s="407"/>
      <c r="AO350" s="295">
        <f>SUM(AA350:AN350)</f>
        <v>1</v>
      </c>
    </row>
    <row r="351" spans="1:41" ht="15" outlineLevel="1">
      <c r="B351" s="293" t="s">
        <v>249</v>
      </c>
      <c r="C351" s="290" t="s">
        <v>163</v>
      </c>
      <c r="D351" s="294">
        <v>3984.3405379999999</v>
      </c>
      <c r="E351" s="294">
        <f>E350/$D350*$D351</f>
        <v>3929.2123814959159</v>
      </c>
      <c r="F351" s="294">
        <f t="shared" ref="F351:N351" si="183">F350/$D350*$D351</f>
        <v>3924.2007262250963</v>
      </c>
      <c r="G351" s="294">
        <f t="shared" si="183"/>
        <v>3729.249003490389</v>
      </c>
      <c r="H351" s="294">
        <f t="shared" si="183"/>
        <v>2824.8972684736568</v>
      </c>
      <c r="I351" s="294">
        <f t="shared" si="183"/>
        <v>2747.4680225577986</v>
      </c>
      <c r="J351" s="294">
        <f t="shared" si="183"/>
        <v>2747.4680225577986</v>
      </c>
      <c r="K351" s="294">
        <f t="shared" si="183"/>
        <v>2747.4680225577986</v>
      </c>
      <c r="L351" s="294">
        <f t="shared" si="183"/>
        <v>1311.6984591719188</v>
      </c>
      <c r="M351" s="294">
        <f t="shared" si="183"/>
        <v>1311.6984591719188</v>
      </c>
      <c r="N351" s="294">
        <f t="shared" si="183"/>
        <v>477.47201985270704</v>
      </c>
      <c r="O351" s="461"/>
      <c r="P351" s="294">
        <v>0.48299999999999998</v>
      </c>
      <c r="Q351" s="294">
        <f>Q350/$P$350*$P$351</f>
        <v>0.47608793699761559</v>
      </c>
      <c r="R351" s="294">
        <f t="shared" ref="R351:Z351" si="184">R350/$P$350*$P$351</f>
        <v>0.4754595667085873</v>
      </c>
      <c r="S351" s="294">
        <f t="shared" si="184"/>
        <v>0.45101618981793601</v>
      </c>
      <c r="T351" s="294">
        <f t="shared" si="184"/>
        <v>0.44130797947564554</v>
      </c>
      <c r="U351" s="294">
        <f t="shared" si="184"/>
        <v>0.4315997670979696</v>
      </c>
      <c r="V351" s="294">
        <f t="shared" si="184"/>
        <v>0.4315997670979696</v>
      </c>
      <c r="W351" s="294">
        <f t="shared" si="184"/>
        <v>0.4315997670979696</v>
      </c>
      <c r="X351" s="294">
        <f t="shared" si="184"/>
        <v>0.25158054848327016</v>
      </c>
      <c r="Y351" s="294">
        <f t="shared" si="184"/>
        <v>0.25158054848327016</v>
      </c>
      <c r="Z351" s="294">
        <f t="shared" si="184"/>
        <v>0.13975541174740597</v>
      </c>
      <c r="AA351" s="408">
        <f>AA350</f>
        <v>1</v>
      </c>
      <c r="AB351" s="408">
        <f>AB350</f>
        <v>0</v>
      </c>
      <c r="AC351" s="408">
        <f t="shared" ref="AC351:AN351" si="185">AC350</f>
        <v>0</v>
      </c>
      <c r="AD351" s="408">
        <f t="shared" si="185"/>
        <v>0</v>
      </c>
      <c r="AE351" s="408">
        <f t="shared" si="185"/>
        <v>0</v>
      </c>
      <c r="AF351" s="408">
        <f t="shared" si="185"/>
        <v>0</v>
      </c>
      <c r="AG351" s="408">
        <f t="shared" si="185"/>
        <v>0</v>
      </c>
      <c r="AH351" s="408">
        <f t="shared" si="185"/>
        <v>0</v>
      </c>
      <c r="AI351" s="408">
        <f t="shared" si="185"/>
        <v>0</v>
      </c>
      <c r="AJ351" s="408">
        <f t="shared" si="185"/>
        <v>0</v>
      </c>
      <c r="AK351" s="408">
        <f t="shared" si="185"/>
        <v>0</v>
      </c>
      <c r="AL351" s="408">
        <f t="shared" si="185"/>
        <v>0</v>
      </c>
      <c r="AM351" s="408">
        <f t="shared" si="185"/>
        <v>0</v>
      </c>
      <c r="AN351" s="408">
        <f t="shared" si="185"/>
        <v>0</v>
      </c>
      <c r="AO351" s="296"/>
    </row>
    <row r="352" spans="1:41" ht="15" outlineLevel="1">
      <c r="B352" s="314"/>
      <c r="C352" s="304"/>
      <c r="D352" s="290"/>
      <c r="E352" s="290"/>
      <c r="F352" s="290"/>
      <c r="G352" s="290"/>
      <c r="H352" s="290"/>
      <c r="I352" s="290"/>
      <c r="J352" s="290"/>
      <c r="K352" s="290"/>
      <c r="L352" s="290"/>
      <c r="M352" s="290"/>
      <c r="N352" s="290"/>
      <c r="O352" s="290"/>
      <c r="P352" s="290"/>
      <c r="Q352" s="290"/>
      <c r="R352" s="290"/>
      <c r="S352" s="290"/>
      <c r="T352" s="290"/>
      <c r="U352" s="290"/>
      <c r="V352" s="290"/>
      <c r="W352" s="290"/>
      <c r="X352" s="290"/>
      <c r="Y352" s="290"/>
      <c r="Z352" s="290"/>
      <c r="AA352" s="409"/>
      <c r="AB352" s="409"/>
      <c r="AC352" s="409"/>
      <c r="AD352" s="409"/>
      <c r="AE352" s="409"/>
      <c r="AF352" s="409"/>
      <c r="AG352" s="409"/>
      <c r="AH352" s="409"/>
      <c r="AI352" s="409"/>
      <c r="AJ352" s="409"/>
      <c r="AK352" s="409"/>
      <c r="AL352" s="409"/>
      <c r="AM352" s="409"/>
      <c r="AN352" s="409"/>
      <c r="AO352" s="305"/>
    </row>
    <row r="353" spans="1:41" s="292" customFormat="1" ht="15.6" hidden="1" outlineLevel="1">
      <c r="A353" s="499"/>
      <c r="B353" s="287" t="s">
        <v>488</v>
      </c>
      <c r="C353" s="288"/>
      <c r="D353" s="289"/>
      <c r="E353" s="289"/>
      <c r="F353" s="289"/>
      <c r="G353" s="289"/>
      <c r="H353" s="289"/>
      <c r="I353" s="289"/>
      <c r="J353" s="289"/>
      <c r="K353" s="289"/>
      <c r="L353" s="289"/>
      <c r="M353" s="289"/>
      <c r="N353" s="289"/>
      <c r="O353" s="289"/>
      <c r="P353" s="289"/>
      <c r="Q353" s="288"/>
      <c r="R353" s="288"/>
      <c r="S353" s="288"/>
      <c r="T353" s="288"/>
      <c r="U353" s="288"/>
      <c r="V353" s="288"/>
      <c r="W353" s="288"/>
      <c r="X353" s="288"/>
      <c r="Y353" s="288"/>
      <c r="Z353" s="288"/>
      <c r="AA353" s="411"/>
      <c r="AB353" s="411"/>
      <c r="AC353" s="411"/>
      <c r="AD353" s="411"/>
      <c r="AE353" s="411"/>
      <c r="AF353" s="411"/>
      <c r="AG353" s="411"/>
      <c r="AH353" s="411"/>
      <c r="AI353" s="411"/>
      <c r="AJ353" s="411"/>
      <c r="AK353" s="411"/>
      <c r="AL353" s="411"/>
      <c r="AM353" s="411"/>
      <c r="AN353" s="411"/>
      <c r="AO353" s="291"/>
    </row>
    <row r="354" spans="1:41" s="282" customFormat="1" ht="15" hidden="1" outlineLevel="1">
      <c r="A354" s="498">
        <v>24</v>
      </c>
      <c r="B354" s="314" t="s">
        <v>14</v>
      </c>
      <c r="C354" s="290" t="s">
        <v>25</v>
      </c>
      <c r="D354" s="294"/>
      <c r="E354" s="294"/>
      <c r="F354" s="294"/>
      <c r="G354" s="294"/>
      <c r="H354" s="294"/>
      <c r="I354" s="294"/>
      <c r="J354" s="294"/>
      <c r="K354" s="294"/>
      <c r="L354" s="294"/>
      <c r="M354" s="294"/>
      <c r="N354" s="294"/>
      <c r="O354" s="290"/>
      <c r="P354" s="294"/>
      <c r="Q354" s="294"/>
      <c r="R354" s="294"/>
      <c r="S354" s="294"/>
      <c r="T354" s="294"/>
      <c r="U354" s="294"/>
      <c r="V354" s="294"/>
      <c r="W354" s="294"/>
      <c r="X354" s="294"/>
      <c r="Y354" s="294"/>
      <c r="Z354" s="294"/>
      <c r="AA354" s="407"/>
      <c r="AB354" s="407"/>
      <c r="AC354" s="407"/>
      <c r="AD354" s="407"/>
      <c r="AE354" s="407"/>
      <c r="AF354" s="407"/>
      <c r="AG354" s="407"/>
      <c r="AH354" s="407"/>
      <c r="AI354" s="407"/>
      <c r="AJ354" s="407"/>
      <c r="AK354" s="407"/>
      <c r="AL354" s="407"/>
      <c r="AM354" s="407"/>
      <c r="AN354" s="407"/>
      <c r="AO354" s="295">
        <f>SUM(AA354:AN354)</f>
        <v>0</v>
      </c>
    </row>
    <row r="355" spans="1:41" s="282" customFormat="1" ht="15" hidden="1" outlineLevel="1">
      <c r="A355" s="498"/>
      <c r="B355" s="314" t="s">
        <v>249</v>
      </c>
      <c r="C355" s="290" t="s">
        <v>163</v>
      </c>
      <c r="D355" s="294"/>
      <c r="E355" s="294"/>
      <c r="F355" s="294"/>
      <c r="G355" s="294"/>
      <c r="H355" s="294"/>
      <c r="I355" s="294"/>
      <c r="J355" s="294"/>
      <c r="K355" s="294"/>
      <c r="L355" s="294"/>
      <c r="M355" s="294"/>
      <c r="N355" s="294"/>
      <c r="O355" s="461"/>
      <c r="P355" s="294"/>
      <c r="Q355" s="294"/>
      <c r="R355" s="294"/>
      <c r="S355" s="294"/>
      <c r="T355" s="294"/>
      <c r="U355" s="294"/>
      <c r="V355" s="294"/>
      <c r="W355" s="294"/>
      <c r="X355" s="294"/>
      <c r="Y355" s="294"/>
      <c r="Z355" s="294"/>
      <c r="AA355" s="408">
        <f>AA354</f>
        <v>0</v>
      </c>
      <c r="AB355" s="408">
        <f>AB354</f>
        <v>0</v>
      </c>
      <c r="AC355" s="408">
        <f t="shared" ref="AC355:AN355" si="186">AC354</f>
        <v>0</v>
      </c>
      <c r="AD355" s="408">
        <f t="shared" si="186"/>
        <v>0</v>
      </c>
      <c r="AE355" s="408">
        <f t="shared" si="186"/>
        <v>0</v>
      </c>
      <c r="AF355" s="408">
        <f t="shared" si="186"/>
        <v>0</v>
      </c>
      <c r="AG355" s="408">
        <f t="shared" si="186"/>
        <v>0</v>
      </c>
      <c r="AH355" s="408">
        <f t="shared" si="186"/>
        <v>0</v>
      </c>
      <c r="AI355" s="408">
        <f t="shared" si="186"/>
        <v>0</v>
      </c>
      <c r="AJ355" s="408">
        <f t="shared" si="186"/>
        <v>0</v>
      </c>
      <c r="AK355" s="408">
        <f t="shared" si="186"/>
        <v>0</v>
      </c>
      <c r="AL355" s="408">
        <f t="shared" si="186"/>
        <v>0</v>
      </c>
      <c r="AM355" s="408">
        <f t="shared" si="186"/>
        <v>0</v>
      </c>
      <c r="AN355" s="408">
        <f t="shared" si="186"/>
        <v>0</v>
      </c>
      <c r="AO355" s="296"/>
    </row>
    <row r="356" spans="1:41" s="282" customFormat="1" ht="15" hidden="1" outlineLevel="1">
      <c r="A356" s="498"/>
      <c r="B356" s="314"/>
      <c r="C356" s="304"/>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290"/>
      <c r="Z356" s="290"/>
      <c r="AA356" s="409"/>
      <c r="AB356" s="409"/>
      <c r="AC356" s="409"/>
      <c r="AD356" s="409"/>
      <c r="AE356" s="409"/>
      <c r="AF356" s="409"/>
      <c r="AG356" s="409"/>
      <c r="AH356" s="409"/>
      <c r="AI356" s="409"/>
      <c r="AJ356" s="409"/>
      <c r="AK356" s="409"/>
      <c r="AL356" s="409"/>
      <c r="AM356" s="409"/>
      <c r="AN356" s="409"/>
      <c r="AO356" s="305"/>
    </row>
    <row r="357" spans="1:41" s="282" customFormat="1" ht="15" hidden="1" outlineLevel="1">
      <c r="A357" s="498">
        <v>25</v>
      </c>
      <c r="B357" s="313" t="s">
        <v>21</v>
      </c>
      <c r="C357" s="290" t="s">
        <v>25</v>
      </c>
      <c r="D357" s="294"/>
      <c r="E357" s="294"/>
      <c r="F357" s="294"/>
      <c r="G357" s="294"/>
      <c r="H357" s="294"/>
      <c r="I357" s="294"/>
      <c r="J357" s="294"/>
      <c r="K357" s="294"/>
      <c r="L357" s="294"/>
      <c r="M357" s="294"/>
      <c r="N357" s="294"/>
      <c r="O357" s="294">
        <v>0</v>
      </c>
      <c r="P357" s="294"/>
      <c r="Q357" s="294"/>
      <c r="R357" s="294"/>
      <c r="S357" s="294"/>
      <c r="T357" s="294"/>
      <c r="U357" s="294"/>
      <c r="V357" s="294"/>
      <c r="W357" s="294"/>
      <c r="X357" s="294"/>
      <c r="Y357" s="294"/>
      <c r="Z357" s="294"/>
      <c r="AA357" s="412"/>
      <c r="AB357" s="412"/>
      <c r="AC357" s="412"/>
      <c r="AD357" s="412"/>
      <c r="AE357" s="412"/>
      <c r="AF357" s="412"/>
      <c r="AG357" s="412"/>
      <c r="AH357" s="412"/>
      <c r="AI357" s="412"/>
      <c r="AJ357" s="412"/>
      <c r="AK357" s="412"/>
      <c r="AL357" s="412"/>
      <c r="AM357" s="412"/>
      <c r="AN357" s="412"/>
      <c r="AO357" s="295">
        <f>SUM(AA357:AN357)</f>
        <v>0</v>
      </c>
    </row>
    <row r="358" spans="1:41" s="282" customFormat="1" ht="15" hidden="1" outlineLevel="1">
      <c r="A358" s="498"/>
      <c r="B358" s="314" t="s">
        <v>249</v>
      </c>
      <c r="C358" s="290" t="s">
        <v>163</v>
      </c>
      <c r="D358" s="294"/>
      <c r="E358" s="294"/>
      <c r="F358" s="294"/>
      <c r="G358" s="294"/>
      <c r="H358" s="294"/>
      <c r="I358" s="294"/>
      <c r="J358" s="294"/>
      <c r="K358" s="294"/>
      <c r="L358" s="294"/>
      <c r="M358" s="294"/>
      <c r="N358" s="294"/>
      <c r="O358" s="294">
        <f>O357</f>
        <v>0</v>
      </c>
      <c r="P358" s="294"/>
      <c r="Q358" s="294"/>
      <c r="R358" s="294"/>
      <c r="S358" s="294"/>
      <c r="T358" s="294"/>
      <c r="U358" s="294"/>
      <c r="V358" s="294"/>
      <c r="W358" s="294"/>
      <c r="X358" s="294"/>
      <c r="Y358" s="294"/>
      <c r="Z358" s="294"/>
      <c r="AA358" s="408">
        <f>AA357</f>
        <v>0</v>
      </c>
      <c r="AB358" s="408">
        <f>AB357</f>
        <v>0</v>
      </c>
      <c r="AC358" s="408">
        <f t="shared" ref="AC358:AN358" si="187">AC357</f>
        <v>0</v>
      </c>
      <c r="AD358" s="408">
        <f t="shared" si="187"/>
        <v>0</v>
      </c>
      <c r="AE358" s="408">
        <f t="shared" si="187"/>
        <v>0</v>
      </c>
      <c r="AF358" s="408">
        <f t="shared" si="187"/>
        <v>0</v>
      </c>
      <c r="AG358" s="408">
        <f t="shared" si="187"/>
        <v>0</v>
      </c>
      <c r="AH358" s="408">
        <f t="shared" si="187"/>
        <v>0</v>
      </c>
      <c r="AI358" s="408">
        <f t="shared" si="187"/>
        <v>0</v>
      </c>
      <c r="AJ358" s="408">
        <f t="shared" si="187"/>
        <v>0</v>
      </c>
      <c r="AK358" s="408">
        <f t="shared" si="187"/>
        <v>0</v>
      </c>
      <c r="AL358" s="408">
        <f t="shared" si="187"/>
        <v>0</v>
      </c>
      <c r="AM358" s="408">
        <f t="shared" si="187"/>
        <v>0</v>
      </c>
      <c r="AN358" s="408">
        <f t="shared" si="187"/>
        <v>0</v>
      </c>
      <c r="AO358" s="310"/>
    </row>
    <row r="359" spans="1:41" s="282" customFormat="1" ht="15" hidden="1" outlineLevel="1">
      <c r="A359" s="498"/>
      <c r="B359" s="313"/>
      <c r="C359" s="311"/>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290"/>
      <c r="Z359" s="290"/>
      <c r="AA359" s="413"/>
      <c r="AB359" s="414"/>
      <c r="AC359" s="413"/>
      <c r="AD359" s="413"/>
      <c r="AE359" s="413"/>
      <c r="AF359" s="413"/>
      <c r="AG359" s="413"/>
      <c r="AH359" s="413"/>
      <c r="AI359" s="413"/>
      <c r="AJ359" s="413"/>
      <c r="AK359" s="413"/>
      <c r="AL359" s="413"/>
      <c r="AM359" s="413"/>
      <c r="AN359" s="413"/>
      <c r="AO359" s="312"/>
    </row>
    <row r="360" spans="1:41" ht="15.6" hidden="1" outlineLevel="1">
      <c r="A360" s="499"/>
      <c r="B360" s="287" t="s">
        <v>15</v>
      </c>
      <c r="C360" s="319"/>
      <c r="D360" s="289"/>
      <c r="E360" s="288"/>
      <c r="F360" s="288"/>
      <c r="G360" s="288"/>
      <c r="H360" s="288"/>
      <c r="I360" s="288"/>
      <c r="J360" s="288"/>
      <c r="K360" s="288"/>
      <c r="L360" s="288"/>
      <c r="M360" s="288"/>
      <c r="N360" s="288"/>
      <c r="O360" s="290"/>
      <c r="P360" s="288"/>
      <c r="Q360" s="288"/>
      <c r="R360" s="288"/>
      <c r="S360" s="288"/>
      <c r="T360" s="288"/>
      <c r="U360" s="288"/>
      <c r="V360" s="288"/>
      <c r="W360" s="288"/>
      <c r="X360" s="288"/>
      <c r="Y360" s="288"/>
      <c r="Z360" s="288"/>
      <c r="AA360" s="411"/>
      <c r="AB360" s="411"/>
      <c r="AC360" s="411"/>
      <c r="AD360" s="411"/>
      <c r="AE360" s="411"/>
      <c r="AF360" s="411"/>
      <c r="AG360" s="411"/>
      <c r="AH360" s="411"/>
      <c r="AI360" s="411"/>
      <c r="AJ360" s="411"/>
      <c r="AK360" s="411"/>
      <c r="AL360" s="411"/>
      <c r="AM360" s="411"/>
      <c r="AN360" s="411"/>
      <c r="AO360" s="291"/>
    </row>
    <row r="361" spans="1:41" ht="15" hidden="1" outlineLevel="1">
      <c r="A361" s="498">
        <v>26</v>
      </c>
      <c r="B361" s="320" t="s">
        <v>16</v>
      </c>
      <c r="C361" s="290" t="s">
        <v>25</v>
      </c>
      <c r="D361" s="294"/>
      <c r="E361" s="294"/>
      <c r="F361" s="294"/>
      <c r="G361" s="294"/>
      <c r="H361" s="294"/>
      <c r="I361" s="294"/>
      <c r="J361" s="294"/>
      <c r="K361" s="294"/>
      <c r="L361" s="294"/>
      <c r="M361" s="294"/>
      <c r="N361" s="294"/>
      <c r="O361" s="294">
        <v>12</v>
      </c>
      <c r="P361" s="294"/>
      <c r="Q361" s="294"/>
      <c r="R361" s="294"/>
      <c r="S361" s="294"/>
      <c r="T361" s="294"/>
      <c r="U361" s="294"/>
      <c r="V361" s="294"/>
      <c r="W361" s="294"/>
      <c r="X361" s="294"/>
      <c r="Y361" s="294"/>
      <c r="Z361" s="294"/>
      <c r="AA361" s="423"/>
      <c r="AB361" s="412"/>
      <c r="AC361" s="412"/>
      <c r="AD361" s="412"/>
      <c r="AE361" s="412"/>
      <c r="AF361" s="412"/>
      <c r="AG361" s="412"/>
      <c r="AH361" s="412"/>
      <c r="AI361" s="412"/>
      <c r="AJ361" s="412"/>
      <c r="AK361" s="412"/>
      <c r="AL361" s="412"/>
      <c r="AM361" s="412"/>
      <c r="AN361" s="412"/>
      <c r="AO361" s="295">
        <f>SUM(AA361:AN361)</f>
        <v>0</v>
      </c>
    </row>
    <row r="362" spans="1:41" ht="15" hidden="1" outlineLevel="1">
      <c r="B362" s="293" t="s">
        <v>249</v>
      </c>
      <c r="C362" s="290" t="s">
        <v>163</v>
      </c>
      <c r="D362" s="294"/>
      <c r="E362" s="294"/>
      <c r="F362" s="294"/>
      <c r="G362" s="294"/>
      <c r="H362" s="294"/>
      <c r="I362" s="294"/>
      <c r="J362" s="294"/>
      <c r="K362" s="294"/>
      <c r="L362" s="294"/>
      <c r="M362" s="294"/>
      <c r="N362" s="294"/>
      <c r="O362" s="294">
        <f>O361</f>
        <v>12</v>
      </c>
      <c r="P362" s="294"/>
      <c r="Q362" s="294"/>
      <c r="R362" s="294"/>
      <c r="S362" s="294"/>
      <c r="T362" s="294"/>
      <c r="U362" s="294"/>
      <c r="V362" s="294"/>
      <c r="W362" s="294"/>
      <c r="X362" s="294"/>
      <c r="Y362" s="294"/>
      <c r="Z362" s="294"/>
      <c r="AA362" s="408">
        <f>AA361</f>
        <v>0</v>
      </c>
      <c r="AB362" s="408">
        <f>AB361</f>
        <v>0</v>
      </c>
      <c r="AC362" s="408">
        <f t="shared" ref="AC362:AN362" si="188">AC361</f>
        <v>0</v>
      </c>
      <c r="AD362" s="408">
        <f t="shared" si="188"/>
        <v>0</v>
      </c>
      <c r="AE362" s="408">
        <f t="shared" si="188"/>
        <v>0</v>
      </c>
      <c r="AF362" s="408">
        <f t="shared" si="188"/>
        <v>0</v>
      </c>
      <c r="AG362" s="408">
        <f t="shared" si="188"/>
        <v>0</v>
      </c>
      <c r="AH362" s="408">
        <f t="shared" si="188"/>
        <v>0</v>
      </c>
      <c r="AI362" s="408">
        <f t="shared" si="188"/>
        <v>0</v>
      </c>
      <c r="AJ362" s="408">
        <f t="shared" si="188"/>
        <v>0</v>
      </c>
      <c r="AK362" s="408">
        <f t="shared" si="188"/>
        <v>0</v>
      </c>
      <c r="AL362" s="408">
        <f t="shared" si="188"/>
        <v>0</v>
      </c>
      <c r="AM362" s="408">
        <f t="shared" si="188"/>
        <v>0</v>
      </c>
      <c r="AN362" s="408">
        <f t="shared" si="188"/>
        <v>0</v>
      </c>
      <c r="AO362" s="305"/>
    </row>
    <row r="363" spans="1:41" ht="15" hidden="1" outlineLevel="1">
      <c r="A363" s="501"/>
      <c r="B363" s="321"/>
      <c r="C363" s="290"/>
      <c r="D363" s="290"/>
      <c r="E363" s="290"/>
      <c r="F363" s="290"/>
      <c r="G363" s="290"/>
      <c r="H363" s="290"/>
      <c r="I363" s="290"/>
      <c r="J363" s="290"/>
      <c r="K363" s="290"/>
      <c r="L363" s="290"/>
      <c r="M363" s="290"/>
      <c r="N363" s="290"/>
      <c r="O363" s="290"/>
      <c r="P363" s="290"/>
      <c r="Q363" s="290"/>
      <c r="R363" s="290"/>
      <c r="S363" s="290"/>
      <c r="T363" s="290"/>
      <c r="U363" s="290"/>
      <c r="V363" s="290"/>
      <c r="W363" s="290"/>
      <c r="X363" s="290"/>
      <c r="Y363" s="290"/>
      <c r="Z363" s="290"/>
      <c r="AA363" s="420"/>
      <c r="AB363" s="421"/>
      <c r="AC363" s="421"/>
      <c r="AD363" s="421"/>
      <c r="AE363" s="421"/>
      <c r="AF363" s="421"/>
      <c r="AG363" s="421"/>
      <c r="AH363" s="421"/>
      <c r="AI363" s="421"/>
      <c r="AJ363" s="421"/>
      <c r="AK363" s="421"/>
      <c r="AL363" s="421"/>
      <c r="AM363" s="421"/>
      <c r="AN363" s="421"/>
      <c r="AO363" s="296"/>
    </row>
    <row r="364" spans="1:41" ht="15" hidden="1" outlineLevel="1">
      <c r="A364" s="498">
        <v>27</v>
      </c>
      <c r="B364" s="320" t="s">
        <v>17</v>
      </c>
      <c r="C364" s="290" t="s">
        <v>25</v>
      </c>
      <c r="D364" s="294"/>
      <c r="E364" s="294"/>
      <c r="F364" s="294"/>
      <c r="G364" s="294"/>
      <c r="H364" s="294"/>
      <c r="I364" s="294"/>
      <c r="J364" s="294"/>
      <c r="K364" s="294"/>
      <c r="L364" s="294"/>
      <c r="M364" s="294"/>
      <c r="N364" s="294"/>
      <c r="O364" s="294">
        <v>12</v>
      </c>
      <c r="P364" s="294"/>
      <c r="Q364" s="294"/>
      <c r="R364" s="294"/>
      <c r="S364" s="294"/>
      <c r="T364" s="294"/>
      <c r="U364" s="294"/>
      <c r="V364" s="294"/>
      <c r="W364" s="294"/>
      <c r="X364" s="294"/>
      <c r="Y364" s="294"/>
      <c r="Z364" s="294"/>
      <c r="AA364" s="423"/>
      <c r="AB364" s="412"/>
      <c r="AC364" s="412"/>
      <c r="AD364" s="412"/>
      <c r="AE364" s="412"/>
      <c r="AF364" s="412"/>
      <c r="AG364" s="412"/>
      <c r="AH364" s="412"/>
      <c r="AI364" s="412"/>
      <c r="AJ364" s="412"/>
      <c r="AK364" s="412"/>
      <c r="AL364" s="412"/>
      <c r="AM364" s="412"/>
      <c r="AN364" s="412"/>
      <c r="AO364" s="295">
        <f>SUM(AA364:AN364)</f>
        <v>0</v>
      </c>
    </row>
    <row r="365" spans="1:41" ht="15" hidden="1" outlineLevel="1">
      <c r="B365" s="293" t="s">
        <v>249</v>
      </c>
      <c r="C365" s="290" t="s">
        <v>163</v>
      </c>
      <c r="D365" s="294"/>
      <c r="E365" s="294"/>
      <c r="F365" s="294"/>
      <c r="G365" s="294"/>
      <c r="H365" s="294"/>
      <c r="I365" s="294"/>
      <c r="J365" s="294"/>
      <c r="K365" s="294"/>
      <c r="L365" s="294"/>
      <c r="M365" s="294"/>
      <c r="N365" s="294"/>
      <c r="O365" s="294">
        <f>O364</f>
        <v>12</v>
      </c>
      <c r="P365" s="294"/>
      <c r="Q365" s="294"/>
      <c r="R365" s="294"/>
      <c r="S365" s="294"/>
      <c r="T365" s="294"/>
      <c r="U365" s="294"/>
      <c r="V365" s="294"/>
      <c r="W365" s="294"/>
      <c r="X365" s="294"/>
      <c r="Y365" s="294"/>
      <c r="Z365" s="294"/>
      <c r="AA365" s="408">
        <f>AA364</f>
        <v>0</v>
      </c>
      <c r="AB365" s="408">
        <f>AB364</f>
        <v>0</v>
      </c>
      <c r="AC365" s="408">
        <f t="shared" ref="AC365:AN365" si="189">AC364</f>
        <v>0</v>
      </c>
      <c r="AD365" s="408">
        <f t="shared" si="189"/>
        <v>0</v>
      </c>
      <c r="AE365" s="408">
        <f t="shared" si="189"/>
        <v>0</v>
      </c>
      <c r="AF365" s="408">
        <f t="shared" si="189"/>
        <v>0</v>
      </c>
      <c r="AG365" s="408">
        <f t="shared" si="189"/>
        <v>0</v>
      </c>
      <c r="AH365" s="408">
        <f t="shared" si="189"/>
        <v>0</v>
      </c>
      <c r="AI365" s="408">
        <f t="shared" si="189"/>
        <v>0</v>
      </c>
      <c r="AJ365" s="408">
        <f t="shared" si="189"/>
        <v>0</v>
      </c>
      <c r="AK365" s="408">
        <f t="shared" si="189"/>
        <v>0</v>
      </c>
      <c r="AL365" s="408">
        <f t="shared" si="189"/>
        <v>0</v>
      </c>
      <c r="AM365" s="408">
        <f t="shared" si="189"/>
        <v>0</v>
      </c>
      <c r="AN365" s="408">
        <f t="shared" si="189"/>
        <v>0</v>
      </c>
      <c r="AO365" s="305"/>
    </row>
    <row r="366" spans="1:41" ht="15.6" hidden="1" outlineLevel="1">
      <c r="A366" s="501"/>
      <c r="B366" s="322"/>
      <c r="C366" s="299"/>
      <c r="D366" s="290"/>
      <c r="E366" s="290"/>
      <c r="F366" s="290"/>
      <c r="G366" s="290"/>
      <c r="H366" s="290"/>
      <c r="I366" s="290"/>
      <c r="J366" s="290"/>
      <c r="K366" s="290"/>
      <c r="L366" s="290"/>
      <c r="M366" s="290"/>
      <c r="N366" s="290"/>
      <c r="O366" s="299"/>
      <c r="P366" s="290"/>
      <c r="Q366" s="290"/>
      <c r="R366" s="290"/>
      <c r="S366" s="290"/>
      <c r="T366" s="290"/>
      <c r="U366" s="290"/>
      <c r="V366" s="290"/>
      <c r="W366" s="290"/>
      <c r="X366" s="290"/>
      <c r="Y366" s="290"/>
      <c r="Z366" s="290"/>
      <c r="AA366" s="409"/>
      <c r="AB366" s="409"/>
      <c r="AC366" s="409"/>
      <c r="AD366" s="409"/>
      <c r="AE366" s="409"/>
      <c r="AF366" s="409"/>
      <c r="AG366" s="409"/>
      <c r="AH366" s="409"/>
      <c r="AI366" s="409"/>
      <c r="AJ366" s="409"/>
      <c r="AK366" s="409"/>
      <c r="AL366" s="409"/>
      <c r="AM366" s="409"/>
      <c r="AN366" s="409"/>
      <c r="AO366" s="305"/>
    </row>
    <row r="367" spans="1:41" ht="15" hidden="1" outlineLevel="1">
      <c r="A367" s="498">
        <v>28</v>
      </c>
      <c r="B367" s="320" t="s">
        <v>18</v>
      </c>
      <c r="C367" s="290" t="s">
        <v>25</v>
      </c>
      <c r="D367" s="294"/>
      <c r="E367" s="294"/>
      <c r="F367" s="294"/>
      <c r="G367" s="294"/>
      <c r="H367" s="294"/>
      <c r="I367" s="294"/>
      <c r="J367" s="294"/>
      <c r="K367" s="294"/>
      <c r="L367" s="294"/>
      <c r="M367" s="294"/>
      <c r="N367" s="294"/>
      <c r="O367" s="294">
        <v>0</v>
      </c>
      <c r="P367" s="294"/>
      <c r="Q367" s="294"/>
      <c r="R367" s="294"/>
      <c r="S367" s="294"/>
      <c r="T367" s="294"/>
      <c r="U367" s="294"/>
      <c r="V367" s="294"/>
      <c r="W367" s="294"/>
      <c r="X367" s="294"/>
      <c r="Y367" s="294"/>
      <c r="Z367" s="294"/>
      <c r="AA367" s="423"/>
      <c r="AB367" s="412"/>
      <c r="AC367" s="412"/>
      <c r="AD367" s="412"/>
      <c r="AE367" s="412"/>
      <c r="AF367" s="412"/>
      <c r="AG367" s="412"/>
      <c r="AH367" s="412"/>
      <c r="AI367" s="412"/>
      <c r="AJ367" s="412"/>
      <c r="AK367" s="412"/>
      <c r="AL367" s="412"/>
      <c r="AM367" s="412"/>
      <c r="AN367" s="412"/>
      <c r="AO367" s="295">
        <f>SUM(AA367:AN367)</f>
        <v>0</v>
      </c>
    </row>
    <row r="368" spans="1:41" ht="15" hidden="1" outlineLevel="1">
      <c r="B368" s="293" t="s">
        <v>249</v>
      </c>
      <c r="C368" s="290" t="s">
        <v>163</v>
      </c>
      <c r="D368" s="294"/>
      <c r="E368" s="294"/>
      <c r="F368" s="294"/>
      <c r="G368" s="294"/>
      <c r="H368" s="294"/>
      <c r="I368" s="294"/>
      <c r="J368" s="294"/>
      <c r="K368" s="294"/>
      <c r="L368" s="294"/>
      <c r="M368" s="294"/>
      <c r="N368" s="294"/>
      <c r="O368" s="294">
        <f>O367</f>
        <v>0</v>
      </c>
      <c r="P368" s="294"/>
      <c r="Q368" s="294"/>
      <c r="R368" s="294"/>
      <c r="S368" s="294"/>
      <c r="T368" s="294"/>
      <c r="U368" s="294"/>
      <c r="V368" s="294"/>
      <c r="W368" s="294"/>
      <c r="X368" s="294"/>
      <c r="Y368" s="294"/>
      <c r="Z368" s="294"/>
      <c r="AA368" s="408">
        <f>AA367</f>
        <v>0</v>
      </c>
      <c r="AB368" s="408">
        <f>AB367</f>
        <v>0</v>
      </c>
      <c r="AC368" s="408">
        <f t="shared" ref="AC368:AN368" si="190">AC367</f>
        <v>0</v>
      </c>
      <c r="AD368" s="408">
        <f t="shared" si="190"/>
        <v>0</v>
      </c>
      <c r="AE368" s="408">
        <f t="shared" si="190"/>
        <v>0</v>
      </c>
      <c r="AF368" s="408">
        <f t="shared" si="190"/>
        <v>0</v>
      </c>
      <c r="AG368" s="408">
        <f t="shared" si="190"/>
        <v>0</v>
      </c>
      <c r="AH368" s="408">
        <f t="shared" si="190"/>
        <v>0</v>
      </c>
      <c r="AI368" s="408">
        <f t="shared" si="190"/>
        <v>0</v>
      </c>
      <c r="AJ368" s="408">
        <f t="shared" si="190"/>
        <v>0</v>
      </c>
      <c r="AK368" s="408">
        <f t="shared" si="190"/>
        <v>0</v>
      </c>
      <c r="AL368" s="408">
        <f t="shared" si="190"/>
        <v>0</v>
      </c>
      <c r="AM368" s="408">
        <f t="shared" si="190"/>
        <v>0</v>
      </c>
      <c r="AN368" s="408">
        <f t="shared" si="190"/>
        <v>0</v>
      </c>
      <c r="AO368" s="296"/>
    </row>
    <row r="369" spans="1:41" ht="15" hidden="1" outlineLevel="1">
      <c r="A369" s="501"/>
      <c r="B369" s="321"/>
      <c r="C369" s="290"/>
      <c r="D369" s="290"/>
      <c r="E369" s="290"/>
      <c r="F369" s="290"/>
      <c r="G369" s="290"/>
      <c r="H369" s="290"/>
      <c r="I369" s="290"/>
      <c r="J369" s="290"/>
      <c r="K369" s="290"/>
      <c r="L369" s="290"/>
      <c r="M369" s="290"/>
      <c r="N369" s="290"/>
      <c r="O369" s="290"/>
      <c r="P369" s="290"/>
      <c r="Q369" s="290"/>
      <c r="R369" s="290"/>
      <c r="S369" s="290"/>
      <c r="T369" s="290"/>
      <c r="U369" s="290"/>
      <c r="V369" s="290"/>
      <c r="W369" s="290"/>
      <c r="X369" s="290"/>
      <c r="Y369" s="290"/>
      <c r="Z369" s="290"/>
      <c r="AA369" s="409"/>
      <c r="AB369" s="409"/>
      <c r="AC369" s="409"/>
      <c r="AD369" s="409"/>
      <c r="AE369" s="409"/>
      <c r="AF369" s="409"/>
      <c r="AG369" s="409"/>
      <c r="AH369" s="409"/>
      <c r="AI369" s="409"/>
      <c r="AJ369" s="409"/>
      <c r="AK369" s="409"/>
      <c r="AL369" s="409"/>
      <c r="AM369" s="409"/>
      <c r="AN369" s="409"/>
      <c r="AO369" s="305"/>
    </row>
    <row r="370" spans="1:41" ht="15" hidden="1" outlineLevel="1">
      <c r="A370" s="498">
        <v>29</v>
      </c>
      <c r="B370" s="323" t="s">
        <v>19</v>
      </c>
      <c r="C370" s="290" t="s">
        <v>25</v>
      </c>
      <c r="D370" s="294"/>
      <c r="E370" s="294"/>
      <c r="F370" s="294"/>
      <c r="G370" s="294"/>
      <c r="H370" s="294"/>
      <c r="I370" s="294"/>
      <c r="J370" s="294"/>
      <c r="K370" s="294"/>
      <c r="L370" s="294"/>
      <c r="M370" s="294"/>
      <c r="N370" s="294"/>
      <c r="O370" s="294">
        <v>0</v>
      </c>
      <c r="P370" s="294"/>
      <c r="Q370" s="294"/>
      <c r="R370" s="294"/>
      <c r="S370" s="294"/>
      <c r="T370" s="294"/>
      <c r="U370" s="294"/>
      <c r="V370" s="294"/>
      <c r="W370" s="294"/>
      <c r="X370" s="294"/>
      <c r="Y370" s="294"/>
      <c r="Z370" s="294"/>
      <c r="AA370" s="423"/>
      <c r="AB370" s="412"/>
      <c r="AC370" s="412"/>
      <c r="AD370" s="412"/>
      <c r="AE370" s="412"/>
      <c r="AF370" s="412"/>
      <c r="AG370" s="412"/>
      <c r="AH370" s="412"/>
      <c r="AI370" s="412"/>
      <c r="AJ370" s="412"/>
      <c r="AK370" s="412"/>
      <c r="AL370" s="412"/>
      <c r="AM370" s="412"/>
      <c r="AN370" s="412"/>
      <c r="AO370" s="295">
        <f>SUM(AA370:AN370)</f>
        <v>0</v>
      </c>
    </row>
    <row r="371" spans="1:41" ht="15" hidden="1" outlineLevel="1">
      <c r="B371" s="323" t="s">
        <v>249</v>
      </c>
      <c r="C371" s="290" t="s">
        <v>163</v>
      </c>
      <c r="D371" s="294"/>
      <c r="E371" s="294"/>
      <c r="F371" s="294"/>
      <c r="G371" s="294"/>
      <c r="H371" s="294"/>
      <c r="I371" s="294"/>
      <c r="J371" s="294"/>
      <c r="K371" s="294"/>
      <c r="L371" s="294"/>
      <c r="M371" s="294"/>
      <c r="N371" s="294"/>
      <c r="O371" s="294">
        <f>O370</f>
        <v>0</v>
      </c>
      <c r="P371" s="294"/>
      <c r="Q371" s="294"/>
      <c r="R371" s="294"/>
      <c r="S371" s="294"/>
      <c r="T371" s="294"/>
      <c r="U371" s="294"/>
      <c r="V371" s="294"/>
      <c r="W371" s="294"/>
      <c r="X371" s="294"/>
      <c r="Y371" s="294"/>
      <c r="Z371" s="294"/>
      <c r="AA371" s="408">
        <f>AA370</f>
        <v>0</v>
      </c>
      <c r="AB371" s="408">
        <f t="shared" ref="AB371:AN371" si="191">AB370</f>
        <v>0</v>
      </c>
      <c r="AC371" s="408">
        <f t="shared" si="191"/>
        <v>0</v>
      </c>
      <c r="AD371" s="408">
        <f t="shared" si="191"/>
        <v>0</v>
      </c>
      <c r="AE371" s="408">
        <f t="shared" si="191"/>
        <v>0</v>
      </c>
      <c r="AF371" s="408">
        <f t="shared" si="191"/>
        <v>0</v>
      </c>
      <c r="AG371" s="408">
        <f t="shared" si="191"/>
        <v>0</v>
      </c>
      <c r="AH371" s="408">
        <f t="shared" si="191"/>
        <v>0</v>
      </c>
      <c r="AI371" s="408">
        <f t="shared" si="191"/>
        <v>0</v>
      </c>
      <c r="AJ371" s="408">
        <f t="shared" si="191"/>
        <v>0</v>
      </c>
      <c r="AK371" s="408">
        <f t="shared" si="191"/>
        <v>0</v>
      </c>
      <c r="AL371" s="408">
        <f t="shared" si="191"/>
        <v>0</v>
      </c>
      <c r="AM371" s="408">
        <f t="shared" si="191"/>
        <v>0</v>
      </c>
      <c r="AN371" s="408">
        <f t="shared" si="191"/>
        <v>0</v>
      </c>
      <c r="AO371" s="296"/>
    </row>
    <row r="372" spans="1:41" ht="15" hidden="1" outlineLevel="1">
      <c r="B372" s="323"/>
      <c r="C372" s="290"/>
      <c r="D372" s="290"/>
      <c r="E372" s="290"/>
      <c r="F372" s="290"/>
      <c r="G372" s="290"/>
      <c r="H372" s="290"/>
      <c r="I372" s="290"/>
      <c r="J372" s="290"/>
      <c r="K372" s="290"/>
      <c r="L372" s="290"/>
      <c r="M372" s="290"/>
      <c r="N372" s="290"/>
      <c r="O372" s="290"/>
      <c r="P372" s="290"/>
      <c r="Q372" s="290"/>
      <c r="R372" s="290"/>
      <c r="S372" s="290"/>
      <c r="T372" s="290"/>
      <c r="U372" s="290"/>
      <c r="V372" s="290"/>
      <c r="W372" s="290"/>
      <c r="X372" s="290"/>
      <c r="Y372" s="290"/>
      <c r="Z372" s="290"/>
      <c r="AA372" s="420"/>
      <c r="AB372" s="420"/>
      <c r="AC372" s="420"/>
      <c r="AD372" s="420"/>
      <c r="AE372" s="420"/>
      <c r="AF372" s="420"/>
      <c r="AG372" s="420"/>
      <c r="AH372" s="420"/>
      <c r="AI372" s="420"/>
      <c r="AJ372" s="420"/>
      <c r="AK372" s="420"/>
      <c r="AL372" s="420"/>
      <c r="AM372" s="420"/>
      <c r="AN372" s="420"/>
      <c r="AO372" s="312"/>
    </row>
    <row r="373" spans="1:41" s="282" customFormat="1" ht="15" hidden="1" outlineLevel="1">
      <c r="A373" s="498">
        <v>30</v>
      </c>
      <c r="B373" s="323" t="s">
        <v>489</v>
      </c>
      <c r="C373" s="290" t="s">
        <v>25</v>
      </c>
      <c r="D373" s="294"/>
      <c r="E373" s="294"/>
      <c r="F373" s="294"/>
      <c r="G373" s="294"/>
      <c r="H373" s="294"/>
      <c r="I373" s="294"/>
      <c r="J373" s="294"/>
      <c r="K373" s="294"/>
      <c r="L373" s="294"/>
      <c r="M373" s="294"/>
      <c r="N373" s="294"/>
      <c r="O373" s="294">
        <v>0</v>
      </c>
      <c r="P373" s="294"/>
      <c r="Q373" s="294"/>
      <c r="R373" s="294"/>
      <c r="S373" s="294"/>
      <c r="T373" s="294"/>
      <c r="U373" s="294"/>
      <c r="V373" s="294"/>
      <c r="W373" s="294"/>
      <c r="X373" s="294"/>
      <c r="Y373" s="294"/>
      <c r="Z373" s="294"/>
      <c r="AA373" s="407"/>
      <c r="AB373" s="407"/>
      <c r="AC373" s="407"/>
      <c r="AD373" s="407"/>
      <c r="AE373" s="407"/>
      <c r="AF373" s="407"/>
      <c r="AG373" s="407"/>
      <c r="AH373" s="407"/>
      <c r="AI373" s="407"/>
      <c r="AJ373" s="407"/>
      <c r="AK373" s="407"/>
      <c r="AL373" s="407"/>
      <c r="AM373" s="407"/>
      <c r="AN373" s="407"/>
      <c r="AO373" s="295">
        <f>SUM(AA373:AN373)</f>
        <v>0</v>
      </c>
    </row>
    <row r="374" spans="1:41" s="282" customFormat="1" ht="15" hidden="1" outlineLevel="1">
      <c r="A374" s="498"/>
      <c r="B374" s="323" t="s">
        <v>249</v>
      </c>
      <c r="C374" s="290" t="s">
        <v>163</v>
      </c>
      <c r="D374" s="294"/>
      <c r="E374" s="294"/>
      <c r="F374" s="294"/>
      <c r="G374" s="294"/>
      <c r="H374" s="294"/>
      <c r="I374" s="294"/>
      <c r="J374" s="294"/>
      <c r="K374" s="294"/>
      <c r="L374" s="294"/>
      <c r="M374" s="294"/>
      <c r="N374" s="294"/>
      <c r="O374" s="294">
        <f>O373</f>
        <v>0</v>
      </c>
      <c r="P374" s="294"/>
      <c r="Q374" s="294"/>
      <c r="R374" s="294"/>
      <c r="S374" s="294"/>
      <c r="T374" s="294"/>
      <c r="U374" s="294"/>
      <c r="V374" s="294"/>
      <c r="W374" s="294"/>
      <c r="X374" s="294"/>
      <c r="Y374" s="294"/>
      <c r="Z374" s="294"/>
      <c r="AA374" s="408">
        <f>AA373</f>
        <v>0</v>
      </c>
      <c r="AB374" s="408">
        <f t="shared" ref="AB374:AN374" si="192">AB373</f>
        <v>0</v>
      </c>
      <c r="AC374" s="408">
        <f t="shared" si="192"/>
        <v>0</v>
      </c>
      <c r="AD374" s="408">
        <f t="shared" si="192"/>
        <v>0</v>
      </c>
      <c r="AE374" s="408">
        <f t="shared" si="192"/>
        <v>0</v>
      </c>
      <c r="AF374" s="408">
        <f t="shared" si="192"/>
        <v>0</v>
      </c>
      <c r="AG374" s="408">
        <f t="shared" si="192"/>
        <v>0</v>
      </c>
      <c r="AH374" s="408">
        <f t="shared" si="192"/>
        <v>0</v>
      </c>
      <c r="AI374" s="408">
        <f t="shared" si="192"/>
        <v>0</v>
      </c>
      <c r="AJ374" s="408">
        <f t="shared" si="192"/>
        <v>0</v>
      </c>
      <c r="AK374" s="408">
        <f t="shared" si="192"/>
        <v>0</v>
      </c>
      <c r="AL374" s="408">
        <f t="shared" si="192"/>
        <v>0</v>
      </c>
      <c r="AM374" s="408">
        <f t="shared" si="192"/>
        <v>0</v>
      </c>
      <c r="AN374" s="408">
        <f t="shared" si="192"/>
        <v>0</v>
      </c>
      <c r="AO374" s="296"/>
    </row>
    <row r="375" spans="1:41" s="282" customFormat="1" ht="15" hidden="1" outlineLevel="1">
      <c r="A375" s="498"/>
      <c r="B375" s="323"/>
      <c r="C375" s="290"/>
      <c r="D375" s="290"/>
      <c r="E375" s="290"/>
      <c r="F375" s="290"/>
      <c r="G375" s="290"/>
      <c r="H375" s="290"/>
      <c r="I375" s="290"/>
      <c r="J375" s="290"/>
      <c r="K375" s="290"/>
      <c r="L375" s="290"/>
      <c r="M375" s="290"/>
      <c r="N375" s="290"/>
      <c r="O375" s="290"/>
      <c r="P375" s="290"/>
      <c r="Q375" s="290"/>
      <c r="R375" s="290"/>
      <c r="S375" s="290"/>
      <c r="T375" s="290"/>
      <c r="U375" s="290"/>
      <c r="V375" s="290"/>
      <c r="W375" s="290"/>
      <c r="X375" s="290"/>
      <c r="Y375" s="290"/>
      <c r="Z375" s="290"/>
      <c r="AA375" s="409"/>
      <c r="AB375" s="409"/>
      <c r="AC375" s="409"/>
      <c r="AD375" s="409"/>
      <c r="AE375" s="409"/>
      <c r="AF375" s="409"/>
      <c r="AG375" s="409"/>
      <c r="AH375" s="409"/>
      <c r="AI375" s="409"/>
      <c r="AJ375" s="409"/>
      <c r="AK375" s="409"/>
      <c r="AL375" s="409"/>
      <c r="AM375" s="409"/>
      <c r="AN375" s="409"/>
      <c r="AO375" s="312"/>
    </row>
    <row r="376" spans="1:41" s="282" customFormat="1" ht="15.6" hidden="1" outlineLevel="1">
      <c r="A376" s="498"/>
      <c r="B376" s="287" t="s">
        <v>490</v>
      </c>
      <c r="C376" s="290"/>
      <c r="D376" s="290"/>
      <c r="E376" s="290"/>
      <c r="F376" s="290"/>
      <c r="G376" s="290"/>
      <c r="H376" s="290"/>
      <c r="I376" s="290"/>
      <c r="J376" s="290"/>
      <c r="K376" s="290"/>
      <c r="L376" s="290"/>
      <c r="M376" s="290"/>
      <c r="N376" s="290"/>
      <c r="O376" s="290"/>
      <c r="P376" s="290"/>
      <c r="Q376" s="290"/>
      <c r="R376" s="290"/>
      <c r="S376" s="290"/>
      <c r="T376" s="290"/>
      <c r="U376" s="290"/>
      <c r="V376" s="290"/>
      <c r="W376" s="290"/>
      <c r="X376" s="290"/>
      <c r="Y376" s="290"/>
      <c r="Z376" s="290"/>
      <c r="AA376" s="409"/>
      <c r="AB376" s="409"/>
      <c r="AC376" s="409"/>
      <c r="AD376" s="409"/>
      <c r="AE376" s="409"/>
      <c r="AF376" s="409"/>
      <c r="AG376" s="409"/>
      <c r="AH376" s="409"/>
      <c r="AI376" s="409"/>
      <c r="AJ376" s="409"/>
      <c r="AK376" s="409"/>
      <c r="AL376" s="409"/>
      <c r="AM376" s="409"/>
      <c r="AN376" s="409"/>
      <c r="AO376" s="312"/>
    </row>
    <row r="377" spans="1:41" s="282" customFormat="1" ht="15" hidden="1" outlineLevel="1">
      <c r="A377" s="498">
        <v>31</v>
      </c>
      <c r="B377" s="323" t="s">
        <v>491</v>
      </c>
      <c r="C377" s="290" t="s">
        <v>25</v>
      </c>
      <c r="D377" s="294"/>
      <c r="E377" s="294"/>
      <c r="F377" s="294"/>
      <c r="G377" s="294"/>
      <c r="H377" s="294"/>
      <c r="I377" s="294"/>
      <c r="J377" s="294"/>
      <c r="K377" s="294"/>
      <c r="L377" s="294"/>
      <c r="M377" s="294"/>
      <c r="N377" s="294"/>
      <c r="O377" s="294">
        <v>0</v>
      </c>
      <c r="P377" s="294"/>
      <c r="Q377" s="294"/>
      <c r="R377" s="294"/>
      <c r="S377" s="294"/>
      <c r="T377" s="294"/>
      <c r="U377" s="294"/>
      <c r="V377" s="294"/>
      <c r="W377" s="294"/>
      <c r="X377" s="294"/>
      <c r="Y377" s="294"/>
      <c r="Z377" s="294"/>
      <c r="AA377" s="407"/>
      <c r="AB377" s="407"/>
      <c r="AC377" s="407"/>
      <c r="AD377" s="407"/>
      <c r="AE377" s="407"/>
      <c r="AF377" s="407"/>
      <c r="AG377" s="407"/>
      <c r="AH377" s="407"/>
      <c r="AI377" s="407"/>
      <c r="AJ377" s="407"/>
      <c r="AK377" s="407"/>
      <c r="AL377" s="407"/>
      <c r="AM377" s="407"/>
      <c r="AN377" s="407"/>
      <c r="AO377" s="295">
        <f>SUM(AA377:AN377)</f>
        <v>0</v>
      </c>
    </row>
    <row r="378" spans="1:41" s="282" customFormat="1" ht="15" hidden="1" outlineLevel="1">
      <c r="A378" s="498"/>
      <c r="B378" s="323" t="s">
        <v>249</v>
      </c>
      <c r="C378" s="290" t="s">
        <v>163</v>
      </c>
      <c r="D378" s="294"/>
      <c r="E378" s="294"/>
      <c r="F378" s="294"/>
      <c r="G378" s="294"/>
      <c r="H378" s="294"/>
      <c r="I378" s="294"/>
      <c r="J378" s="294"/>
      <c r="K378" s="294"/>
      <c r="L378" s="294"/>
      <c r="M378" s="294"/>
      <c r="N378" s="294"/>
      <c r="O378" s="294">
        <f>O377</f>
        <v>0</v>
      </c>
      <c r="P378" s="294"/>
      <c r="Q378" s="294"/>
      <c r="R378" s="294"/>
      <c r="S378" s="294"/>
      <c r="T378" s="294"/>
      <c r="U378" s="294"/>
      <c r="V378" s="294"/>
      <c r="W378" s="294"/>
      <c r="X378" s="294"/>
      <c r="Y378" s="294"/>
      <c r="Z378" s="294"/>
      <c r="AA378" s="408">
        <f>AA377</f>
        <v>0</v>
      </c>
      <c r="AB378" s="408">
        <f t="shared" ref="AB378:AN378" si="193">AB377</f>
        <v>0</v>
      </c>
      <c r="AC378" s="408">
        <f t="shared" si="193"/>
        <v>0</v>
      </c>
      <c r="AD378" s="408">
        <f t="shared" si="193"/>
        <v>0</v>
      </c>
      <c r="AE378" s="408">
        <f t="shared" si="193"/>
        <v>0</v>
      </c>
      <c r="AF378" s="408">
        <f t="shared" si="193"/>
        <v>0</v>
      </c>
      <c r="AG378" s="408">
        <f t="shared" si="193"/>
        <v>0</v>
      </c>
      <c r="AH378" s="408">
        <f t="shared" si="193"/>
        <v>0</v>
      </c>
      <c r="AI378" s="408">
        <f t="shared" si="193"/>
        <v>0</v>
      </c>
      <c r="AJ378" s="408">
        <f t="shared" si="193"/>
        <v>0</v>
      </c>
      <c r="AK378" s="408">
        <f t="shared" si="193"/>
        <v>0</v>
      </c>
      <c r="AL378" s="408">
        <f t="shared" si="193"/>
        <v>0</v>
      </c>
      <c r="AM378" s="408">
        <f t="shared" si="193"/>
        <v>0</v>
      </c>
      <c r="AN378" s="408">
        <f t="shared" si="193"/>
        <v>0</v>
      </c>
      <c r="AO378" s="296"/>
    </row>
    <row r="379" spans="1:41" s="282" customFormat="1" ht="15" hidden="1" outlineLevel="1">
      <c r="A379" s="498"/>
      <c r="B379" s="323"/>
      <c r="C379" s="290"/>
      <c r="D379" s="290"/>
      <c r="E379" s="290"/>
      <c r="F379" s="290"/>
      <c r="G379" s="290"/>
      <c r="H379" s="290"/>
      <c r="I379" s="290"/>
      <c r="J379" s="290"/>
      <c r="K379" s="290"/>
      <c r="L379" s="290"/>
      <c r="M379" s="290"/>
      <c r="N379" s="290"/>
      <c r="O379" s="290"/>
      <c r="P379" s="290"/>
      <c r="Q379" s="290"/>
      <c r="R379" s="290"/>
      <c r="S379" s="290"/>
      <c r="T379" s="290"/>
      <c r="U379" s="290"/>
      <c r="V379" s="290"/>
      <c r="W379" s="290"/>
      <c r="X379" s="290"/>
      <c r="Y379" s="290"/>
      <c r="Z379" s="290"/>
      <c r="AA379" s="409"/>
      <c r="AB379" s="409"/>
      <c r="AC379" s="409"/>
      <c r="AD379" s="409"/>
      <c r="AE379" s="409"/>
      <c r="AF379" s="409"/>
      <c r="AG379" s="409"/>
      <c r="AH379" s="409"/>
      <c r="AI379" s="409"/>
      <c r="AJ379" s="409"/>
      <c r="AK379" s="409"/>
      <c r="AL379" s="409"/>
      <c r="AM379" s="409"/>
      <c r="AN379" s="409"/>
      <c r="AO379" s="312"/>
    </row>
    <row r="380" spans="1:41" s="282" customFormat="1" ht="15" hidden="1" outlineLevel="1">
      <c r="A380" s="498">
        <v>32</v>
      </c>
      <c r="B380" s="323" t="s">
        <v>492</v>
      </c>
      <c r="C380" s="290" t="s">
        <v>25</v>
      </c>
      <c r="D380" s="294"/>
      <c r="E380" s="294"/>
      <c r="F380" s="294"/>
      <c r="G380" s="294"/>
      <c r="H380" s="294"/>
      <c r="I380" s="294"/>
      <c r="J380" s="294"/>
      <c r="K380" s="294"/>
      <c r="L380" s="294"/>
      <c r="M380" s="294"/>
      <c r="N380" s="294"/>
      <c r="O380" s="294">
        <v>0</v>
      </c>
      <c r="P380" s="294"/>
      <c r="Q380" s="294"/>
      <c r="R380" s="294"/>
      <c r="S380" s="294"/>
      <c r="T380" s="294"/>
      <c r="U380" s="294"/>
      <c r="V380" s="294"/>
      <c r="W380" s="294"/>
      <c r="X380" s="294"/>
      <c r="Y380" s="294"/>
      <c r="Z380" s="294"/>
      <c r="AA380" s="407"/>
      <c r="AB380" s="407"/>
      <c r="AC380" s="407"/>
      <c r="AD380" s="407"/>
      <c r="AE380" s="407"/>
      <c r="AF380" s="407"/>
      <c r="AG380" s="407"/>
      <c r="AH380" s="407"/>
      <c r="AI380" s="407"/>
      <c r="AJ380" s="407"/>
      <c r="AK380" s="407"/>
      <c r="AL380" s="407"/>
      <c r="AM380" s="407"/>
      <c r="AN380" s="407"/>
      <c r="AO380" s="295">
        <f>SUM(AA380:AN380)</f>
        <v>0</v>
      </c>
    </row>
    <row r="381" spans="1:41" s="282" customFormat="1" ht="15" hidden="1" outlineLevel="1">
      <c r="A381" s="498"/>
      <c r="B381" s="323" t="s">
        <v>249</v>
      </c>
      <c r="C381" s="290" t="s">
        <v>163</v>
      </c>
      <c r="D381" s="294"/>
      <c r="E381" s="294"/>
      <c r="F381" s="294"/>
      <c r="G381" s="294"/>
      <c r="H381" s="294"/>
      <c r="I381" s="294"/>
      <c r="J381" s="294"/>
      <c r="K381" s="294"/>
      <c r="L381" s="294"/>
      <c r="M381" s="294"/>
      <c r="N381" s="294"/>
      <c r="O381" s="294">
        <f>O380</f>
        <v>0</v>
      </c>
      <c r="P381" s="294"/>
      <c r="Q381" s="294"/>
      <c r="R381" s="294"/>
      <c r="S381" s="294"/>
      <c r="T381" s="294"/>
      <c r="U381" s="294"/>
      <c r="V381" s="294"/>
      <c r="W381" s="294"/>
      <c r="X381" s="294"/>
      <c r="Y381" s="294"/>
      <c r="Z381" s="294"/>
      <c r="AA381" s="408">
        <f>AA380</f>
        <v>0</v>
      </c>
      <c r="AB381" s="408">
        <f t="shared" ref="AB381:AN381" si="194">AB380</f>
        <v>0</v>
      </c>
      <c r="AC381" s="408">
        <f t="shared" si="194"/>
        <v>0</v>
      </c>
      <c r="AD381" s="408">
        <f t="shared" si="194"/>
        <v>0</v>
      </c>
      <c r="AE381" s="408">
        <f t="shared" si="194"/>
        <v>0</v>
      </c>
      <c r="AF381" s="408">
        <f t="shared" si="194"/>
        <v>0</v>
      </c>
      <c r="AG381" s="408">
        <f t="shared" si="194"/>
        <v>0</v>
      </c>
      <c r="AH381" s="408">
        <f t="shared" si="194"/>
        <v>0</v>
      </c>
      <c r="AI381" s="408">
        <f t="shared" si="194"/>
        <v>0</v>
      </c>
      <c r="AJ381" s="408">
        <f t="shared" si="194"/>
        <v>0</v>
      </c>
      <c r="AK381" s="408">
        <f t="shared" si="194"/>
        <v>0</v>
      </c>
      <c r="AL381" s="408">
        <f t="shared" si="194"/>
        <v>0</v>
      </c>
      <c r="AM381" s="408">
        <f t="shared" si="194"/>
        <v>0</v>
      </c>
      <c r="AN381" s="408">
        <f t="shared" si="194"/>
        <v>0</v>
      </c>
      <c r="AO381" s="296"/>
    </row>
    <row r="382" spans="1:41" s="282" customFormat="1" ht="15" hidden="1" outlineLevel="1">
      <c r="A382" s="498"/>
      <c r="B382" s="323"/>
      <c r="C382" s="290"/>
      <c r="D382" s="290"/>
      <c r="E382" s="290"/>
      <c r="F382" s="290"/>
      <c r="G382" s="290"/>
      <c r="H382" s="290"/>
      <c r="I382" s="290"/>
      <c r="J382" s="290"/>
      <c r="K382" s="290"/>
      <c r="L382" s="290"/>
      <c r="M382" s="290"/>
      <c r="N382" s="290"/>
      <c r="O382" s="290"/>
      <c r="P382" s="290"/>
      <c r="Q382" s="290"/>
      <c r="R382" s="290"/>
      <c r="S382" s="290"/>
      <c r="T382" s="290"/>
      <c r="U382" s="290"/>
      <c r="V382" s="290"/>
      <c r="W382" s="290"/>
      <c r="X382" s="290"/>
      <c r="Y382" s="290"/>
      <c r="Z382" s="290"/>
      <c r="AA382" s="409"/>
      <c r="AB382" s="409"/>
      <c r="AC382" s="409"/>
      <c r="AD382" s="409"/>
      <c r="AE382" s="409"/>
      <c r="AF382" s="409"/>
      <c r="AG382" s="409"/>
      <c r="AH382" s="409"/>
      <c r="AI382" s="409"/>
      <c r="AJ382" s="409"/>
      <c r="AK382" s="409"/>
      <c r="AL382" s="409"/>
      <c r="AM382" s="409"/>
      <c r="AN382" s="409"/>
      <c r="AO382" s="312"/>
    </row>
    <row r="383" spans="1:41" s="282" customFormat="1" ht="15" hidden="1" outlineLevel="1">
      <c r="A383" s="498">
        <v>33</v>
      </c>
      <c r="B383" s="323" t="s">
        <v>493</v>
      </c>
      <c r="C383" s="290" t="s">
        <v>25</v>
      </c>
      <c r="D383" s="294"/>
      <c r="E383" s="294"/>
      <c r="F383" s="294"/>
      <c r="G383" s="294"/>
      <c r="H383" s="294"/>
      <c r="I383" s="294"/>
      <c r="J383" s="294"/>
      <c r="K383" s="294"/>
      <c r="L383" s="294"/>
      <c r="M383" s="294"/>
      <c r="N383" s="294"/>
      <c r="O383" s="294">
        <v>12</v>
      </c>
      <c r="P383" s="294"/>
      <c r="Q383" s="294"/>
      <c r="R383" s="294"/>
      <c r="S383" s="294"/>
      <c r="T383" s="294"/>
      <c r="U383" s="294"/>
      <c r="V383" s="294"/>
      <c r="W383" s="294"/>
      <c r="X383" s="294"/>
      <c r="Y383" s="294"/>
      <c r="Z383" s="294"/>
      <c r="AA383" s="407"/>
      <c r="AB383" s="407"/>
      <c r="AC383" s="407"/>
      <c r="AD383" s="407"/>
      <c r="AE383" s="407"/>
      <c r="AF383" s="407"/>
      <c r="AG383" s="407"/>
      <c r="AH383" s="407"/>
      <c r="AI383" s="407"/>
      <c r="AJ383" s="407"/>
      <c r="AK383" s="407"/>
      <c r="AL383" s="407"/>
      <c r="AM383" s="407"/>
      <c r="AN383" s="407"/>
      <c r="AO383" s="295">
        <f>SUM(AA383:AN383)</f>
        <v>0</v>
      </c>
    </row>
    <row r="384" spans="1:41" s="282" customFormat="1" ht="15" hidden="1" outlineLevel="1">
      <c r="A384" s="498"/>
      <c r="B384" s="323" t="s">
        <v>249</v>
      </c>
      <c r="C384" s="290" t="s">
        <v>163</v>
      </c>
      <c r="D384" s="294"/>
      <c r="E384" s="294"/>
      <c r="F384" s="294"/>
      <c r="G384" s="294"/>
      <c r="H384" s="294"/>
      <c r="I384" s="294"/>
      <c r="J384" s="294"/>
      <c r="K384" s="294"/>
      <c r="L384" s="294"/>
      <c r="M384" s="294"/>
      <c r="N384" s="294"/>
      <c r="O384" s="294">
        <f>O383</f>
        <v>12</v>
      </c>
      <c r="P384" s="294"/>
      <c r="Q384" s="294"/>
      <c r="R384" s="294"/>
      <c r="S384" s="294"/>
      <c r="T384" s="294"/>
      <c r="U384" s="294"/>
      <c r="V384" s="294"/>
      <c r="W384" s="294"/>
      <c r="X384" s="294"/>
      <c r="Y384" s="294"/>
      <c r="Z384" s="294"/>
      <c r="AA384" s="408">
        <f>AA383</f>
        <v>0</v>
      </c>
      <c r="AB384" s="408">
        <f t="shared" ref="AB384:AM384" si="195">AB383</f>
        <v>0</v>
      </c>
      <c r="AC384" s="408">
        <f t="shared" si="195"/>
        <v>0</v>
      </c>
      <c r="AD384" s="408">
        <f t="shared" si="195"/>
        <v>0</v>
      </c>
      <c r="AE384" s="408">
        <f t="shared" si="195"/>
        <v>0</v>
      </c>
      <c r="AF384" s="408">
        <f t="shared" si="195"/>
        <v>0</v>
      </c>
      <c r="AG384" s="408">
        <f t="shared" si="195"/>
        <v>0</v>
      </c>
      <c r="AH384" s="408">
        <f t="shared" si="195"/>
        <v>0</v>
      </c>
      <c r="AI384" s="408">
        <f t="shared" si="195"/>
        <v>0</v>
      </c>
      <c r="AJ384" s="408">
        <f t="shared" si="195"/>
        <v>0</v>
      </c>
      <c r="AK384" s="408">
        <f t="shared" si="195"/>
        <v>0</v>
      </c>
      <c r="AL384" s="408">
        <f t="shared" si="195"/>
        <v>0</v>
      </c>
      <c r="AM384" s="408">
        <f t="shared" si="195"/>
        <v>0</v>
      </c>
      <c r="AN384" s="408">
        <f>AN383</f>
        <v>0</v>
      </c>
      <c r="AO384" s="296"/>
    </row>
    <row r="385" spans="1:43" ht="15" hidden="1" outlineLevel="1">
      <c r="B385" s="314"/>
      <c r="C385" s="324"/>
      <c r="D385" s="325"/>
      <c r="E385" s="325"/>
      <c r="F385" s="325"/>
      <c r="G385" s="325"/>
      <c r="H385" s="325"/>
      <c r="I385" s="325"/>
      <c r="J385" s="325"/>
      <c r="K385" s="325"/>
      <c r="L385" s="325"/>
      <c r="M385" s="325"/>
      <c r="N385" s="325"/>
      <c r="O385" s="325"/>
      <c r="P385" s="325"/>
      <c r="Q385" s="325"/>
      <c r="R385" s="325"/>
      <c r="S385" s="325"/>
      <c r="T385" s="325"/>
      <c r="U385" s="325"/>
      <c r="V385" s="325"/>
      <c r="W385" s="325"/>
      <c r="X385" s="325"/>
      <c r="Y385" s="325"/>
      <c r="Z385" s="325"/>
      <c r="AA385" s="300"/>
      <c r="AB385" s="300"/>
      <c r="AC385" s="300"/>
      <c r="AD385" s="300"/>
      <c r="AE385" s="300"/>
      <c r="AF385" s="300"/>
      <c r="AG385" s="300"/>
      <c r="AH385" s="300"/>
      <c r="AI385" s="300"/>
      <c r="AJ385" s="300"/>
      <c r="AK385" s="300"/>
      <c r="AL385" s="300"/>
      <c r="AM385" s="300"/>
      <c r="AN385" s="300"/>
      <c r="AO385" s="305"/>
    </row>
    <row r="386" spans="1:43" ht="15.6" collapsed="1">
      <c r="B386" s="326" t="s">
        <v>250</v>
      </c>
      <c r="C386" s="328"/>
      <c r="D386" s="328">
        <f>SUM(D281:D384)</f>
        <v>162868.97690636708</v>
      </c>
      <c r="E386" s="328"/>
      <c r="F386" s="328"/>
      <c r="G386" s="328"/>
      <c r="H386" s="328"/>
      <c r="I386" s="328"/>
      <c r="J386" s="328"/>
      <c r="K386" s="328"/>
      <c r="L386" s="328"/>
      <c r="M386" s="328"/>
      <c r="N386" s="328"/>
      <c r="O386" s="328"/>
      <c r="P386" s="328">
        <f>SUM(P281:P384)</f>
        <v>37.97689295899999</v>
      </c>
      <c r="Q386" s="328"/>
      <c r="R386" s="328"/>
      <c r="S386" s="328"/>
      <c r="T386" s="328"/>
      <c r="U386" s="328"/>
      <c r="V386" s="328"/>
      <c r="W386" s="328"/>
      <c r="X386" s="328"/>
      <c r="Y386" s="328"/>
      <c r="Z386" s="328"/>
      <c r="AA386" s="328">
        <f>IF(AA280="kWh",SUMPRODUCT(D281:D384,AA281:AA384))</f>
        <v>45893.208962694087</v>
      </c>
      <c r="AB386" s="328">
        <f>IF(AB280="kWh",SUMPRODUCT(D281:D384,AB281:AB384))</f>
        <v>78086.673908662167</v>
      </c>
      <c r="AC386" s="328">
        <f>IF(AC280="kW",SUMPRODUCT(O281:O384,P281:P384,AC281:AC384),SUMPRODUCT(D281:D384,AC281:AC384))</f>
        <v>86.669084632618521</v>
      </c>
      <c r="AD386" s="328">
        <f>IF(AD280="kW",SUMPRODUCT(O281:O384,P281:P384,AD281:AD384),SUMPRODUCT(D281:D384,AD281:AD384))</f>
        <v>0</v>
      </c>
      <c r="AE386" s="328">
        <f>IF(AE280="kW",SUMPRODUCT(O281:O384,P281:P384,AE281:AE384),SUMPRODUCT(D281:D384,AE281:AE384))</f>
        <v>0</v>
      </c>
      <c r="AF386" s="328">
        <f>IF(AF280="kW",SUMPRODUCT(O281:O384,P281:P384,AF281:AF384),SUMPRODUCT(D281:D384,AF281:AF384))</f>
        <v>0</v>
      </c>
      <c r="AG386" s="328">
        <f>IF(AG280="kW",SUMPRODUCT(O281:O384,P281:P384,AG281:AG384),SUMPRODUCT(D281:D384,AG281:AG384))</f>
        <v>0</v>
      </c>
      <c r="AH386" s="328">
        <f>IF(AH280="kW",SUMPRODUCT(O281:O384,P281:P384,AH281:AH384),SUMPRODUCT(D281:D384,AH281:AH384))</f>
        <v>0</v>
      </c>
      <c r="AI386" s="328">
        <f>IF(AI280="kW",SUMPRODUCT(O281:O384,P281:P384,AI281:AI384),SUMPRODUCT(D281:D384,AI281:AI384))</f>
        <v>0</v>
      </c>
      <c r="AJ386" s="328">
        <f>IF(AJ280="kW",SUMPRODUCT(O281:O384,P281:P384,AJ281:AJ384),SUMPRODUCT(D281:D384,AJ281:AJ384))</f>
        <v>0</v>
      </c>
      <c r="AK386" s="328">
        <f>IF(AK280="kW",SUMPRODUCT(O281:O384,P281:P384,AK281:AK384),SUMPRODUCT(D281:D384,AK281:AK384))</f>
        <v>0</v>
      </c>
      <c r="AL386" s="328">
        <f>IF(AL280="kW",SUMPRODUCT(O281:O384,P281:P384,AL281:AL384),SUMPRODUCT(D281:D384,AL281:AL384))</f>
        <v>0</v>
      </c>
      <c r="AM386" s="328">
        <f>IF(AM280="kW",SUMPRODUCT(O281:O384,P281:P384,AM281:AM384),SUMPRODUCT(D281:D384,AM281:AM384))</f>
        <v>0</v>
      </c>
      <c r="AN386" s="328">
        <f>IF(AN280="kW",SUMPRODUCT(O281:O384,P281:P384,AN281:AN384),SUMPRODUCT(D281:D384,AN281:AN384))</f>
        <v>0</v>
      </c>
      <c r="AO386" s="329"/>
    </row>
    <row r="387" spans="1:43" ht="15.6">
      <c r="B387" s="388" t="s">
        <v>251</v>
      </c>
      <c r="C387" s="389"/>
      <c r="D387" s="389"/>
      <c r="E387" s="389"/>
      <c r="F387" s="389"/>
      <c r="G387" s="389"/>
      <c r="H387" s="389"/>
      <c r="I387" s="389"/>
      <c r="J387" s="389"/>
      <c r="K387" s="389"/>
      <c r="L387" s="389"/>
      <c r="M387" s="389"/>
      <c r="N387" s="389"/>
      <c r="O387" s="389"/>
      <c r="P387" s="389"/>
      <c r="Q387" s="389"/>
      <c r="R387" s="389"/>
      <c r="S387" s="389"/>
      <c r="T387" s="389"/>
      <c r="U387" s="389"/>
      <c r="V387" s="389"/>
      <c r="W387" s="389"/>
      <c r="X387" s="389"/>
      <c r="Y387" s="389"/>
      <c r="Z387" s="389"/>
      <c r="AA387" s="327">
        <f>HLOOKUP(AA279,'2. LRAMVA Threshold'!$B$42:$Q$54,5,FALSE)</f>
        <v>289081</v>
      </c>
      <c r="AB387" s="327">
        <f>HLOOKUP(AB279,'2. LRAMVA Threshold'!$B$42:$Q$54,5,FALSE)</f>
        <v>99654</v>
      </c>
      <c r="AC387" s="327">
        <f>HLOOKUP(AC279,'2. LRAMVA Threshold'!$B$42:$Q$54,5,FALSE)</f>
        <v>392</v>
      </c>
      <c r="AD387" s="327">
        <f>HLOOKUP(AD279,'2. LRAMVA Threshold'!$B$42:$Q$54,5,FALSE)</f>
        <v>2021</v>
      </c>
      <c r="AE387" s="327">
        <f>HLOOKUP(AE279,'2. LRAMVA Threshold'!$B$42:$Q$54,5,FALSE)</f>
        <v>1</v>
      </c>
      <c r="AF387" s="327">
        <f>HLOOKUP(AF279,'2. LRAMVA Threshold'!$B$42:$Q$54,5,FALSE)</f>
        <v>17</v>
      </c>
      <c r="AG387" s="327">
        <f>HLOOKUP(AG279,'2. LRAMVA Threshold'!$B$42:$Q$54,5,FALSE)</f>
        <v>0</v>
      </c>
      <c r="AH387" s="327">
        <f>HLOOKUP(AH279,'2. LRAMVA Threshold'!$B$42:$Q$54,5,FALSE)</f>
        <v>0</v>
      </c>
      <c r="AI387" s="327">
        <f>HLOOKUP(AI279,'2. LRAMVA Threshold'!$B$42:$Q$54,5,FALSE)</f>
        <v>0</v>
      </c>
      <c r="AJ387" s="327">
        <f>HLOOKUP(AJ279,'2. LRAMVA Threshold'!$B$42:$Q$54,5,FALSE)</f>
        <v>0</v>
      </c>
      <c r="AK387" s="327">
        <f>HLOOKUP(AK279,'2. LRAMVA Threshold'!$B$42:$Q$54,5,FALSE)</f>
        <v>0</v>
      </c>
      <c r="AL387" s="327">
        <f>HLOOKUP(AL279,'2. LRAMVA Threshold'!$B$42:$Q$54,5,FALSE)</f>
        <v>0</v>
      </c>
      <c r="AM387" s="327">
        <f>HLOOKUP(AM279,'2. LRAMVA Threshold'!$B$42:$Q$54,5,FALSE)</f>
        <v>0</v>
      </c>
      <c r="AN387" s="327">
        <f>HLOOKUP(AN279,'2. LRAMVA Threshold'!$B$42:$Q$54,5,FALSE)</f>
        <v>0</v>
      </c>
      <c r="AO387" s="390"/>
    </row>
    <row r="388" spans="1:43" ht="15">
      <c r="B388" s="391"/>
      <c r="C388" s="392"/>
      <c r="D388" s="393"/>
      <c r="E388" s="393"/>
      <c r="F388" s="393"/>
      <c r="G388" s="393"/>
      <c r="H388" s="393"/>
      <c r="I388" s="393"/>
      <c r="J388" s="393"/>
      <c r="K388" s="393"/>
      <c r="L388" s="393"/>
      <c r="M388" s="393"/>
      <c r="N388" s="393"/>
      <c r="O388" s="393"/>
      <c r="P388" s="394"/>
      <c r="Q388" s="393"/>
      <c r="R388" s="393"/>
      <c r="S388" s="393"/>
      <c r="T388" s="395"/>
      <c r="U388" s="395"/>
      <c r="V388" s="395"/>
      <c r="W388" s="395"/>
      <c r="X388" s="393"/>
      <c r="Y388" s="393"/>
      <c r="Z388" s="393"/>
      <c r="AA388" s="396"/>
      <c r="AB388" s="396"/>
      <c r="AC388" s="396"/>
      <c r="AD388" s="396"/>
      <c r="AE388" s="396"/>
      <c r="AF388" s="396"/>
      <c r="AG388" s="396"/>
      <c r="AH388" s="396"/>
      <c r="AI388" s="396"/>
      <c r="AJ388" s="396"/>
      <c r="AK388" s="396"/>
      <c r="AL388" s="396"/>
      <c r="AM388" s="396"/>
      <c r="AN388" s="396"/>
      <c r="AO388" s="397"/>
    </row>
    <row r="389" spans="1:43" ht="15">
      <c r="B389" s="323" t="s">
        <v>166</v>
      </c>
      <c r="C389" s="337"/>
      <c r="D389" s="337"/>
      <c r="E389" s="373"/>
      <c r="F389" s="373"/>
      <c r="G389" s="373"/>
      <c r="H389" s="373"/>
      <c r="I389" s="373"/>
      <c r="J389" s="373"/>
      <c r="K389" s="373"/>
      <c r="L389" s="373"/>
      <c r="M389" s="373"/>
      <c r="O389" s="373"/>
      <c r="P389" s="290"/>
      <c r="Q389" s="339"/>
      <c r="R389" s="339"/>
      <c r="S389" s="339"/>
      <c r="T389" s="338"/>
      <c r="U389" s="338"/>
      <c r="V389" s="338"/>
      <c r="W389" s="338"/>
      <c r="X389" s="339"/>
      <c r="Y389" s="339"/>
      <c r="Z389" s="339"/>
      <c r="AA389" s="340">
        <f>HLOOKUP(AA$20,'3.  Distribution Rates'!$C$122:$P$134,5,FALSE)</f>
        <v>1.6500000000000001E-2</v>
      </c>
      <c r="AB389" s="340">
        <f>HLOOKUP(AB$20,'3.  Distribution Rates'!$C$122:$P$134,5,FALSE)</f>
        <v>2.01E-2</v>
      </c>
      <c r="AC389" s="340">
        <f>HLOOKUP(AC$20,'3.  Distribution Rates'!$C$122:$P$134,5,FALSE)</f>
        <v>3.6777000000000002</v>
      </c>
      <c r="AD389" s="340">
        <f>HLOOKUP(AD$20,'3.  Distribution Rates'!$C$122:$P$134,5,FALSE)</f>
        <v>1.5299999999999999E-2</v>
      </c>
      <c r="AE389" s="340">
        <f>HLOOKUP(AE$20,'3.  Distribution Rates'!$C$122:$P$134,5,FALSE)</f>
        <v>16.7241</v>
      </c>
      <c r="AF389" s="340">
        <f>HLOOKUP(AF$20,'3.  Distribution Rates'!$C$122:$P$134,5,FALSE)</f>
        <v>24.305499999999999</v>
      </c>
      <c r="AG389" s="340">
        <f>HLOOKUP(AG$20,'3.  Distribution Rates'!$C$122:$P$134,5,FALSE)</f>
        <v>0</v>
      </c>
      <c r="AH389" s="340">
        <f>HLOOKUP(AH$20,'3.  Distribution Rates'!$C$122:$P$134,5,FALSE)</f>
        <v>0</v>
      </c>
      <c r="AI389" s="340">
        <f>HLOOKUP(AI$20,'3.  Distribution Rates'!$C$122:$P$134,5,FALSE)</f>
        <v>0</v>
      </c>
      <c r="AJ389" s="340">
        <f>HLOOKUP(AJ$20,'3.  Distribution Rates'!$C$122:$P$134,5,FALSE)</f>
        <v>0</v>
      </c>
      <c r="AK389" s="340">
        <f>HLOOKUP(AK$20,'3.  Distribution Rates'!$C$122:$P$134,5,FALSE)</f>
        <v>0</v>
      </c>
      <c r="AL389" s="340">
        <f>HLOOKUP(AL$20,'3.  Distribution Rates'!$C$122:$P$134,5,FALSE)</f>
        <v>0</v>
      </c>
      <c r="AM389" s="340">
        <f>HLOOKUP(AM$20,'3.  Distribution Rates'!$C$122:$P$134,5,FALSE)</f>
        <v>0</v>
      </c>
      <c r="AN389" s="340">
        <f>HLOOKUP(AN$20,'3.  Distribution Rates'!$C$122:$P$134,5,FALSE)</f>
        <v>0</v>
      </c>
      <c r="AO389" s="398"/>
    </row>
    <row r="390" spans="1:43" ht="15">
      <c r="B390" s="323" t="s">
        <v>156</v>
      </c>
      <c r="C390" s="343"/>
      <c r="D390" s="308"/>
      <c r="E390" s="278"/>
      <c r="F390" s="278"/>
      <c r="G390" s="278"/>
      <c r="H390" s="278"/>
      <c r="I390" s="278"/>
      <c r="J390" s="278"/>
      <c r="K390" s="278"/>
      <c r="L390" s="278"/>
      <c r="M390" s="278"/>
      <c r="O390" s="278"/>
      <c r="P390" s="290"/>
      <c r="Q390" s="278"/>
      <c r="R390" s="278"/>
      <c r="S390" s="278"/>
      <c r="T390" s="308"/>
      <c r="U390" s="308"/>
      <c r="V390" s="308"/>
      <c r="W390" s="308"/>
      <c r="X390" s="278"/>
      <c r="Y390" s="278"/>
      <c r="Z390" s="278"/>
      <c r="AA390" s="375">
        <f t="shared" ref="AA390:AF390" si="196">AA136*AA389</f>
        <v>1166.611296166461</v>
      </c>
      <c r="AB390" s="375">
        <f t="shared" si="196"/>
        <v>2824.50873615926</v>
      </c>
      <c r="AC390" s="375">
        <f t="shared" si="196"/>
        <v>979.67351560419468</v>
      </c>
      <c r="AD390" s="375">
        <f t="shared" si="196"/>
        <v>0</v>
      </c>
      <c r="AE390" s="375">
        <f t="shared" si="196"/>
        <v>0</v>
      </c>
      <c r="AF390" s="375">
        <f t="shared" si="196"/>
        <v>0</v>
      </c>
      <c r="AG390" s="375">
        <f t="shared" ref="AG390:AN390" si="197">AG136*AG389</f>
        <v>0</v>
      </c>
      <c r="AH390" s="375">
        <f t="shared" si="197"/>
        <v>0</v>
      </c>
      <c r="AI390" s="375">
        <f t="shared" si="197"/>
        <v>0</v>
      </c>
      <c r="AJ390" s="375">
        <f t="shared" si="197"/>
        <v>0</v>
      </c>
      <c r="AK390" s="375">
        <f t="shared" si="197"/>
        <v>0</v>
      </c>
      <c r="AL390" s="375">
        <f t="shared" si="197"/>
        <v>0</v>
      </c>
      <c r="AM390" s="375">
        <f t="shared" si="197"/>
        <v>0</v>
      </c>
      <c r="AN390" s="375">
        <f t="shared" si="197"/>
        <v>0</v>
      </c>
      <c r="AO390" s="618">
        <f>SUM(AA390:AN390)</f>
        <v>4970.7935479299158</v>
      </c>
      <c r="AQ390" s="282"/>
    </row>
    <row r="391" spans="1:43" ht="15">
      <c r="B391" s="323" t="s">
        <v>157</v>
      </c>
      <c r="C391" s="343"/>
      <c r="D391" s="308"/>
      <c r="E391" s="278"/>
      <c r="F391" s="278"/>
      <c r="G391" s="278"/>
      <c r="H391" s="278"/>
      <c r="I391" s="278"/>
      <c r="J391" s="278"/>
      <c r="K391" s="278"/>
      <c r="L391" s="278"/>
      <c r="M391" s="278"/>
      <c r="O391" s="278"/>
      <c r="P391" s="290"/>
      <c r="Q391" s="278"/>
      <c r="R391" s="278"/>
      <c r="S391" s="278"/>
      <c r="T391" s="308"/>
      <c r="U391" s="308"/>
      <c r="V391" s="308"/>
      <c r="W391" s="308"/>
      <c r="X391" s="278"/>
      <c r="Y391" s="278"/>
      <c r="Z391" s="278"/>
      <c r="AA391" s="375">
        <f t="shared" ref="AA391:AN391" si="198">AA266*AA389</f>
        <v>811.89554432945954</v>
      </c>
      <c r="AB391" s="375">
        <f t="shared" si="198"/>
        <v>6243.3594013702123</v>
      </c>
      <c r="AC391" s="375">
        <f t="shared" si="198"/>
        <v>657.90897011207096</v>
      </c>
      <c r="AD391" s="375">
        <f t="shared" si="198"/>
        <v>0</v>
      </c>
      <c r="AE391" s="375">
        <f t="shared" si="198"/>
        <v>0</v>
      </c>
      <c r="AF391" s="375">
        <f t="shared" si="198"/>
        <v>0</v>
      </c>
      <c r="AG391" s="375">
        <f t="shared" si="198"/>
        <v>0</v>
      </c>
      <c r="AH391" s="375">
        <f t="shared" si="198"/>
        <v>0</v>
      </c>
      <c r="AI391" s="375">
        <f t="shared" si="198"/>
        <v>0</v>
      </c>
      <c r="AJ391" s="375">
        <f t="shared" si="198"/>
        <v>0</v>
      </c>
      <c r="AK391" s="375">
        <f t="shared" si="198"/>
        <v>0</v>
      </c>
      <c r="AL391" s="375">
        <f t="shared" si="198"/>
        <v>0</v>
      </c>
      <c r="AM391" s="375">
        <f t="shared" si="198"/>
        <v>0</v>
      </c>
      <c r="AN391" s="375">
        <f t="shared" si="198"/>
        <v>0</v>
      </c>
      <c r="AO391" s="618">
        <f>SUM(AA391:AN391)</f>
        <v>7713.1639158117432</v>
      </c>
    </row>
    <row r="392" spans="1:43" ht="15">
      <c r="B392" s="323" t="s">
        <v>158</v>
      </c>
      <c r="C392" s="343"/>
      <c r="D392" s="308"/>
      <c r="E392" s="278"/>
      <c r="F392" s="278"/>
      <c r="G392" s="278"/>
      <c r="H392" s="278"/>
      <c r="I392" s="278"/>
      <c r="J392" s="278"/>
      <c r="K392" s="278"/>
      <c r="L392" s="278"/>
      <c r="M392" s="278"/>
      <c r="O392" s="278"/>
      <c r="P392" s="290"/>
      <c r="Q392" s="278"/>
      <c r="R392" s="278"/>
      <c r="S392" s="278"/>
      <c r="T392" s="308"/>
      <c r="U392" s="308"/>
      <c r="V392" s="308"/>
      <c r="W392" s="308"/>
      <c r="X392" s="278"/>
      <c r="Y392" s="278"/>
      <c r="Z392" s="278"/>
      <c r="AA392" s="375">
        <f>AA386*AA389</f>
        <v>757.23794788445252</v>
      </c>
      <c r="AB392" s="375">
        <f t="shared" ref="AB392:AG392" si="199">AB386*AB389</f>
        <v>1569.5421455641097</v>
      </c>
      <c r="AC392" s="375">
        <f t="shared" si="199"/>
        <v>318.74289255338113</v>
      </c>
      <c r="AD392" s="375">
        <f t="shared" si="199"/>
        <v>0</v>
      </c>
      <c r="AE392" s="375">
        <f t="shared" si="199"/>
        <v>0</v>
      </c>
      <c r="AF392" s="375">
        <f t="shared" si="199"/>
        <v>0</v>
      </c>
      <c r="AG392" s="375">
        <f t="shared" si="199"/>
        <v>0</v>
      </c>
      <c r="AH392" s="375">
        <f t="shared" ref="AH392:AN392" si="200">AH386*AH389</f>
        <v>0</v>
      </c>
      <c r="AI392" s="375">
        <f t="shared" si="200"/>
        <v>0</v>
      </c>
      <c r="AJ392" s="375">
        <f t="shared" si="200"/>
        <v>0</v>
      </c>
      <c r="AK392" s="375">
        <f t="shared" si="200"/>
        <v>0</v>
      </c>
      <c r="AL392" s="375">
        <f t="shared" si="200"/>
        <v>0</v>
      </c>
      <c r="AM392" s="375">
        <f t="shared" si="200"/>
        <v>0</v>
      </c>
      <c r="AN392" s="375">
        <f t="shared" si="200"/>
        <v>0</v>
      </c>
      <c r="AO392" s="618">
        <f>SUM(AA392:AN392)</f>
        <v>2645.5229860019435</v>
      </c>
    </row>
    <row r="393" spans="1:43" s="377" customFormat="1" ht="15.6">
      <c r="A393" s="500"/>
      <c r="B393" s="347" t="s">
        <v>257</v>
      </c>
      <c r="C393" s="343"/>
      <c r="D393" s="335"/>
      <c r="E393" s="333"/>
      <c r="F393" s="333"/>
      <c r="G393" s="333"/>
      <c r="H393" s="333"/>
      <c r="I393" s="333"/>
      <c r="J393" s="333"/>
      <c r="K393" s="333"/>
      <c r="L393" s="333"/>
      <c r="M393" s="333"/>
      <c r="O393" s="333"/>
      <c r="P393" s="299"/>
      <c r="Q393" s="333"/>
      <c r="R393" s="333"/>
      <c r="S393" s="333"/>
      <c r="T393" s="335"/>
      <c r="U393" s="335"/>
      <c r="V393" s="335"/>
      <c r="W393" s="335"/>
      <c r="X393" s="333"/>
      <c r="Y393" s="333"/>
      <c r="Z393" s="333"/>
      <c r="AA393" s="344">
        <f>SUM(AA390:AA392)</f>
        <v>2735.7447883803734</v>
      </c>
      <c r="AB393" s="344">
        <f>SUM(AB390:AB392)</f>
        <v>10637.410283093583</v>
      </c>
      <c r="AC393" s="344">
        <f t="shared" ref="AC393:AG393" si="201">SUM(AC390:AC392)</f>
        <v>1956.3253782696468</v>
      </c>
      <c r="AD393" s="344">
        <f t="shared" si="201"/>
        <v>0</v>
      </c>
      <c r="AE393" s="344">
        <f t="shared" si="201"/>
        <v>0</v>
      </c>
      <c r="AF393" s="344">
        <f t="shared" si="201"/>
        <v>0</v>
      </c>
      <c r="AG393" s="344">
        <f t="shared" si="201"/>
        <v>0</v>
      </c>
      <c r="AH393" s="344">
        <f t="shared" ref="AH393:AN393" si="202">SUM(AH390:AH392)</f>
        <v>0</v>
      </c>
      <c r="AI393" s="344">
        <f t="shared" si="202"/>
        <v>0</v>
      </c>
      <c r="AJ393" s="344">
        <f t="shared" si="202"/>
        <v>0</v>
      </c>
      <c r="AK393" s="344">
        <f t="shared" si="202"/>
        <v>0</v>
      </c>
      <c r="AL393" s="344">
        <f t="shared" si="202"/>
        <v>0</v>
      </c>
      <c r="AM393" s="344">
        <f t="shared" si="202"/>
        <v>0</v>
      </c>
      <c r="AN393" s="344">
        <f t="shared" si="202"/>
        <v>0</v>
      </c>
      <c r="AO393" s="404">
        <f>SUM(AO390:AO392)</f>
        <v>15329.480449743602</v>
      </c>
    </row>
    <row r="394" spans="1:43" s="377" customFormat="1" ht="15.6">
      <c r="A394" s="500"/>
      <c r="B394" s="347" t="s">
        <v>252</v>
      </c>
      <c r="C394" s="343"/>
      <c r="D394" s="348"/>
      <c r="E394" s="333"/>
      <c r="F394" s="333"/>
      <c r="G394" s="333"/>
      <c r="H394" s="333"/>
      <c r="I394" s="333"/>
      <c r="J394" s="333"/>
      <c r="K394" s="333"/>
      <c r="L394" s="333"/>
      <c r="M394" s="333"/>
      <c r="O394" s="333"/>
      <c r="P394" s="299"/>
      <c r="Q394" s="333"/>
      <c r="R394" s="333"/>
      <c r="S394" s="333"/>
      <c r="T394" s="335"/>
      <c r="U394" s="335"/>
      <c r="V394" s="335"/>
      <c r="W394" s="335"/>
      <c r="X394" s="333"/>
      <c r="Y394" s="333"/>
      <c r="Z394" s="333"/>
      <c r="AA394" s="345">
        <f t="shared" ref="AA394:AG394" si="203">AA387*AA389</f>
        <v>4769.8365000000003</v>
      </c>
      <c r="AB394" s="345">
        <f t="shared" si="203"/>
        <v>2003.0454</v>
      </c>
      <c r="AC394" s="345">
        <f t="shared" si="203"/>
        <v>1441.6584</v>
      </c>
      <c r="AD394" s="345">
        <f t="shared" si="203"/>
        <v>30.921299999999999</v>
      </c>
      <c r="AE394" s="345">
        <f t="shared" si="203"/>
        <v>16.7241</v>
      </c>
      <c r="AF394" s="345">
        <f t="shared" si="203"/>
        <v>413.19349999999997</v>
      </c>
      <c r="AG394" s="345">
        <f t="shared" si="203"/>
        <v>0</v>
      </c>
      <c r="AH394" s="345">
        <f t="shared" ref="AH394:AN394" si="204">AH387*AH389</f>
        <v>0</v>
      </c>
      <c r="AI394" s="345">
        <f t="shared" si="204"/>
        <v>0</v>
      </c>
      <c r="AJ394" s="345">
        <f t="shared" si="204"/>
        <v>0</v>
      </c>
      <c r="AK394" s="345">
        <f t="shared" si="204"/>
        <v>0</v>
      </c>
      <c r="AL394" s="345">
        <f t="shared" si="204"/>
        <v>0</v>
      </c>
      <c r="AM394" s="345">
        <f t="shared" si="204"/>
        <v>0</v>
      </c>
      <c r="AN394" s="345">
        <f t="shared" si="204"/>
        <v>0</v>
      </c>
      <c r="AO394" s="404">
        <f>SUM(AA394:AN394)</f>
        <v>8675.3791999999994</v>
      </c>
    </row>
    <row r="395" spans="1:43" ht="15.75" customHeight="1">
      <c r="A395" s="500"/>
      <c r="B395" s="347" t="s">
        <v>264</v>
      </c>
      <c r="C395" s="343"/>
      <c r="D395" s="348"/>
      <c r="E395" s="333"/>
      <c r="F395" s="333"/>
      <c r="G395" s="333"/>
      <c r="H395" s="333"/>
      <c r="I395" s="333"/>
      <c r="J395" s="333"/>
      <c r="K395" s="333"/>
      <c r="L395" s="333"/>
      <c r="M395" s="333"/>
      <c r="O395" s="333"/>
      <c r="P395" s="299"/>
      <c r="Q395" s="333"/>
      <c r="R395" s="333"/>
      <c r="S395" s="333"/>
      <c r="T395" s="348"/>
      <c r="U395" s="348"/>
      <c r="V395" s="348"/>
      <c r="W395" s="348"/>
      <c r="X395" s="333"/>
      <c r="Y395" s="333"/>
      <c r="Z395" s="333"/>
      <c r="AA395" s="299"/>
      <c r="AB395" s="349"/>
      <c r="AC395" s="349"/>
      <c r="AD395" s="349"/>
      <c r="AE395" s="349"/>
      <c r="AF395" s="349"/>
      <c r="AG395" s="349"/>
      <c r="AH395" s="349"/>
      <c r="AI395" s="349"/>
      <c r="AJ395" s="349"/>
      <c r="AK395" s="349"/>
      <c r="AL395" s="349"/>
      <c r="AM395" s="349"/>
      <c r="AN395" s="349"/>
      <c r="AO395" s="404">
        <f>AO393-AO394</f>
        <v>6654.1012497436022</v>
      </c>
    </row>
    <row r="396" spans="1:43" ht="15">
      <c r="B396" s="323"/>
      <c r="C396" s="348"/>
      <c r="D396" s="348"/>
      <c r="E396" s="333"/>
      <c r="F396" s="333"/>
      <c r="G396" s="333"/>
      <c r="H396" s="333"/>
      <c r="I396" s="333"/>
      <c r="J396" s="333"/>
      <c r="K396" s="333"/>
      <c r="L396" s="333"/>
      <c r="M396" s="333"/>
      <c r="O396" s="333"/>
      <c r="P396" s="299"/>
      <c r="Q396" s="333"/>
      <c r="R396" s="333"/>
      <c r="S396" s="333"/>
      <c r="T396" s="348"/>
      <c r="U396" s="343"/>
      <c r="V396" s="348"/>
      <c r="W396" s="348"/>
      <c r="X396" s="333"/>
      <c r="Y396" s="333"/>
      <c r="Z396" s="333"/>
      <c r="AA396" s="252"/>
      <c r="AB396" s="252"/>
      <c r="AC396" s="252"/>
      <c r="AD396" s="252"/>
      <c r="AE396" s="252"/>
      <c r="AF396" s="252"/>
      <c r="AG396" s="252"/>
      <c r="AH396" s="252"/>
      <c r="AI396" s="252"/>
      <c r="AJ396" s="252"/>
      <c r="AK396" s="252"/>
      <c r="AL396" s="252"/>
      <c r="AM396" s="252"/>
      <c r="AN396" s="252"/>
      <c r="AO396" s="351"/>
    </row>
    <row r="397" spans="1:43" ht="15">
      <c r="B397" s="323" t="s">
        <v>72</v>
      </c>
      <c r="C397" s="354"/>
      <c r="D397" s="278"/>
      <c r="E397" s="278"/>
      <c r="F397" s="278"/>
      <c r="G397" s="278"/>
      <c r="H397" s="278"/>
      <c r="I397" s="278"/>
      <c r="J397" s="278"/>
      <c r="K397" s="278"/>
      <c r="L397" s="278"/>
      <c r="M397" s="278"/>
      <c r="O397" s="278"/>
      <c r="P397" s="355"/>
      <c r="Q397" s="278"/>
      <c r="R397" s="278"/>
      <c r="S397" s="278"/>
      <c r="T397" s="303"/>
      <c r="U397" s="308"/>
      <c r="V397" s="308"/>
      <c r="W397" s="278"/>
      <c r="X397" s="278"/>
      <c r="Y397" s="308"/>
      <c r="Z397" s="308"/>
      <c r="AA397" s="290">
        <f>SUMPRODUCT(E281:E384,AA281:AA384)</f>
        <v>45772.706599647005</v>
      </c>
      <c r="AB397" s="290">
        <f>SUMPRODUCT(E281:E384,AB281:AB384)</f>
        <v>78086.673908662167</v>
      </c>
      <c r="AC397" s="290">
        <f>IF(AC280="kW",SUMPRODUCT(O281:O384,Q281:Q384,AC281:AC384),SUMPRODUCT(E281:E384,AC281:AC384))</f>
        <v>86.669084632618521</v>
      </c>
      <c r="AD397" s="290">
        <f>IF(AD280="kW",SUMPRODUCT(O281:O384,Q281:Q384,AD281:AD384),SUMPRODUCT(E281:E384,AD281:AD384))</f>
        <v>0</v>
      </c>
      <c r="AE397" s="290">
        <f>IF(AE280="kW",SUMPRODUCT(O281:O384,Q281:Q384,AE281:AE384),SUMPRODUCT(E281:E384,AE281:AE384))</f>
        <v>0</v>
      </c>
      <c r="AF397" s="290">
        <f>IF(AF280="kW",SUMPRODUCT(O281:O384,Q281:Q384,AF281:AF384),SUMPRODUCT(E281:E384, AF281:AF384))</f>
        <v>0</v>
      </c>
      <c r="AG397" s="290">
        <f>IF(AG280="kW",SUMPRODUCT(O281:O384,Q281:Q384,AG281:AG384),SUMPRODUCT(E281:E384,AG281:AG384))</f>
        <v>0</v>
      </c>
      <c r="AH397" s="290">
        <f>IF(AH280="kW",SUMPRODUCT(O281:O384,Q281:Q384,AH281:AH384),SUMPRODUCT(E281:E384,AH281:AH384))</f>
        <v>0</v>
      </c>
      <c r="AI397" s="290">
        <f>IF(AI280="kW",SUMPRODUCT(O281:O384,Q281:Q384,AI281:AI384),SUMPRODUCT(E281:E384,AI281:AI384))</f>
        <v>0</v>
      </c>
      <c r="AJ397" s="290">
        <f>IF(AJ280="kW",SUMPRODUCT(O281:O384,Q281:Q384,AJ281:AJ384),SUMPRODUCT(E281:E384,AJ281:AJ384))</f>
        <v>0</v>
      </c>
      <c r="AK397" s="290">
        <f>IF(AK280="kW",SUMPRODUCT(O281:O384,Q281:Q384,AK281:AK384),SUMPRODUCT(E281:E384,AK281:AK384))</f>
        <v>0</v>
      </c>
      <c r="AL397" s="290">
        <f>IF(AL280="kW",SUMPRODUCT(O281:O384,Q281:Q384,AL281:AL384),SUMPRODUCT(E281:E384,AL281:AL384))</f>
        <v>0</v>
      </c>
      <c r="AM397" s="290">
        <f>IF(AM280="kW",SUMPRODUCT(O281:O384,Q281:Q384,AM281:AM384),SUMPRODUCT(E281:E384,AM281:AM384))</f>
        <v>0</v>
      </c>
      <c r="AN397" s="290">
        <f>IF(AN280="kW",SUMPRODUCT(O281:O384,Q281:Q384,AN281:AN384),SUMPRODUCT(E281:E384,AN281:AN384))</f>
        <v>0</v>
      </c>
      <c r="AO397" s="336"/>
    </row>
    <row r="398" spans="1:43" ht="15">
      <c r="B398" s="323" t="s">
        <v>195</v>
      </c>
      <c r="C398" s="354"/>
      <c r="D398" s="278"/>
      <c r="E398" s="278"/>
      <c r="F398" s="278"/>
      <c r="G398" s="278"/>
      <c r="H398" s="278"/>
      <c r="I398" s="278"/>
      <c r="J398" s="278"/>
      <c r="K398" s="278"/>
      <c r="L398" s="278"/>
      <c r="M398" s="278"/>
      <c r="O398" s="278"/>
      <c r="P398" s="355"/>
      <c r="Q398" s="278"/>
      <c r="R398" s="278"/>
      <c r="S398" s="278"/>
      <c r="T398" s="303"/>
      <c r="U398" s="308"/>
      <c r="V398" s="308"/>
      <c r="W398" s="278"/>
      <c r="X398" s="278"/>
      <c r="Y398" s="308"/>
      <c r="Z398" s="308"/>
      <c r="AA398" s="290">
        <f>SUMPRODUCT(F281:F384,AA281:AA384)</f>
        <v>44666.915113411342</v>
      </c>
      <c r="AB398" s="290">
        <f>SUMPRODUCT(F281:F384,AB281:AB384)</f>
        <v>76541.565662784167</v>
      </c>
      <c r="AC398" s="290">
        <f>IF(AC280="kW",SUMPRODUCT(O281:O384,R281:R384,AC281:AC384),SUMPRODUCT(F281:F384,AC281:AC384))</f>
        <v>86.669084632618521</v>
      </c>
      <c r="AD398" s="290">
        <f>IF(AD280="kW",SUMPRODUCT(O281:O384,R281:R384,AD281:AD384),SUMPRODUCT(F281:F384,AD281:AD384))</f>
        <v>0</v>
      </c>
      <c r="AE398" s="290">
        <f>IF(AE280="kW",SUMPRODUCT(O281:O384,R281:R384,AE281:AE384),SUMPRODUCT(F281:F384, AE281:AE384))</f>
        <v>0</v>
      </c>
      <c r="AF398" s="290">
        <f>IF(AF280="kW",SUMPRODUCT(O281:O384,R281:R384,AF281:AF384),SUMPRODUCT(F281:F384, AF281:AF384))</f>
        <v>0</v>
      </c>
      <c r="AG398" s="290">
        <f>IF(AG280="kW",SUMPRODUCT(O281:O384,R281:R384,AG281:AG384),SUMPRODUCT(F281:F384,AG281:AG384))</f>
        <v>0</v>
      </c>
      <c r="AH398" s="290">
        <f>IF(AH280="kW",SUMPRODUCT(O281:O384,R281:R384,AH281:AH384),SUMPRODUCT(F281:F384,AH281:AH384))</f>
        <v>0</v>
      </c>
      <c r="AI398" s="290">
        <f>IF(AI280="kW",SUMPRODUCT(O281:O384,R281:R384,AI281:AI384),SUMPRODUCT(F281:F384,AI281:AI384))</f>
        <v>0</v>
      </c>
      <c r="AJ398" s="290">
        <f>IF(AJ280="kW",SUMPRODUCT(O281:O384,R281:R384,AJ281:AJ384),SUMPRODUCT(F281:F384,AJ281:AJ384))</f>
        <v>0</v>
      </c>
      <c r="AK398" s="290">
        <f>IF(AK280="kW",SUMPRODUCT(O281:O384,R281:R384,AK281:AK384),SUMPRODUCT(F281:F384,AK281:AK384))</f>
        <v>0</v>
      </c>
      <c r="AL398" s="290">
        <f>IF(AL280="kW",SUMPRODUCT(O281:O384,R281:R384,AL281:AL384),SUMPRODUCT(F281:F384,AL281:AL384))</f>
        <v>0</v>
      </c>
      <c r="AM398" s="290">
        <f>IF(AM280="kW",SUMPRODUCT(O281:O384,R281:R384,AM281:AM384),SUMPRODUCT(F281:F384,AM281:AM384))</f>
        <v>0</v>
      </c>
      <c r="AN398" s="290">
        <f>IF(AN280="kW",SUMPRODUCT(O281:O384,R281:R384,AN281:AN384),SUMPRODUCT(F281:F384,AN281:AN384))</f>
        <v>0</v>
      </c>
      <c r="AO398" s="336"/>
    </row>
    <row r="399" spans="1:43" ht="15">
      <c r="B399" s="323" t="s">
        <v>196</v>
      </c>
      <c r="C399" s="354"/>
      <c r="D399" s="278"/>
      <c r="E399" s="278"/>
      <c r="F399" s="278"/>
      <c r="G399" s="278"/>
      <c r="H399" s="278"/>
      <c r="I399" s="278"/>
      <c r="J399" s="278"/>
      <c r="K399" s="278"/>
      <c r="L399" s="278"/>
      <c r="M399" s="278"/>
      <c r="O399" s="278"/>
      <c r="P399" s="355"/>
      <c r="Q399" s="278"/>
      <c r="R399" s="278"/>
      <c r="S399" s="278"/>
      <c r="T399" s="303"/>
      <c r="U399" s="308"/>
      <c r="V399" s="308"/>
      <c r="W399" s="278"/>
      <c r="X399" s="278"/>
      <c r="Y399" s="308"/>
      <c r="Z399" s="308"/>
      <c r="AA399" s="290">
        <f>SUMPRODUCT(G281:G384,AA281:AA384)</f>
        <v>40406.647041120217</v>
      </c>
      <c r="AB399" s="290">
        <f>SUMPRODUCT(G281:G384,AB281:AB384)</f>
        <v>71165.550076793166</v>
      </c>
      <c r="AC399" s="290">
        <f>IF(AC280="kW",SUMPRODUCT(O281:O384,S281:S384,AC281:AC384),SUMPRODUCT(G281:G384,AC281:AC384))</f>
        <v>86.669084632618521</v>
      </c>
      <c r="AD399" s="290">
        <f>IF(AD280="kW",SUMPRODUCT(O281:O384,S281:S384,AD281:AD384),SUMPRODUCT(G281:G384,AD281:AD384))</f>
        <v>0</v>
      </c>
      <c r="AE399" s="290">
        <f>IF(AE280="kW",SUMPRODUCT(O281:O384,S281:S384,AE281:AE384),SUMPRODUCT(G281:G384, AE281:AE384))</f>
        <v>0</v>
      </c>
      <c r="AF399" s="290">
        <f>IF(AF280="kW",SUMPRODUCT(O281:O384,S281:S384,AF281:AF384),SUMPRODUCT(G281:G384, AF281:AF384))</f>
        <v>0</v>
      </c>
      <c r="AG399" s="290">
        <f>IF(AG280="kW",SUMPRODUCT(O281:O384,S281:S384,AG281:AG384),SUMPRODUCT(G281:G384,AG281:AG384))</f>
        <v>0</v>
      </c>
      <c r="AH399" s="290">
        <f>IF(AH280="kW",SUMPRODUCT(O281:O384,S281:S384,AH281:AH384),SUMPRODUCT(G281:G384,AH281:AH384))</f>
        <v>0</v>
      </c>
      <c r="AI399" s="290">
        <f>IF(AI280="kW",SUMPRODUCT(O281:O384,S281:S384,AI281:AI384),SUMPRODUCT(G281:G384,AI281:AI384))</f>
        <v>0</v>
      </c>
      <c r="AJ399" s="290">
        <f>IF(AJ280="kW",SUMPRODUCT(O281:O384,S281:S384,AJ281:AJ384),SUMPRODUCT(G281:G384,AJ281:AJ384))</f>
        <v>0</v>
      </c>
      <c r="AK399" s="290">
        <f>IF(AK280="kW",SUMPRODUCT(O281:O384,S281:S384,AK281:AK384),SUMPRODUCT(G281:G384,AK281:AK384))</f>
        <v>0</v>
      </c>
      <c r="AL399" s="290">
        <f>IF(AL280="kW",SUMPRODUCT(O281:O384,S281:S384,AL281:AL384),SUMPRODUCT(G281:G384,AL281:AL384))</f>
        <v>0</v>
      </c>
      <c r="AM399" s="290">
        <f>IF(AM280="kW",SUMPRODUCT(O281:O384,S281:S384,AM281:AM384),SUMPRODUCT(G281:G384,AM281:AM384))</f>
        <v>0</v>
      </c>
      <c r="AN399" s="290">
        <f>IF(AN280="kW",SUMPRODUCT(O281:O384,S281:S384,AN281:AN384),SUMPRODUCT(G281:G384,AN281:AN384))</f>
        <v>0</v>
      </c>
      <c r="AO399" s="336"/>
    </row>
    <row r="400" spans="1:43" ht="15">
      <c r="B400" s="323" t="s">
        <v>197</v>
      </c>
      <c r="C400" s="354"/>
      <c r="D400" s="278"/>
      <c r="E400" s="278"/>
      <c r="F400" s="278"/>
      <c r="G400" s="278"/>
      <c r="H400" s="278"/>
      <c r="I400" s="278"/>
      <c r="J400" s="278"/>
      <c r="K400" s="278"/>
      <c r="L400" s="278"/>
      <c r="M400" s="278"/>
      <c r="O400" s="278"/>
      <c r="P400" s="355"/>
      <c r="Q400" s="278"/>
      <c r="R400" s="278"/>
      <c r="S400" s="278"/>
      <c r="T400" s="303"/>
      <c r="U400" s="308"/>
      <c r="V400" s="308"/>
      <c r="W400" s="278"/>
      <c r="X400" s="278"/>
      <c r="Y400" s="308"/>
      <c r="Z400" s="308"/>
      <c r="AA400" s="290">
        <f>SUMPRODUCT(H281:H384,AA281:AA384)</f>
        <v>35004.960788504504</v>
      </c>
      <c r="AB400" s="290">
        <f>SUMPRODUCT(H281:H384,AB281:AB384)</f>
        <v>40837.905234574166</v>
      </c>
      <c r="AC400" s="290">
        <f>IF(AC280="kW",SUMPRODUCT(O281:O384,T281:T384,AC281:AC384),SUMPRODUCT(H281:H384,AC281:AC384))</f>
        <v>86.669084632618521</v>
      </c>
      <c r="AD400" s="290">
        <f>IF(AD280="kW",SUMPRODUCT(O281:O384,T281:T384,AD281:AD384),SUMPRODUCT(H281:H384,AD281:AD384))</f>
        <v>0</v>
      </c>
      <c r="AE400" s="290">
        <f>IF(AE280="kW",SUMPRODUCT(O281:O384,T281:T384,AE281:AE384),SUMPRODUCT(H281:H384, AE281:AE384))</f>
        <v>0</v>
      </c>
      <c r="AF400" s="290">
        <f>IF(AF280="kW",SUMPRODUCT(O281:O384,T281:T384,AF281:AF384),SUMPRODUCT(H281:H384, AF281:AF384))</f>
        <v>0</v>
      </c>
      <c r="AG400" s="290">
        <f>IF(AG280="kW",SUMPRODUCT(O281:O384,T281:T384,AG281:AG384),SUMPRODUCT(H281:H384,AG281:AG384))</f>
        <v>0</v>
      </c>
      <c r="AH400" s="290">
        <f>IF(AH280="kW",SUMPRODUCT(O281:O384,T281:T384,AH281:AH384),SUMPRODUCT(H281:H384,AH281:AH384))</f>
        <v>0</v>
      </c>
      <c r="AI400" s="290">
        <f>IF(AI280="kW",SUMPRODUCT(O281:O384,T281:T384,AI281:AI384),SUMPRODUCT(H281:H384,AI281:AI384))</f>
        <v>0</v>
      </c>
      <c r="AJ400" s="290">
        <f>IF(AJ280="kW",SUMPRODUCT(O281:O384,T281:T384,AJ281:AJ384),SUMPRODUCT(H281:H384,AJ281:AJ384))</f>
        <v>0</v>
      </c>
      <c r="AK400" s="290">
        <f>IF(AK280="kW",SUMPRODUCT(O281:O384,T281:T384,AK281:AK384),SUMPRODUCT(H281:H384,AK281:AK384))</f>
        <v>0</v>
      </c>
      <c r="AL400" s="290">
        <f>IF(AL280="kW",SUMPRODUCT(O281:O384,T281:T384,AL281:AL384),SUMPRODUCT(H281:H384,AL281:AL384))</f>
        <v>0</v>
      </c>
      <c r="AM400" s="290">
        <f>IF(AM280="kW",SUMPRODUCT(O281:O384,T281:T384,AM281:AM384),SUMPRODUCT(H281:H384,AM281:AM384))</f>
        <v>0</v>
      </c>
      <c r="AN400" s="290">
        <f>IF(AN280="kW",SUMPRODUCT(O281:O384,T281:T384,AN281:AN384),SUMPRODUCT(H281:H384,AN281:AN384))</f>
        <v>0</v>
      </c>
      <c r="AO400" s="336"/>
    </row>
    <row r="401" spans="1:42" ht="15">
      <c r="B401" s="323" t="s">
        <v>198</v>
      </c>
      <c r="C401" s="354"/>
      <c r="D401" s="278"/>
      <c r="E401" s="278"/>
      <c r="F401" s="278"/>
      <c r="G401" s="278"/>
      <c r="H401" s="278"/>
      <c r="I401" s="278"/>
      <c r="J401" s="278"/>
      <c r="K401" s="278"/>
      <c r="L401" s="278"/>
      <c r="M401" s="278"/>
      <c r="O401" s="278"/>
      <c r="P401" s="355"/>
      <c r="Q401" s="278"/>
      <c r="R401" s="278"/>
      <c r="S401" s="278"/>
      <c r="T401" s="303"/>
      <c r="U401" s="308"/>
      <c r="V401" s="308"/>
      <c r="W401" s="278"/>
      <c r="X401" s="278"/>
      <c r="Y401" s="308"/>
      <c r="Z401" s="308"/>
      <c r="AA401" s="290">
        <f>SUMPRODUCT(I281:I384,AA281:AA384)</f>
        <v>31940.954473260626</v>
      </c>
      <c r="AB401" s="290">
        <f>SUMPRODUCT(I281:I384,AB281:AB384)</f>
        <v>38850.697498505491</v>
      </c>
      <c r="AC401" s="290">
        <f>IF(AC280="kW",SUMPRODUCT(O281:O384,U281:U384,AC281:AC384),SUMPRODUCT(I281:I384,AC281:AC384))</f>
        <v>81.464148875956255</v>
      </c>
      <c r="AD401" s="290">
        <f>IF(AD280="kW",SUMPRODUCT(O281:O384,U281:U384,AD281:AD384),SUMPRODUCT(I281:I384,AD281:AD384))</f>
        <v>0</v>
      </c>
      <c r="AE401" s="290">
        <f>IF(AE280="kW",SUMPRODUCT(O281:O384,U281:U384,AE281:AE384),SUMPRODUCT(I281:I384, AE281:AE384))</f>
        <v>0</v>
      </c>
      <c r="AF401" s="290">
        <f>IF(AF280="kW",SUMPRODUCT(O281:O384,U281:U384,AF281:AF384),SUMPRODUCT(I281:I384, AF281:AF384))</f>
        <v>0</v>
      </c>
      <c r="AG401" s="290">
        <f>IF(AG280="kW",SUMPRODUCT(O281:O384,U281:U384,AG281:AG384),SUMPRODUCT(I281:I384,AG281:AG384))</f>
        <v>0</v>
      </c>
      <c r="AH401" s="290">
        <f>IF(AH280="kW",SUMPRODUCT(O281:O384,U281:U384,AH281:AH384),SUMPRODUCT(I281:I384,AH281:AH384))</f>
        <v>0</v>
      </c>
      <c r="AI401" s="290">
        <f>IF(AI280="kW",SUMPRODUCT(O281:O384,U281:U384,AI281:AI384),SUMPRODUCT(I281:I384,AI281:AI384))</f>
        <v>0</v>
      </c>
      <c r="AJ401" s="290">
        <f>IF(AJ280="kW",SUMPRODUCT(O281:O384,U281:U384,AJ281:AJ384),SUMPRODUCT(I281:I384,AJ281:AJ384))</f>
        <v>0</v>
      </c>
      <c r="AK401" s="290">
        <f>IF(AK280="kW",SUMPRODUCT(O281:O384,U281:U384,AK281:AK384),SUMPRODUCT(I281:I384,AK281:AK384))</f>
        <v>0</v>
      </c>
      <c r="AL401" s="290">
        <f>IF(AL280="kW",SUMPRODUCT(O281:O384,U281:U384,AL281:AL384),SUMPRODUCT(I281:I384,AL281:AL384))</f>
        <v>0</v>
      </c>
      <c r="AM401" s="290">
        <f>IF(AM280="kW",SUMPRODUCT(O281:O384,U281:U384,AM281:AM384),SUMPRODUCT(I281:I384,AM281:AM384))</f>
        <v>0</v>
      </c>
      <c r="AN401" s="290">
        <f>IF(AN280="kW",SUMPRODUCT(O281:O384,U281:U384,AN281:AN384),SUMPRODUCT(I281:I384,AN281:AN384))</f>
        <v>0</v>
      </c>
      <c r="AO401" s="336"/>
    </row>
    <row r="402" spans="1:42" ht="15">
      <c r="B402" s="323" t="s">
        <v>199</v>
      </c>
      <c r="C402" s="354"/>
      <c r="D402" s="308"/>
      <c r="E402" s="308"/>
      <c r="F402" s="308"/>
      <c r="G402" s="308"/>
      <c r="H402" s="308"/>
      <c r="I402" s="308"/>
      <c r="J402" s="308"/>
      <c r="K402" s="308"/>
      <c r="L402" s="308"/>
      <c r="M402" s="308"/>
      <c r="O402" s="308"/>
      <c r="P402" s="355"/>
      <c r="Q402" s="308"/>
      <c r="R402" s="308"/>
      <c r="S402" s="308"/>
      <c r="T402" s="303"/>
      <c r="U402" s="308"/>
      <c r="V402" s="308"/>
      <c r="W402" s="308"/>
      <c r="X402" s="308"/>
      <c r="Y402" s="308"/>
      <c r="Z402" s="308"/>
      <c r="AA402" s="290">
        <f>SUMPRODUCT(J281:J384,AA281:AA384)</f>
        <v>31940.954473260626</v>
      </c>
      <c r="AB402" s="290">
        <f>SUMPRODUCT(J281:J384,AB281:AB384)</f>
        <v>38850.697498505491</v>
      </c>
      <c r="AC402" s="290">
        <f>IF(AC280="kW",SUMPRODUCT(O281:O384,V281:V384,AC281:AC384),SUMPRODUCT(J281:J384,AC281:AC384))</f>
        <v>81.464148875956255</v>
      </c>
      <c r="AD402" s="290">
        <f>IF(AD280="kW",SUMPRODUCT(O281:O384,V281:V384,AD281:AD384),SUMPRODUCT(J281:J384,AD281:AD384))</f>
        <v>0</v>
      </c>
      <c r="AE402" s="290">
        <f>IF(AE280="kW",SUMPRODUCT(O281:O384,V281:V384,AE281:AE384),SUMPRODUCT(J281:J384, AE281:AE384))</f>
        <v>0</v>
      </c>
      <c r="AF402" s="290">
        <f>IF(AF280="kW",SUMPRODUCT(O281:O384,V281:V384,AF281:AF384),SUMPRODUCT(J281:J384, AF281:AF384))</f>
        <v>0</v>
      </c>
      <c r="AG402" s="290">
        <f>IF(AG280="kW",SUMPRODUCT(O281:O384,V281:V384,AG281:AG384),SUMPRODUCT(J281:J384,AG281:AG384))</f>
        <v>0</v>
      </c>
      <c r="AH402" s="290">
        <f>IF(AH280="kW",SUMPRODUCT(O281:O384,V281:V384,AH281:AH384),SUMPRODUCT(J281:J384,AH281:AH384))</f>
        <v>0</v>
      </c>
      <c r="AI402" s="290">
        <f>IF(AI280="kW",SUMPRODUCT(O281:O384,V281:V384,AI281:AI384),SUMPRODUCT(J281:J384,AI281:AI384))</f>
        <v>0</v>
      </c>
      <c r="AJ402" s="290">
        <f>IF(AJ280="kW",SUMPRODUCT(O281:O384,V281:V384,AJ281:AJ384),SUMPRODUCT(J281:J384,AJ281:AJ384))</f>
        <v>0</v>
      </c>
      <c r="AK402" s="290">
        <f>IF(AK280="kW",SUMPRODUCT(O281:O384,V281:V384,AK281:AK384),SUMPRODUCT(J281:J384,AK281:AK384))</f>
        <v>0</v>
      </c>
      <c r="AL402" s="290">
        <f>IF(AL280="kW",SUMPRODUCT(O281:O384,V281:V384,AL281:AL384),SUMPRODUCT(J281:J384,AL281:AL384))</f>
        <v>0</v>
      </c>
      <c r="AM402" s="290">
        <f>IF(AM280="kW",SUMPRODUCT(O281:O384,V281:V384,AM281:AM384),SUMPRODUCT(J281:J384,AM281:AM384))</f>
        <v>0</v>
      </c>
      <c r="AN402" s="290">
        <f>IF(AN280="kW",SUMPRODUCT(O281:O384,V281:V384,AN281:AN384),SUMPRODUCT(J281:J384,AN281:AN384))</f>
        <v>0</v>
      </c>
      <c r="AO402" s="336"/>
    </row>
    <row r="403" spans="1:42" s="769" customFormat="1" ht="15">
      <c r="A403" s="498"/>
      <c r="B403" s="323" t="s">
        <v>200</v>
      </c>
      <c r="C403" s="354"/>
      <c r="D403" s="308"/>
      <c r="E403" s="308"/>
      <c r="F403" s="308"/>
      <c r="G403" s="308"/>
      <c r="H403" s="308"/>
      <c r="I403" s="308"/>
      <c r="J403" s="308"/>
      <c r="K403" s="308"/>
      <c r="L403" s="308"/>
      <c r="M403" s="308"/>
      <c r="O403" s="308"/>
      <c r="P403" s="355"/>
      <c r="Q403" s="308"/>
      <c r="R403" s="308"/>
      <c r="S403" s="308"/>
      <c r="T403" s="303"/>
      <c r="U403" s="308"/>
      <c r="V403" s="308"/>
      <c r="W403" s="308"/>
      <c r="X403" s="308"/>
      <c r="Y403" s="308"/>
      <c r="Z403" s="308"/>
      <c r="AA403" s="290">
        <f>SUMPRODUCT(K281:K384,AA281:AA384)</f>
        <v>31924.437355584978</v>
      </c>
      <c r="AB403" s="290">
        <f>SUMPRODUCT(K281:K384,AB281:AB384)</f>
        <v>38748.310844729553</v>
      </c>
      <c r="AC403" s="290">
        <f>IF(AC280="kW",SUMPRODUCT(O281:O384,W281:W384,AC281:AC384),SUMPRODUCT(K281:K384,AC281:AC384))</f>
        <v>81.464148875956255</v>
      </c>
      <c r="AD403" s="290">
        <f>IF(AD280="kW",SUMPRODUCT(O281:O384,W281:W384,AD281:AD384),SUMPRODUCT(K281:K384,AD281:AD384))</f>
        <v>0</v>
      </c>
      <c r="AE403" s="290">
        <f>IF(AE280="kW",SUMPRODUCT(O281:O384,W281:W384,AE281:AE384),SUMPRODUCT(K281:K384,AE281:AE384))</f>
        <v>0</v>
      </c>
      <c r="AF403" s="290">
        <f>IF(AF280="kW",SUMPRODUCT(O281:O384,W281:W384,AF281:AF384),SUMPRODUCT(K281:K384,AF281:AF384))</f>
        <v>0</v>
      </c>
      <c r="AG403" s="290">
        <f>IF(AG280="kW",SUMPRODUCT(O281:O384,W281:W384,AG281:AG384),SUMPRODUCT(K281:K384,AG281:AG384))</f>
        <v>0</v>
      </c>
      <c r="AH403" s="290">
        <f>IF(AH280="kW",SUMPRODUCT(O281:O384,W281:W384,AH281:AH384),SUMPRODUCT(K281:K384,AH281:AH384))</f>
        <v>0</v>
      </c>
      <c r="AI403" s="290">
        <f>IF(AI280="kW",SUMPRODUCT(O281:O384,W281:W384,AI281:AI384),SUMPRODUCT(K281:K384,AI281:AI384))</f>
        <v>0</v>
      </c>
      <c r="AJ403" s="290">
        <f>IF(AJ280="kW",SUMPRODUCT(O281:O384,W281:W384,AJ281:AJ384),SUMPRODUCT(K281:K384,AJ281:AJ384))</f>
        <v>0</v>
      </c>
      <c r="AK403" s="290">
        <f>IF(AK280="kW",SUMPRODUCT(O281:O384,W281:W384,AK281:AK384),SUMPRODUCT(K281:K384,AK281:AK384))</f>
        <v>0</v>
      </c>
      <c r="AL403" s="290">
        <f>IF(AL280="kW",SUMPRODUCT(O281:O384,W281:W384,AL281:AL384),SUMPRODUCT(K281:K384,AL281:AL384))</f>
        <v>0</v>
      </c>
      <c r="AM403" s="290">
        <f>IF(AM280="kW",SUMPRODUCT(O281:O384,W281:W384,AM281:AM384),SUMPRODUCT(K281:K384,AM281:AM384))</f>
        <v>0</v>
      </c>
      <c r="AN403" s="290">
        <f>IF(AN280="kW",SUMPRODUCT(O281:O384,W281:W384,AN281:AN384),SUMPRODUCT(K281:K384,AN281:AN384))</f>
        <v>0</v>
      </c>
      <c r="AO403" s="336"/>
    </row>
    <row r="404" spans="1:42" ht="15.75" customHeight="1">
      <c r="B404" s="741" t="s">
        <v>787</v>
      </c>
      <c r="C404" s="399"/>
      <c r="D404" s="400"/>
      <c r="E404" s="400"/>
      <c r="F404" s="400"/>
      <c r="G404" s="400"/>
      <c r="H404" s="400"/>
      <c r="I404" s="400"/>
      <c r="J404" s="400"/>
      <c r="K404" s="400"/>
      <c r="L404" s="400"/>
      <c r="M404" s="400"/>
      <c r="N404" s="400"/>
      <c r="O404" s="400"/>
      <c r="P404" s="401"/>
      <c r="Q404" s="402"/>
      <c r="R404" s="402"/>
      <c r="S404" s="401"/>
      <c r="T404" s="403"/>
      <c r="U404" s="401"/>
      <c r="V404" s="401"/>
      <c r="W404" s="380"/>
      <c r="X404" s="380"/>
      <c r="Y404" s="382"/>
      <c r="Z404" s="382"/>
      <c r="AA404" s="325">
        <f>SUMPRODUCT(L281:L384,AA281:AA384)</f>
        <v>25730.516273387249</v>
      </c>
      <c r="AB404" s="325">
        <f>SUMPRODUCT(L281:L384,AB281:AB384)</f>
        <v>38691.708649088461</v>
      </c>
      <c r="AC404" s="325">
        <f>IF(AC280="kW",SUMPRODUCT(O281:O384,X281:X384,AC281:AC384),SUMPRODUCT(L281:L384,AC281:AC384))</f>
        <v>81.464148875956255</v>
      </c>
      <c r="AD404" s="325">
        <f>IF(AD280="kW",SUMPRODUCT(O281:O384,X281:X384,AD281:AD384),SUMPRODUCT(L281:L384,AD281:AD384))</f>
        <v>0</v>
      </c>
      <c r="AE404" s="325">
        <f>IF(AE280="kW",SUMPRODUCT(O281:O384,X281:X384,AE281:AE384),SUMPRODUCT(L281:L384,AE281:AE384))</f>
        <v>0</v>
      </c>
      <c r="AF404" s="325">
        <f>IF(AF280="kW",SUMPRODUCT(O281:O384,X281:X384,AF281:AF384),SUMPRODUCT(L281:L384,AF281:AF384))</f>
        <v>0</v>
      </c>
      <c r="AG404" s="325">
        <f>IF(AG280="kW",SUMPRODUCT(O281:O384,X281:X384,AG281:AG384),SUMPRODUCT(L281:L384,AG281:AG384))</f>
        <v>0</v>
      </c>
      <c r="AH404" s="325">
        <f>IF(AH280="kW",SUMPRODUCT(O281:O384,X281:X384,AH281:AH384),SUMPRODUCT(L281:L384,AH281:AH384))</f>
        <v>0</v>
      </c>
      <c r="AI404" s="325">
        <f>IF(AI280="kW",SUMPRODUCT(O281:O384,X281:X384,AI281:AI384),SUMPRODUCT(L281:L384,AI281:AI384))</f>
        <v>0</v>
      </c>
      <c r="AJ404" s="325">
        <f>IF(AJ280="kW",SUMPRODUCT(O281:O384,X281:X384,AJ281:AJ384),SUMPRODUCT(L281:L384,AJ281:AJ384))</f>
        <v>0</v>
      </c>
      <c r="AK404" s="325">
        <f>IF(AK280="kW",SUMPRODUCT(O281:O384,X281:X384,AK281:AK384),SUMPRODUCT(L281:L384,AK281:AK384))</f>
        <v>0</v>
      </c>
      <c r="AL404" s="325">
        <f>IF(AL280="kW",SUMPRODUCT(O281:O384,X281:X384,AL281:AL384),SUMPRODUCT(L281:L384,AL281:AL384))</f>
        <v>0</v>
      </c>
      <c r="AM404" s="325">
        <f>IF(AM280="kW",SUMPRODUCT(O281:O384,X281:X384,AM281:AM384),SUMPRODUCT(L281:L384,AM281:AM384))</f>
        <v>0</v>
      </c>
      <c r="AN404" s="325">
        <f>IF(AN280="kW",SUMPRODUCT(O281:O384,X281:X384,AN281:AN384),SUMPRODUCT(L281:L384,AN281:AN384))</f>
        <v>0</v>
      </c>
      <c r="AO404" s="383"/>
    </row>
    <row r="405" spans="1:42" ht="38.1" customHeight="1">
      <c r="B405" s="894" t="s">
        <v>826</v>
      </c>
      <c r="C405" s="894"/>
      <c r="D405" s="894"/>
      <c r="E405" s="894"/>
      <c r="F405" s="894"/>
      <c r="G405" s="894"/>
      <c r="H405" s="894"/>
      <c r="I405" s="894"/>
      <c r="J405" s="894"/>
      <c r="K405" s="894"/>
      <c r="L405" s="894"/>
      <c r="M405" s="894"/>
      <c r="N405" s="894"/>
      <c r="O405" s="385"/>
      <c r="P405" s="385"/>
      <c r="Q405" s="385"/>
      <c r="R405" s="385"/>
      <c r="S405" s="385"/>
      <c r="T405" s="368"/>
      <c r="U405" s="369"/>
      <c r="V405" s="385"/>
      <c r="W405" s="385"/>
      <c r="X405" s="385"/>
      <c r="Y405" s="385"/>
      <c r="Z405" s="385"/>
      <c r="AA405" s="386"/>
      <c r="AB405" s="386"/>
      <c r="AC405" s="386"/>
      <c r="AD405" s="386"/>
      <c r="AE405" s="386"/>
      <c r="AF405" s="386"/>
      <c r="AG405" s="386"/>
      <c r="AH405" s="386"/>
      <c r="AI405" s="386"/>
      <c r="AJ405" s="386"/>
      <c r="AK405" s="386"/>
      <c r="AL405" s="386"/>
      <c r="AM405" s="386"/>
      <c r="AN405" s="386"/>
      <c r="AO405" s="386"/>
      <c r="AP405" s="387"/>
    </row>
    <row r="406" spans="1:42">
      <c r="E406" s="893"/>
      <c r="F406" s="893"/>
      <c r="G406" s="893"/>
      <c r="H406" s="893"/>
      <c r="I406" s="893"/>
      <c r="J406" s="893"/>
      <c r="K406" s="893"/>
      <c r="L406" s="893"/>
      <c r="M406" s="893"/>
      <c r="N406" s="893"/>
    </row>
    <row r="407" spans="1:42" ht="15.6">
      <c r="B407" s="279" t="s">
        <v>258</v>
      </c>
      <c r="C407" s="280"/>
      <c r="D407" s="579" t="s">
        <v>521</v>
      </c>
      <c r="E407" s="893"/>
      <c r="F407" s="893"/>
      <c r="G407" s="893"/>
      <c r="H407" s="893"/>
      <c r="I407" s="893"/>
      <c r="J407" s="893"/>
      <c r="K407" s="893"/>
      <c r="L407" s="893"/>
      <c r="M407" s="893"/>
      <c r="N407" s="893"/>
      <c r="P407" s="280"/>
      <c r="AA407" s="269"/>
      <c r="AB407" s="266"/>
      <c r="AC407" s="266"/>
      <c r="AD407" s="266"/>
      <c r="AE407" s="266"/>
      <c r="AF407" s="266"/>
      <c r="AG407" s="266"/>
      <c r="AH407" s="266"/>
      <c r="AI407" s="266"/>
      <c r="AJ407" s="266"/>
      <c r="AK407" s="266"/>
      <c r="AL407" s="266"/>
      <c r="AM407" s="266"/>
      <c r="AN407" s="266"/>
      <c r="AO407" s="281"/>
    </row>
    <row r="408" spans="1:42" ht="36" customHeight="1">
      <c r="B408" s="886" t="s">
        <v>211</v>
      </c>
      <c r="C408" s="888" t="s">
        <v>33</v>
      </c>
      <c r="D408" s="283" t="s">
        <v>422</v>
      </c>
      <c r="E408" s="883" t="s">
        <v>209</v>
      </c>
      <c r="F408" s="884"/>
      <c r="G408" s="884"/>
      <c r="H408" s="884"/>
      <c r="I408" s="884"/>
      <c r="J408" s="884"/>
      <c r="K408" s="884"/>
      <c r="L408" s="884"/>
      <c r="M408" s="884"/>
      <c r="N408" s="892"/>
      <c r="O408" s="890" t="s">
        <v>213</v>
      </c>
      <c r="P408" s="283" t="s">
        <v>423</v>
      </c>
      <c r="Q408" s="883" t="s">
        <v>212</v>
      </c>
      <c r="R408" s="884"/>
      <c r="S408" s="884"/>
      <c r="T408" s="884"/>
      <c r="U408" s="884"/>
      <c r="V408" s="884"/>
      <c r="W408" s="884"/>
      <c r="X408" s="884"/>
      <c r="Y408" s="884"/>
      <c r="Z408" s="892"/>
      <c r="AA408" s="883" t="s">
        <v>243</v>
      </c>
      <c r="AB408" s="884"/>
      <c r="AC408" s="884"/>
      <c r="AD408" s="884"/>
      <c r="AE408" s="884"/>
      <c r="AF408" s="884"/>
      <c r="AG408" s="884"/>
      <c r="AH408" s="884"/>
      <c r="AI408" s="884"/>
      <c r="AJ408" s="884"/>
      <c r="AK408" s="884"/>
      <c r="AL408" s="884"/>
      <c r="AM408" s="884"/>
      <c r="AN408" s="884"/>
      <c r="AO408" s="885"/>
    </row>
    <row r="409" spans="1:42" ht="45.75" customHeight="1">
      <c r="B409" s="887"/>
      <c r="C409" s="889"/>
      <c r="D409" s="284">
        <v>2014</v>
      </c>
      <c r="E409" s="284">
        <v>2015</v>
      </c>
      <c r="F409" s="284">
        <v>2016</v>
      </c>
      <c r="G409" s="284">
        <v>2017</v>
      </c>
      <c r="H409" s="284">
        <v>2018</v>
      </c>
      <c r="I409" s="284">
        <v>2019</v>
      </c>
      <c r="J409" s="284">
        <v>2020</v>
      </c>
      <c r="K409" s="284">
        <v>2021</v>
      </c>
      <c r="L409" s="284">
        <v>2022</v>
      </c>
      <c r="M409" s="284">
        <v>2023</v>
      </c>
      <c r="N409" s="284">
        <v>2024</v>
      </c>
      <c r="O409" s="891"/>
      <c r="P409" s="284">
        <v>2014</v>
      </c>
      <c r="Q409" s="284">
        <v>2015</v>
      </c>
      <c r="R409" s="284">
        <v>2016</v>
      </c>
      <c r="S409" s="284">
        <v>2017</v>
      </c>
      <c r="T409" s="284">
        <v>2018</v>
      </c>
      <c r="U409" s="284">
        <v>2019</v>
      </c>
      <c r="V409" s="284">
        <v>2020</v>
      </c>
      <c r="W409" s="284">
        <v>2021</v>
      </c>
      <c r="X409" s="284">
        <v>2022</v>
      </c>
      <c r="Y409" s="284">
        <v>2023</v>
      </c>
      <c r="Z409" s="284">
        <v>2024</v>
      </c>
      <c r="AA409" s="284" t="str">
        <f>'1.  LRAMVA Summary'!D52</f>
        <v>Residential</v>
      </c>
      <c r="AB409" s="284" t="str">
        <f>'1.  LRAMVA Summary'!E52</f>
        <v>GS&lt;50 kW</v>
      </c>
      <c r="AC409" s="284" t="str">
        <f>'1.  LRAMVA Summary'!F52</f>
        <v>GS 50-4,999 kW</v>
      </c>
      <c r="AD409" s="284" t="str">
        <f>'1.  LRAMVA Summary'!G52</f>
        <v>Unmetered Scattered Load</v>
      </c>
      <c r="AE409" s="284" t="str">
        <f>'1.  LRAMVA Summary'!H52</f>
        <v>Sentinel Lighting</v>
      </c>
      <c r="AF409" s="284" t="str">
        <f>'1.  LRAMVA Summary'!I52</f>
        <v>Street Lighting Service</v>
      </c>
      <c r="AG409" s="284" t="str">
        <f>'1.  LRAMVA Summary'!J52</f>
        <v/>
      </c>
      <c r="AH409" s="284" t="str">
        <f>'1.  LRAMVA Summary'!K52</f>
        <v/>
      </c>
      <c r="AI409" s="284" t="str">
        <f>'1.  LRAMVA Summary'!L52</f>
        <v/>
      </c>
      <c r="AJ409" s="284" t="str">
        <f>'1.  LRAMVA Summary'!M52</f>
        <v/>
      </c>
      <c r="AK409" s="284" t="str">
        <f>'1.  LRAMVA Summary'!N52</f>
        <v/>
      </c>
      <c r="AL409" s="284" t="str">
        <f>'1.  LRAMVA Summary'!O52</f>
        <v/>
      </c>
      <c r="AM409" s="284" t="str">
        <f>'1.  LRAMVA Summary'!P52</f>
        <v/>
      </c>
      <c r="AN409" s="284" t="str">
        <f>'1.  LRAMVA Summary'!Q52</f>
        <v/>
      </c>
      <c r="AO409" s="286" t="str">
        <f>'1.  LRAMVA Summary'!R52</f>
        <v>Total</v>
      </c>
    </row>
    <row r="410" spans="1:42" ht="15.75" customHeight="1">
      <c r="A410" s="499"/>
      <c r="B410" s="287" t="s">
        <v>0</v>
      </c>
      <c r="C410" s="288"/>
      <c r="D410" s="288"/>
      <c r="E410" s="288"/>
      <c r="F410" s="288"/>
      <c r="G410" s="288"/>
      <c r="H410" s="288"/>
      <c r="I410" s="288"/>
      <c r="J410" s="288"/>
      <c r="K410" s="288"/>
      <c r="L410" s="288"/>
      <c r="M410" s="288"/>
      <c r="N410" s="288"/>
      <c r="O410" s="289"/>
      <c r="P410" s="288"/>
      <c r="Q410" s="288"/>
      <c r="R410" s="288"/>
      <c r="S410" s="288"/>
      <c r="T410" s="288"/>
      <c r="U410" s="288"/>
      <c r="V410" s="288"/>
      <c r="W410" s="288"/>
      <c r="X410" s="288"/>
      <c r="Y410" s="288"/>
      <c r="Z410" s="288"/>
      <c r="AA410" s="290" t="str">
        <f>'1.  LRAMVA Summary'!D53</f>
        <v>kWh</v>
      </c>
      <c r="AB410" s="290" t="str">
        <f>'1.  LRAMVA Summary'!E53</f>
        <v>kWh</v>
      </c>
      <c r="AC410" s="290" t="str">
        <f>'1.  LRAMVA Summary'!F53</f>
        <v>kW</v>
      </c>
      <c r="AD410" s="290" t="str">
        <f>'1.  LRAMVA Summary'!G53</f>
        <v>kWh</v>
      </c>
      <c r="AE410" s="290" t="str">
        <f>'1.  LRAMVA Summary'!H53</f>
        <v>kW</v>
      </c>
      <c r="AF410" s="290" t="str">
        <f>'1.  LRAMVA Summary'!I53</f>
        <v>kW</v>
      </c>
      <c r="AG410" s="290">
        <f>'1.  LRAMVA Summary'!J53</f>
        <v>0</v>
      </c>
      <c r="AH410" s="290">
        <f>'1.  LRAMVA Summary'!K53</f>
        <v>0</v>
      </c>
      <c r="AI410" s="290">
        <f>'1.  LRAMVA Summary'!L53</f>
        <v>0</v>
      </c>
      <c r="AJ410" s="290">
        <f>'1.  LRAMVA Summary'!M53</f>
        <v>0</v>
      </c>
      <c r="AK410" s="290">
        <f>'1.  LRAMVA Summary'!N53</f>
        <v>0</v>
      </c>
      <c r="AL410" s="290">
        <f>'1.  LRAMVA Summary'!O53</f>
        <v>0</v>
      </c>
      <c r="AM410" s="290">
        <f>'1.  LRAMVA Summary'!P53</f>
        <v>0</v>
      </c>
      <c r="AN410" s="290">
        <f>'1.  LRAMVA Summary'!Q53</f>
        <v>0</v>
      </c>
      <c r="AO410" s="291"/>
    </row>
    <row r="411" spans="1:42" ht="15" outlineLevel="1">
      <c r="A411" s="498">
        <v>1</v>
      </c>
      <c r="B411" s="293" t="s">
        <v>1</v>
      </c>
      <c r="C411" s="290" t="s">
        <v>25</v>
      </c>
      <c r="D411" s="294">
        <v>7120.7460000000001</v>
      </c>
      <c r="E411" s="294">
        <v>7115.7367738118028</v>
      </c>
      <c r="F411" s="294">
        <v>7115.7367738118028</v>
      </c>
      <c r="G411" s="294">
        <v>7011.3287272041325</v>
      </c>
      <c r="H411" s="294">
        <v>4490.2580339154802</v>
      </c>
      <c r="I411" s="294">
        <v>0</v>
      </c>
      <c r="J411" s="294">
        <v>0</v>
      </c>
      <c r="K411" s="294">
        <v>0</v>
      </c>
      <c r="L411" s="294">
        <v>0</v>
      </c>
      <c r="M411" s="294">
        <v>0</v>
      </c>
      <c r="N411" s="294">
        <v>0</v>
      </c>
      <c r="O411" s="290"/>
      <c r="P411" s="294">
        <v>1.1259999999999999</v>
      </c>
      <c r="Q411" s="294">
        <v>1.1248481049817436</v>
      </c>
      <c r="R411" s="294">
        <v>1.1248481049817436</v>
      </c>
      <c r="S411" s="294">
        <v>1.0080938075075545</v>
      </c>
      <c r="T411" s="294">
        <v>0.65990696682349248</v>
      </c>
      <c r="U411" s="294">
        <v>0</v>
      </c>
      <c r="V411" s="294">
        <v>0</v>
      </c>
      <c r="W411" s="294">
        <v>0</v>
      </c>
      <c r="X411" s="294">
        <v>0</v>
      </c>
      <c r="Y411" s="294">
        <v>0</v>
      </c>
      <c r="Z411" s="294">
        <v>0</v>
      </c>
      <c r="AA411" s="463">
        <v>1</v>
      </c>
      <c r="AB411" s="463"/>
      <c r="AC411" s="463"/>
      <c r="AD411" s="463"/>
      <c r="AE411" s="463"/>
      <c r="AF411" s="463"/>
      <c r="AG411" s="463"/>
      <c r="AH411" s="463"/>
      <c r="AI411" s="463"/>
      <c r="AJ411" s="463"/>
      <c r="AK411" s="463"/>
      <c r="AL411" s="463"/>
      <c r="AM411" s="463"/>
      <c r="AN411" s="463"/>
      <c r="AO411" s="295">
        <f>SUM(AA411:AN411)</f>
        <v>1</v>
      </c>
    </row>
    <row r="412" spans="1:42" ht="15" outlineLevel="1">
      <c r="B412" s="293" t="s">
        <v>259</v>
      </c>
      <c r="C412" s="290" t="s">
        <v>163</v>
      </c>
      <c r="D412" s="294"/>
      <c r="E412" s="294"/>
      <c r="F412" s="294"/>
      <c r="G412" s="294"/>
      <c r="H412" s="294"/>
      <c r="I412" s="294"/>
      <c r="J412" s="294"/>
      <c r="K412" s="294"/>
      <c r="L412" s="294"/>
      <c r="M412" s="294"/>
      <c r="N412" s="294"/>
      <c r="O412" s="461"/>
      <c r="P412" s="294"/>
      <c r="Q412" s="294"/>
      <c r="R412" s="294"/>
      <c r="S412" s="294"/>
      <c r="T412" s="294"/>
      <c r="U412" s="294"/>
      <c r="V412" s="294"/>
      <c r="W412" s="294"/>
      <c r="X412" s="294"/>
      <c r="Y412" s="294"/>
      <c r="Z412" s="294"/>
      <c r="AA412" s="408">
        <f>AA411</f>
        <v>1</v>
      </c>
      <c r="AB412" s="408">
        <f t="shared" ref="AB412:AN412" si="205">AB411</f>
        <v>0</v>
      </c>
      <c r="AC412" s="408">
        <f t="shared" si="205"/>
        <v>0</v>
      </c>
      <c r="AD412" s="408">
        <f t="shared" si="205"/>
        <v>0</v>
      </c>
      <c r="AE412" s="408">
        <f t="shared" si="205"/>
        <v>0</v>
      </c>
      <c r="AF412" s="408">
        <f t="shared" si="205"/>
        <v>0</v>
      </c>
      <c r="AG412" s="408">
        <f t="shared" si="205"/>
        <v>0</v>
      </c>
      <c r="AH412" s="408">
        <f t="shared" si="205"/>
        <v>0</v>
      </c>
      <c r="AI412" s="408">
        <f t="shared" si="205"/>
        <v>0</v>
      </c>
      <c r="AJ412" s="408">
        <f t="shared" si="205"/>
        <v>0</v>
      </c>
      <c r="AK412" s="408">
        <f t="shared" si="205"/>
        <v>0</v>
      </c>
      <c r="AL412" s="408">
        <f t="shared" si="205"/>
        <v>0</v>
      </c>
      <c r="AM412" s="408">
        <f t="shared" si="205"/>
        <v>0</v>
      </c>
      <c r="AN412" s="408">
        <f t="shared" si="205"/>
        <v>0</v>
      </c>
      <c r="AO412" s="296"/>
    </row>
    <row r="413" spans="1:42" ht="15.6" outlineLevel="1">
      <c r="A413" s="500"/>
      <c r="B413" s="297"/>
      <c r="C413" s="298"/>
      <c r="D413" s="298"/>
      <c r="E413" s="298"/>
      <c r="F413" s="298"/>
      <c r="G413" s="298"/>
      <c r="H413" s="298"/>
      <c r="I413" s="298"/>
      <c r="J413" s="298"/>
      <c r="K413" s="298"/>
      <c r="L413" s="298"/>
      <c r="M413" s="298"/>
      <c r="N413" s="298"/>
      <c r="O413" s="302"/>
      <c r="P413" s="298"/>
      <c r="Q413" s="298"/>
      <c r="R413" s="298"/>
      <c r="S413" s="298"/>
      <c r="T413" s="298"/>
      <c r="U413" s="298"/>
      <c r="V413" s="298"/>
      <c r="W413" s="298"/>
      <c r="X413" s="298"/>
      <c r="Y413" s="298"/>
      <c r="Z413" s="298"/>
      <c r="AA413" s="409"/>
      <c r="AB413" s="409"/>
      <c r="AC413" s="409"/>
      <c r="AD413" s="409"/>
      <c r="AE413" s="409"/>
      <c r="AF413" s="409"/>
      <c r="AG413" s="409"/>
      <c r="AH413" s="409"/>
      <c r="AI413" s="409"/>
      <c r="AJ413" s="409"/>
      <c r="AK413" s="409"/>
      <c r="AL413" s="409"/>
      <c r="AM413" s="409"/>
      <c r="AN413" s="409"/>
      <c r="AO413" s="301"/>
    </row>
    <row r="414" spans="1:42" ht="15" outlineLevel="1">
      <c r="A414" s="498">
        <v>2</v>
      </c>
      <c r="B414" s="293" t="s">
        <v>2</v>
      </c>
      <c r="C414" s="290" t="s">
        <v>25</v>
      </c>
      <c r="D414" s="294">
        <v>1477.76</v>
      </c>
      <c r="E414" s="294">
        <v>1477.7595118302859</v>
      </c>
      <c r="F414" s="294">
        <v>1477.7595118302859</v>
      </c>
      <c r="G414" s="294">
        <v>1477.7595118302859</v>
      </c>
      <c r="H414" s="294">
        <v>0</v>
      </c>
      <c r="I414" s="294">
        <v>0</v>
      </c>
      <c r="J414" s="294">
        <v>0</v>
      </c>
      <c r="K414" s="294">
        <v>0</v>
      </c>
      <c r="L414" s="294">
        <v>0</v>
      </c>
      <c r="M414" s="294">
        <v>0</v>
      </c>
      <c r="N414" s="294">
        <v>0</v>
      </c>
      <c r="O414" s="290"/>
      <c r="P414" s="294">
        <v>1.1259999999999999</v>
      </c>
      <c r="Q414" s="294">
        <v>0.82877639615869625</v>
      </c>
      <c r="R414" s="294">
        <v>0.82877639615869625</v>
      </c>
      <c r="S414" s="294">
        <v>0.82877639615869625</v>
      </c>
      <c r="T414" s="294">
        <v>0</v>
      </c>
      <c r="U414" s="294">
        <v>0</v>
      </c>
      <c r="V414" s="294">
        <v>0</v>
      </c>
      <c r="W414" s="294">
        <v>0</v>
      </c>
      <c r="X414" s="294">
        <v>0</v>
      </c>
      <c r="Y414" s="294">
        <v>0</v>
      </c>
      <c r="Z414" s="294">
        <v>0</v>
      </c>
      <c r="AA414" s="463">
        <v>1</v>
      </c>
      <c r="AB414" s="463"/>
      <c r="AC414" s="463"/>
      <c r="AD414" s="463"/>
      <c r="AE414" s="463"/>
      <c r="AF414" s="463"/>
      <c r="AG414" s="463"/>
      <c r="AH414" s="463"/>
      <c r="AI414" s="463"/>
      <c r="AJ414" s="463"/>
      <c r="AK414" s="463"/>
      <c r="AL414" s="463"/>
      <c r="AM414" s="463"/>
      <c r="AN414" s="463"/>
      <c r="AO414" s="295">
        <f>SUM(AA414:AN414)</f>
        <v>1</v>
      </c>
    </row>
    <row r="415" spans="1:42" ht="15" outlineLevel="1">
      <c r="B415" s="293" t="s">
        <v>259</v>
      </c>
      <c r="C415" s="290" t="s">
        <v>163</v>
      </c>
      <c r="D415" s="294"/>
      <c r="E415" s="294"/>
      <c r="F415" s="294"/>
      <c r="G415" s="294"/>
      <c r="H415" s="294"/>
      <c r="I415" s="294"/>
      <c r="J415" s="294"/>
      <c r="K415" s="294"/>
      <c r="L415" s="294"/>
      <c r="M415" s="294"/>
      <c r="N415" s="294"/>
      <c r="O415" s="461"/>
      <c r="P415" s="294"/>
      <c r="Q415" s="294"/>
      <c r="R415" s="294"/>
      <c r="S415" s="294"/>
      <c r="T415" s="294"/>
      <c r="U415" s="294"/>
      <c r="V415" s="294"/>
      <c r="W415" s="294"/>
      <c r="X415" s="294"/>
      <c r="Y415" s="294"/>
      <c r="Z415" s="294"/>
      <c r="AA415" s="408">
        <f>AA414</f>
        <v>1</v>
      </c>
      <c r="AB415" s="408">
        <f t="shared" ref="AB415:AN415" si="206">AB414</f>
        <v>0</v>
      </c>
      <c r="AC415" s="408">
        <f t="shared" si="206"/>
        <v>0</v>
      </c>
      <c r="AD415" s="408">
        <f t="shared" si="206"/>
        <v>0</v>
      </c>
      <c r="AE415" s="408">
        <f t="shared" si="206"/>
        <v>0</v>
      </c>
      <c r="AF415" s="408">
        <f t="shared" si="206"/>
        <v>0</v>
      </c>
      <c r="AG415" s="408">
        <f t="shared" si="206"/>
        <v>0</v>
      </c>
      <c r="AH415" s="408">
        <f t="shared" si="206"/>
        <v>0</v>
      </c>
      <c r="AI415" s="408">
        <f t="shared" si="206"/>
        <v>0</v>
      </c>
      <c r="AJ415" s="408">
        <f t="shared" si="206"/>
        <v>0</v>
      </c>
      <c r="AK415" s="408">
        <f t="shared" si="206"/>
        <v>0</v>
      </c>
      <c r="AL415" s="408">
        <f t="shared" si="206"/>
        <v>0</v>
      </c>
      <c r="AM415" s="408">
        <f t="shared" si="206"/>
        <v>0</v>
      </c>
      <c r="AN415" s="408">
        <f t="shared" si="206"/>
        <v>0</v>
      </c>
      <c r="AO415" s="296"/>
    </row>
    <row r="416" spans="1:42" ht="15.6" outlineLevel="1">
      <c r="A416" s="500"/>
      <c r="B416" s="297"/>
      <c r="C416" s="298"/>
      <c r="D416" s="298"/>
      <c r="E416" s="298"/>
      <c r="F416" s="298"/>
      <c r="G416" s="298"/>
      <c r="H416" s="298"/>
      <c r="I416" s="298"/>
      <c r="J416" s="298"/>
      <c r="K416" s="298"/>
      <c r="L416" s="298"/>
      <c r="M416" s="298"/>
      <c r="N416" s="298"/>
      <c r="O416" s="302"/>
      <c r="P416" s="298"/>
      <c r="Q416" s="298"/>
      <c r="R416" s="298"/>
      <c r="S416" s="298"/>
      <c r="T416" s="298"/>
      <c r="U416" s="298"/>
      <c r="V416" s="298"/>
      <c r="W416" s="298"/>
      <c r="X416" s="298"/>
      <c r="Y416" s="298"/>
      <c r="Z416" s="298"/>
      <c r="AA416" s="409"/>
      <c r="AB416" s="409"/>
      <c r="AC416" s="409"/>
      <c r="AD416" s="409"/>
      <c r="AE416" s="409"/>
      <c r="AF416" s="409"/>
      <c r="AG416" s="409"/>
      <c r="AH416" s="409"/>
      <c r="AI416" s="409"/>
      <c r="AJ416" s="409"/>
      <c r="AK416" s="409"/>
      <c r="AL416" s="409"/>
      <c r="AM416" s="409"/>
      <c r="AN416" s="409"/>
      <c r="AO416" s="301"/>
    </row>
    <row r="417" spans="1:41" ht="15" outlineLevel="1">
      <c r="A417" s="498">
        <v>3</v>
      </c>
      <c r="B417" s="293" t="s">
        <v>3</v>
      </c>
      <c r="C417" s="290" t="s">
        <v>25</v>
      </c>
      <c r="D417" s="294">
        <v>24674.066999999999</v>
      </c>
      <c r="E417" s="294">
        <v>24674.067445872224</v>
      </c>
      <c r="F417" s="294">
        <v>24674.067445872224</v>
      </c>
      <c r="G417" s="294">
        <v>24674.067445872224</v>
      </c>
      <c r="H417" s="294">
        <v>24674.067445872224</v>
      </c>
      <c r="I417" s="294">
        <v>24674.067445872224</v>
      </c>
      <c r="J417" s="294">
        <v>24674.067445872224</v>
      </c>
      <c r="K417" s="294">
        <v>24674.067445872224</v>
      </c>
      <c r="L417" s="294">
        <v>24674.067445872224</v>
      </c>
      <c r="M417" s="294">
        <v>24674.067445872224</v>
      </c>
      <c r="N417" s="294">
        <v>24674.067445872224</v>
      </c>
      <c r="O417" s="290"/>
      <c r="P417" s="294">
        <v>13.125999999999999</v>
      </c>
      <c r="Q417" s="294">
        <v>13.126132373357944</v>
      </c>
      <c r="R417" s="294">
        <v>13.126132373357944</v>
      </c>
      <c r="S417" s="294">
        <v>13.126132373357944</v>
      </c>
      <c r="T417" s="294">
        <v>13.126132373357944</v>
      </c>
      <c r="U417" s="294">
        <v>13.126132373357944</v>
      </c>
      <c r="V417" s="294">
        <v>13.126132373357944</v>
      </c>
      <c r="W417" s="294">
        <v>13.126132373357944</v>
      </c>
      <c r="X417" s="294">
        <v>13.126132373357944</v>
      </c>
      <c r="Y417" s="294">
        <v>13.126132373357944</v>
      </c>
      <c r="Z417" s="294">
        <v>13.126132373357944</v>
      </c>
      <c r="AA417" s="463">
        <v>1</v>
      </c>
      <c r="AB417" s="463"/>
      <c r="AC417" s="463"/>
      <c r="AD417" s="463"/>
      <c r="AE417" s="463"/>
      <c r="AF417" s="463"/>
      <c r="AG417" s="463"/>
      <c r="AH417" s="463"/>
      <c r="AI417" s="463"/>
      <c r="AJ417" s="463"/>
      <c r="AK417" s="463"/>
      <c r="AL417" s="463"/>
      <c r="AM417" s="463"/>
      <c r="AN417" s="463"/>
      <c r="AO417" s="295">
        <f>SUM(AA417:AN417)</f>
        <v>1</v>
      </c>
    </row>
    <row r="418" spans="1:41" ht="15" outlineLevel="1">
      <c r="B418" s="293" t="s">
        <v>259</v>
      </c>
      <c r="C418" s="290" t="s">
        <v>163</v>
      </c>
      <c r="D418" s="294"/>
      <c r="E418" s="294"/>
      <c r="F418" s="294"/>
      <c r="G418" s="294"/>
      <c r="H418" s="294"/>
      <c r="I418" s="294"/>
      <c r="J418" s="294"/>
      <c r="K418" s="294"/>
      <c r="L418" s="294"/>
      <c r="M418" s="294"/>
      <c r="N418" s="294"/>
      <c r="O418" s="461"/>
      <c r="P418" s="294"/>
      <c r="Q418" s="294"/>
      <c r="R418" s="294"/>
      <c r="S418" s="294"/>
      <c r="T418" s="294"/>
      <c r="U418" s="294"/>
      <c r="V418" s="294"/>
      <c r="W418" s="294"/>
      <c r="X418" s="294"/>
      <c r="Y418" s="294"/>
      <c r="Z418" s="294"/>
      <c r="AA418" s="408">
        <f>AA417</f>
        <v>1</v>
      </c>
      <c r="AB418" s="408">
        <f t="shared" ref="AB418:AN418" si="207">AB417</f>
        <v>0</v>
      </c>
      <c r="AC418" s="408">
        <f t="shared" si="207"/>
        <v>0</v>
      </c>
      <c r="AD418" s="408">
        <f t="shared" si="207"/>
        <v>0</v>
      </c>
      <c r="AE418" s="408">
        <f t="shared" si="207"/>
        <v>0</v>
      </c>
      <c r="AF418" s="408">
        <f t="shared" si="207"/>
        <v>0</v>
      </c>
      <c r="AG418" s="408">
        <f t="shared" si="207"/>
        <v>0</v>
      </c>
      <c r="AH418" s="408">
        <f t="shared" si="207"/>
        <v>0</v>
      </c>
      <c r="AI418" s="408">
        <f t="shared" si="207"/>
        <v>0</v>
      </c>
      <c r="AJ418" s="408">
        <f t="shared" si="207"/>
        <v>0</v>
      </c>
      <c r="AK418" s="408">
        <f t="shared" si="207"/>
        <v>0</v>
      </c>
      <c r="AL418" s="408">
        <f t="shared" si="207"/>
        <v>0</v>
      </c>
      <c r="AM418" s="408">
        <f t="shared" si="207"/>
        <v>0</v>
      </c>
      <c r="AN418" s="408">
        <f t="shared" si="207"/>
        <v>0</v>
      </c>
      <c r="AO418" s="296"/>
    </row>
    <row r="419" spans="1:41" ht="15" outlineLevel="1">
      <c r="B419" s="293"/>
      <c r="C419" s="304"/>
      <c r="D419" s="298"/>
      <c r="E419" s="298"/>
      <c r="F419" s="298"/>
      <c r="G419" s="298"/>
      <c r="H419" s="298"/>
      <c r="I419" s="298"/>
      <c r="J419" s="298"/>
      <c r="K419" s="298"/>
      <c r="L419" s="298"/>
      <c r="M419" s="298"/>
      <c r="N419" s="298"/>
      <c r="O419" s="302"/>
      <c r="P419" s="298"/>
      <c r="Q419" s="298"/>
      <c r="R419" s="298"/>
      <c r="S419" s="298"/>
      <c r="T419" s="298"/>
      <c r="U419" s="298"/>
      <c r="V419" s="298"/>
      <c r="W419" s="298"/>
      <c r="X419" s="298"/>
      <c r="Y419" s="298"/>
      <c r="Z419" s="298"/>
      <c r="AA419" s="409"/>
      <c r="AB419" s="409"/>
      <c r="AC419" s="409"/>
      <c r="AD419" s="409"/>
      <c r="AE419" s="409"/>
      <c r="AF419" s="409"/>
      <c r="AG419" s="409"/>
      <c r="AH419" s="409"/>
      <c r="AI419" s="409"/>
      <c r="AJ419" s="409"/>
      <c r="AK419" s="409"/>
      <c r="AL419" s="409"/>
      <c r="AM419" s="409"/>
      <c r="AN419" s="409"/>
      <c r="AO419" s="305"/>
    </row>
    <row r="420" spans="1:41" ht="15" outlineLevel="1">
      <c r="A420" s="498">
        <v>4</v>
      </c>
      <c r="B420" s="293" t="s">
        <v>4</v>
      </c>
      <c r="C420" s="290" t="s">
        <v>25</v>
      </c>
      <c r="D420" s="294">
        <v>23125.672999999999</v>
      </c>
      <c r="E420" s="294">
        <f t="shared" ref="E420:N420" si="208">E290/D290*D420</f>
        <v>23125.672999999999</v>
      </c>
      <c r="F420" s="294">
        <f t="shared" si="208"/>
        <v>22234.504895305377</v>
      </c>
      <c r="G420" s="294">
        <f t="shared" si="208"/>
        <v>18837.213981083267</v>
      </c>
      <c r="H420" s="294">
        <f t="shared" si="208"/>
        <v>18837.213981083267</v>
      </c>
      <c r="I420" s="294">
        <f t="shared" si="208"/>
        <v>18837.213981083267</v>
      </c>
      <c r="J420" s="294">
        <f t="shared" si="208"/>
        <v>18837.213981083267</v>
      </c>
      <c r="K420" s="294">
        <f t="shared" si="208"/>
        <v>18821.515140301948</v>
      </c>
      <c r="L420" s="294">
        <f t="shared" si="208"/>
        <v>13686.405065338336</v>
      </c>
      <c r="M420" s="294">
        <f t="shared" si="208"/>
        <v>13686.405065338336</v>
      </c>
      <c r="N420" s="294">
        <f t="shared" si="208"/>
        <v>12444.310774990647</v>
      </c>
      <c r="O420" s="290"/>
      <c r="P420" s="294">
        <v>1.73</v>
      </c>
      <c r="Q420" s="294"/>
      <c r="R420" s="294"/>
      <c r="S420" s="294"/>
      <c r="T420" s="294"/>
      <c r="U420" s="294"/>
      <c r="V420" s="294"/>
      <c r="W420" s="294"/>
      <c r="X420" s="294"/>
      <c r="Y420" s="294"/>
      <c r="Z420" s="294"/>
      <c r="AA420" s="463">
        <v>1</v>
      </c>
      <c r="AB420" s="463"/>
      <c r="AC420" s="463"/>
      <c r="AD420" s="463"/>
      <c r="AE420" s="463"/>
      <c r="AF420" s="463"/>
      <c r="AG420" s="463"/>
      <c r="AH420" s="463"/>
      <c r="AI420" s="463"/>
      <c r="AJ420" s="463"/>
      <c r="AK420" s="463"/>
      <c r="AL420" s="463"/>
      <c r="AM420" s="463"/>
      <c r="AN420" s="463"/>
      <c r="AO420" s="295">
        <f>SUM(AA420:AN420)</f>
        <v>1</v>
      </c>
    </row>
    <row r="421" spans="1:41" ht="15" outlineLevel="1">
      <c r="B421" s="293" t="s">
        <v>259</v>
      </c>
      <c r="C421" s="290" t="s">
        <v>163</v>
      </c>
      <c r="D421" s="294"/>
      <c r="E421" s="294"/>
      <c r="F421" s="294"/>
      <c r="G421" s="294"/>
      <c r="H421" s="294"/>
      <c r="I421" s="294"/>
      <c r="J421" s="294"/>
      <c r="K421" s="294"/>
      <c r="L421" s="294"/>
      <c r="M421" s="294"/>
      <c r="N421" s="294"/>
      <c r="O421" s="461"/>
      <c r="P421" s="294"/>
      <c r="Q421" s="294"/>
      <c r="R421" s="294"/>
      <c r="S421" s="294"/>
      <c r="T421" s="294"/>
      <c r="U421" s="294"/>
      <c r="V421" s="294"/>
      <c r="W421" s="294"/>
      <c r="X421" s="294"/>
      <c r="Y421" s="294"/>
      <c r="Z421" s="294"/>
      <c r="AA421" s="408">
        <f>AA420</f>
        <v>1</v>
      </c>
      <c r="AB421" s="408">
        <f t="shared" ref="AB421:AN421" si="209">AB420</f>
        <v>0</v>
      </c>
      <c r="AC421" s="408">
        <f t="shared" si="209"/>
        <v>0</v>
      </c>
      <c r="AD421" s="408">
        <f t="shared" si="209"/>
        <v>0</v>
      </c>
      <c r="AE421" s="408">
        <f t="shared" si="209"/>
        <v>0</v>
      </c>
      <c r="AF421" s="408">
        <f t="shared" si="209"/>
        <v>0</v>
      </c>
      <c r="AG421" s="408">
        <f t="shared" si="209"/>
        <v>0</v>
      </c>
      <c r="AH421" s="408">
        <f t="shared" si="209"/>
        <v>0</v>
      </c>
      <c r="AI421" s="408">
        <f t="shared" si="209"/>
        <v>0</v>
      </c>
      <c r="AJ421" s="408">
        <f t="shared" si="209"/>
        <v>0</v>
      </c>
      <c r="AK421" s="408">
        <f t="shared" si="209"/>
        <v>0</v>
      </c>
      <c r="AL421" s="408">
        <f t="shared" si="209"/>
        <v>0</v>
      </c>
      <c r="AM421" s="408">
        <f t="shared" si="209"/>
        <v>0</v>
      </c>
      <c r="AN421" s="408">
        <f t="shared" si="209"/>
        <v>0</v>
      </c>
      <c r="AO421" s="296"/>
    </row>
    <row r="422" spans="1:41" ht="15" outlineLevel="1">
      <c r="B422" s="293"/>
      <c r="C422" s="304"/>
      <c r="D422" s="298"/>
      <c r="E422" s="298"/>
      <c r="F422" s="298"/>
      <c r="G422" s="298"/>
      <c r="H422" s="298"/>
      <c r="I422" s="298"/>
      <c r="J422" s="298"/>
      <c r="K422" s="298"/>
      <c r="L422" s="298"/>
      <c r="M422" s="298"/>
      <c r="N422" s="298"/>
      <c r="O422" s="302"/>
      <c r="P422" s="298"/>
      <c r="Q422" s="298"/>
      <c r="R422" s="298"/>
      <c r="S422" s="298"/>
      <c r="T422" s="298"/>
      <c r="U422" s="298"/>
      <c r="V422" s="298"/>
      <c r="W422" s="298"/>
      <c r="X422" s="298"/>
      <c r="Y422" s="298"/>
      <c r="Z422" s="298"/>
      <c r="AA422" s="409"/>
      <c r="AB422" s="409"/>
      <c r="AC422" s="409"/>
      <c r="AD422" s="409"/>
      <c r="AE422" s="409"/>
      <c r="AF422" s="409"/>
      <c r="AG422" s="409"/>
      <c r="AH422" s="409"/>
      <c r="AI422" s="409"/>
      <c r="AJ422" s="409"/>
      <c r="AK422" s="409"/>
      <c r="AL422" s="409"/>
      <c r="AM422" s="409"/>
      <c r="AN422" s="409"/>
      <c r="AO422" s="305"/>
    </row>
    <row r="423" spans="1:41" ht="15" outlineLevel="1">
      <c r="A423" s="498">
        <v>5</v>
      </c>
      <c r="B423" s="293" t="s">
        <v>5</v>
      </c>
      <c r="C423" s="290" t="s">
        <v>25</v>
      </c>
      <c r="D423" s="294">
        <v>100941.33100000001</v>
      </c>
      <c r="E423" s="294">
        <f t="shared" ref="E423:N423" si="210">E293/D293*D423</f>
        <v>100941.33100000001</v>
      </c>
      <c r="F423" s="294">
        <f t="shared" si="210"/>
        <v>94859.372760815517</v>
      </c>
      <c r="G423" s="294">
        <f t="shared" si="210"/>
        <v>74103.193077848773</v>
      </c>
      <c r="H423" s="294">
        <f t="shared" si="210"/>
        <v>74103.193077848773</v>
      </c>
      <c r="I423" s="294">
        <f t="shared" si="210"/>
        <v>74103.193077848773</v>
      </c>
      <c r="J423" s="294">
        <f t="shared" si="210"/>
        <v>74103.193077848773</v>
      </c>
      <c r="K423" s="294">
        <f t="shared" si="210"/>
        <v>74015.866243548007</v>
      </c>
      <c r="L423" s="294">
        <f t="shared" si="210"/>
        <v>62243.04325216185</v>
      </c>
      <c r="M423" s="294">
        <f t="shared" si="210"/>
        <v>62243.04325216185</v>
      </c>
      <c r="N423" s="294">
        <f t="shared" si="210"/>
        <v>54161.488523943335</v>
      </c>
      <c r="O423" s="290"/>
      <c r="P423" s="294">
        <v>6.6059999999999999</v>
      </c>
      <c r="Q423" s="294"/>
      <c r="R423" s="294"/>
      <c r="S423" s="294"/>
      <c r="T423" s="294"/>
      <c r="U423" s="294"/>
      <c r="V423" s="294"/>
      <c r="W423" s="294"/>
      <c r="X423" s="294"/>
      <c r="Y423" s="294"/>
      <c r="Z423" s="294"/>
      <c r="AA423" s="463">
        <v>1</v>
      </c>
      <c r="AB423" s="463"/>
      <c r="AC423" s="463"/>
      <c r="AD423" s="463"/>
      <c r="AE423" s="463"/>
      <c r="AF423" s="463"/>
      <c r="AG423" s="463"/>
      <c r="AH423" s="463"/>
      <c r="AI423" s="463"/>
      <c r="AJ423" s="463"/>
      <c r="AK423" s="463"/>
      <c r="AL423" s="463"/>
      <c r="AM423" s="463"/>
      <c r="AN423" s="463"/>
      <c r="AO423" s="295">
        <f>SUM(AA423:AN423)</f>
        <v>1</v>
      </c>
    </row>
    <row r="424" spans="1:41" ht="15" outlineLevel="1">
      <c r="B424" s="293" t="s">
        <v>259</v>
      </c>
      <c r="C424" s="290" t="s">
        <v>163</v>
      </c>
      <c r="D424" s="294"/>
      <c r="E424" s="294"/>
      <c r="F424" s="294"/>
      <c r="G424" s="294"/>
      <c r="H424" s="294"/>
      <c r="I424" s="294"/>
      <c r="J424" s="294"/>
      <c r="K424" s="294"/>
      <c r="L424" s="294"/>
      <c r="M424" s="294"/>
      <c r="N424" s="294"/>
      <c r="O424" s="461"/>
      <c r="P424" s="294"/>
      <c r="Q424" s="294"/>
      <c r="R424" s="294"/>
      <c r="S424" s="294"/>
      <c r="T424" s="294"/>
      <c r="U424" s="294"/>
      <c r="V424" s="294"/>
      <c r="W424" s="294"/>
      <c r="X424" s="294"/>
      <c r="Y424" s="294"/>
      <c r="Z424" s="294"/>
      <c r="AA424" s="408">
        <f>AA423</f>
        <v>1</v>
      </c>
      <c r="AB424" s="408">
        <f t="shared" ref="AB424:AN424" si="211">AB423</f>
        <v>0</v>
      </c>
      <c r="AC424" s="408">
        <f t="shared" si="211"/>
        <v>0</v>
      </c>
      <c r="AD424" s="408">
        <f t="shared" si="211"/>
        <v>0</v>
      </c>
      <c r="AE424" s="408">
        <f t="shared" si="211"/>
        <v>0</v>
      </c>
      <c r="AF424" s="408">
        <f t="shared" si="211"/>
        <v>0</v>
      </c>
      <c r="AG424" s="408">
        <f t="shared" si="211"/>
        <v>0</v>
      </c>
      <c r="AH424" s="408">
        <f t="shared" si="211"/>
        <v>0</v>
      </c>
      <c r="AI424" s="408">
        <f t="shared" si="211"/>
        <v>0</v>
      </c>
      <c r="AJ424" s="408">
        <f t="shared" si="211"/>
        <v>0</v>
      </c>
      <c r="AK424" s="408">
        <f t="shared" si="211"/>
        <v>0</v>
      </c>
      <c r="AL424" s="408">
        <f t="shared" si="211"/>
        <v>0</v>
      </c>
      <c r="AM424" s="408">
        <f t="shared" si="211"/>
        <v>0</v>
      </c>
      <c r="AN424" s="408">
        <f t="shared" si="211"/>
        <v>0</v>
      </c>
      <c r="AO424" s="296"/>
    </row>
    <row r="425" spans="1:41" ht="15" outlineLevel="1">
      <c r="B425" s="293"/>
      <c r="C425" s="304"/>
      <c r="D425" s="298"/>
      <c r="E425" s="298"/>
      <c r="F425" s="298"/>
      <c r="G425" s="298"/>
      <c r="H425" s="298"/>
      <c r="I425" s="298"/>
      <c r="J425" s="298"/>
      <c r="K425" s="298"/>
      <c r="L425" s="298"/>
      <c r="M425" s="298"/>
      <c r="N425" s="298"/>
      <c r="O425" s="302"/>
      <c r="P425" s="298"/>
      <c r="Q425" s="298"/>
      <c r="R425" s="298"/>
      <c r="S425" s="298"/>
      <c r="T425" s="298"/>
      <c r="U425" s="298"/>
      <c r="V425" s="298"/>
      <c r="W425" s="298"/>
      <c r="X425" s="298"/>
      <c r="Y425" s="298"/>
      <c r="Z425" s="298"/>
      <c r="AA425" s="409"/>
      <c r="AB425" s="409"/>
      <c r="AC425" s="409"/>
      <c r="AD425" s="409"/>
      <c r="AE425" s="409"/>
      <c r="AF425" s="409"/>
      <c r="AG425" s="409"/>
      <c r="AH425" s="409"/>
      <c r="AI425" s="409"/>
      <c r="AJ425" s="409"/>
      <c r="AK425" s="409"/>
      <c r="AL425" s="409"/>
      <c r="AM425" s="409"/>
      <c r="AN425" s="409"/>
      <c r="AO425" s="305"/>
    </row>
    <row r="426" spans="1:41" ht="15" hidden="1" outlineLevel="1">
      <c r="A426" s="498">
        <v>6</v>
      </c>
      <c r="B426" s="293" t="s">
        <v>6</v>
      </c>
      <c r="C426" s="290" t="s">
        <v>25</v>
      </c>
      <c r="D426" s="294"/>
      <c r="E426" s="294"/>
      <c r="F426" s="294"/>
      <c r="G426" s="294"/>
      <c r="H426" s="294"/>
      <c r="I426" s="294"/>
      <c r="J426" s="294"/>
      <c r="K426" s="294"/>
      <c r="L426" s="294"/>
      <c r="M426" s="294"/>
      <c r="N426" s="294"/>
      <c r="O426" s="290"/>
      <c r="P426" s="294"/>
      <c r="Q426" s="294"/>
      <c r="R426" s="294"/>
      <c r="S426" s="294"/>
      <c r="T426" s="294"/>
      <c r="U426" s="294"/>
      <c r="V426" s="294"/>
      <c r="W426" s="294"/>
      <c r="X426" s="294"/>
      <c r="Y426" s="294"/>
      <c r="Z426" s="294"/>
      <c r="AA426" s="463"/>
      <c r="AB426" s="463"/>
      <c r="AC426" s="463"/>
      <c r="AD426" s="463"/>
      <c r="AE426" s="463"/>
      <c r="AF426" s="463"/>
      <c r="AG426" s="463"/>
      <c r="AH426" s="463"/>
      <c r="AI426" s="463"/>
      <c r="AJ426" s="463"/>
      <c r="AK426" s="463"/>
      <c r="AL426" s="463"/>
      <c r="AM426" s="463"/>
      <c r="AN426" s="463"/>
      <c r="AO426" s="295">
        <f>SUM(AA426:AN426)</f>
        <v>0</v>
      </c>
    </row>
    <row r="427" spans="1:41" ht="15" hidden="1" outlineLevel="1">
      <c r="B427" s="293" t="s">
        <v>259</v>
      </c>
      <c r="C427" s="290" t="s">
        <v>163</v>
      </c>
      <c r="D427" s="294"/>
      <c r="E427" s="294"/>
      <c r="F427" s="294"/>
      <c r="G427" s="294"/>
      <c r="H427" s="294"/>
      <c r="I427" s="294"/>
      <c r="J427" s="294"/>
      <c r="K427" s="294"/>
      <c r="L427" s="294"/>
      <c r="M427" s="294"/>
      <c r="N427" s="294"/>
      <c r="O427" s="461"/>
      <c r="P427" s="294"/>
      <c r="Q427" s="294"/>
      <c r="R427" s="294"/>
      <c r="S427" s="294"/>
      <c r="T427" s="294"/>
      <c r="U427" s="294"/>
      <c r="V427" s="294"/>
      <c r="W427" s="294"/>
      <c r="X427" s="294"/>
      <c r="Y427" s="294"/>
      <c r="Z427" s="294"/>
      <c r="AA427" s="408">
        <f>AA426</f>
        <v>0</v>
      </c>
      <c r="AB427" s="408">
        <f t="shared" ref="AB427:AN427" si="212">AB426</f>
        <v>0</v>
      </c>
      <c r="AC427" s="408">
        <f t="shared" si="212"/>
        <v>0</v>
      </c>
      <c r="AD427" s="408">
        <f t="shared" si="212"/>
        <v>0</v>
      </c>
      <c r="AE427" s="408">
        <f t="shared" si="212"/>
        <v>0</v>
      </c>
      <c r="AF427" s="408">
        <f t="shared" si="212"/>
        <v>0</v>
      </c>
      <c r="AG427" s="408">
        <f t="shared" si="212"/>
        <v>0</v>
      </c>
      <c r="AH427" s="408">
        <f t="shared" si="212"/>
        <v>0</v>
      </c>
      <c r="AI427" s="408">
        <f t="shared" si="212"/>
        <v>0</v>
      </c>
      <c r="AJ427" s="408">
        <f t="shared" si="212"/>
        <v>0</v>
      </c>
      <c r="AK427" s="408">
        <f t="shared" si="212"/>
        <v>0</v>
      </c>
      <c r="AL427" s="408">
        <f t="shared" si="212"/>
        <v>0</v>
      </c>
      <c r="AM427" s="408">
        <f t="shared" si="212"/>
        <v>0</v>
      </c>
      <c r="AN427" s="408">
        <f t="shared" si="212"/>
        <v>0</v>
      </c>
      <c r="AO427" s="296"/>
    </row>
    <row r="428" spans="1:41" ht="15" hidden="1" outlineLevel="1">
      <c r="B428" s="293"/>
      <c r="C428" s="304"/>
      <c r="D428" s="298"/>
      <c r="E428" s="298"/>
      <c r="F428" s="298"/>
      <c r="G428" s="298"/>
      <c r="H428" s="298"/>
      <c r="I428" s="298"/>
      <c r="J428" s="298"/>
      <c r="K428" s="298"/>
      <c r="L428" s="298"/>
      <c r="M428" s="298"/>
      <c r="N428" s="298"/>
      <c r="O428" s="302"/>
      <c r="P428" s="298"/>
      <c r="Q428" s="298"/>
      <c r="R428" s="298"/>
      <c r="S428" s="298"/>
      <c r="T428" s="298"/>
      <c r="U428" s="298"/>
      <c r="V428" s="298"/>
      <c r="W428" s="298"/>
      <c r="X428" s="298"/>
      <c r="Y428" s="298"/>
      <c r="Z428" s="298"/>
      <c r="AA428" s="409"/>
      <c r="AB428" s="409"/>
      <c r="AC428" s="409"/>
      <c r="AD428" s="409"/>
      <c r="AE428" s="409"/>
      <c r="AF428" s="409"/>
      <c r="AG428" s="409"/>
      <c r="AH428" s="409"/>
      <c r="AI428" s="409"/>
      <c r="AJ428" s="409"/>
      <c r="AK428" s="409"/>
      <c r="AL428" s="409"/>
      <c r="AM428" s="409"/>
      <c r="AN428" s="409"/>
      <c r="AO428" s="305"/>
    </row>
    <row r="429" spans="1:41" ht="15" hidden="1" outlineLevel="1">
      <c r="A429" s="498">
        <v>7</v>
      </c>
      <c r="B429" s="293" t="s">
        <v>42</v>
      </c>
      <c r="C429" s="290" t="s">
        <v>25</v>
      </c>
      <c r="D429" s="294"/>
      <c r="E429" s="294"/>
      <c r="F429" s="294"/>
      <c r="G429" s="294"/>
      <c r="H429" s="294"/>
      <c r="I429" s="294"/>
      <c r="J429" s="294"/>
      <c r="K429" s="294"/>
      <c r="L429" s="294"/>
      <c r="M429" s="294"/>
      <c r="N429" s="294"/>
      <c r="O429" s="290"/>
      <c r="P429" s="294">
        <v>1.429</v>
      </c>
      <c r="Q429" s="294"/>
      <c r="R429" s="294"/>
      <c r="S429" s="294"/>
      <c r="T429" s="294"/>
      <c r="U429" s="294"/>
      <c r="V429" s="294"/>
      <c r="W429" s="294"/>
      <c r="X429" s="294"/>
      <c r="Y429" s="294"/>
      <c r="Z429" s="294"/>
      <c r="AA429" s="463">
        <v>1</v>
      </c>
      <c r="AB429" s="463"/>
      <c r="AC429" s="463"/>
      <c r="AD429" s="463"/>
      <c r="AE429" s="463"/>
      <c r="AF429" s="463"/>
      <c r="AG429" s="463"/>
      <c r="AH429" s="463"/>
      <c r="AI429" s="463"/>
      <c r="AJ429" s="463"/>
      <c r="AK429" s="463"/>
      <c r="AL429" s="463"/>
      <c r="AM429" s="463"/>
      <c r="AN429" s="463"/>
      <c r="AO429" s="295">
        <f>SUM(AA429:AN429)</f>
        <v>1</v>
      </c>
    </row>
    <row r="430" spans="1:41" ht="15" hidden="1" outlineLevel="1">
      <c r="B430" s="293" t="s">
        <v>259</v>
      </c>
      <c r="C430" s="290" t="s">
        <v>163</v>
      </c>
      <c r="D430" s="294"/>
      <c r="E430" s="294"/>
      <c r="F430" s="294"/>
      <c r="G430" s="294"/>
      <c r="H430" s="294"/>
      <c r="I430" s="294"/>
      <c r="J430" s="294"/>
      <c r="K430" s="294"/>
      <c r="L430" s="294"/>
      <c r="M430" s="294"/>
      <c r="N430" s="294"/>
      <c r="O430" s="290"/>
      <c r="P430" s="294"/>
      <c r="Q430" s="294"/>
      <c r="R430" s="294"/>
      <c r="S430" s="294"/>
      <c r="T430" s="294"/>
      <c r="U430" s="294"/>
      <c r="V430" s="294"/>
      <c r="W430" s="294"/>
      <c r="X430" s="294"/>
      <c r="Y430" s="294"/>
      <c r="Z430" s="294"/>
      <c r="AA430" s="408">
        <f>AA429</f>
        <v>1</v>
      </c>
      <c r="AB430" s="408">
        <f t="shared" ref="AB430:AN430" si="213">AB429</f>
        <v>0</v>
      </c>
      <c r="AC430" s="408">
        <f t="shared" si="213"/>
        <v>0</v>
      </c>
      <c r="AD430" s="408">
        <f t="shared" si="213"/>
        <v>0</v>
      </c>
      <c r="AE430" s="408">
        <f t="shared" si="213"/>
        <v>0</v>
      </c>
      <c r="AF430" s="408">
        <f t="shared" si="213"/>
        <v>0</v>
      </c>
      <c r="AG430" s="408">
        <f t="shared" si="213"/>
        <v>0</v>
      </c>
      <c r="AH430" s="408">
        <f t="shared" si="213"/>
        <v>0</v>
      </c>
      <c r="AI430" s="408">
        <f t="shared" si="213"/>
        <v>0</v>
      </c>
      <c r="AJ430" s="408">
        <f t="shared" si="213"/>
        <v>0</v>
      </c>
      <c r="AK430" s="408">
        <f t="shared" si="213"/>
        <v>0</v>
      </c>
      <c r="AL430" s="408">
        <f t="shared" si="213"/>
        <v>0</v>
      </c>
      <c r="AM430" s="408">
        <f t="shared" si="213"/>
        <v>0</v>
      </c>
      <c r="AN430" s="408">
        <f t="shared" si="213"/>
        <v>0</v>
      </c>
      <c r="AO430" s="296"/>
    </row>
    <row r="431" spans="1:41" ht="15" hidden="1" outlineLevel="1">
      <c r="B431" s="293"/>
      <c r="C431" s="304"/>
      <c r="D431" s="298"/>
      <c r="E431" s="298"/>
      <c r="F431" s="298"/>
      <c r="G431" s="298"/>
      <c r="H431" s="298"/>
      <c r="I431" s="298"/>
      <c r="J431" s="298"/>
      <c r="K431" s="298"/>
      <c r="L431" s="298"/>
      <c r="M431" s="298"/>
      <c r="N431" s="298"/>
      <c r="O431" s="302"/>
      <c r="P431" s="298"/>
      <c r="Q431" s="298"/>
      <c r="R431" s="298"/>
      <c r="S431" s="298"/>
      <c r="T431" s="298"/>
      <c r="U431" s="298"/>
      <c r="V431" s="298"/>
      <c r="W431" s="298"/>
      <c r="X431" s="298"/>
      <c r="Y431" s="298"/>
      <c r="Z431" s="298"/>
      <c r="AA431" s="409"/>
      <c r="AB431" s="409"/>
      <c r="AC431" s="409"/>
      <c r="AD431" s="409"/>
      <c r="AE431" s="409"/>
      <c r="AF431" s="409"/>
      <c r="AG431" s="409"/>
      <c r="AH431" s="409"/>
      <c r="AI431" s="409"/>
      <c r="AJ431" s="409"/>
      <c r="AK431" s="409"/>
      <c r="AL431" s="409"/>
      <c r="AM431" s="409"/>
      <c r="AN431" s="409"/>
      <c r="AO431" s="305"/>
    </row>
    <row r="432" spans="1:41" s="282" customFormat="1" ht="15" hidden="1" outlineLevel="1">
      <c r="A432" s="498">
        <v>8</v>
      </c>
      <c r="B432" s="293" t="s">
        <v>485</v>
      </c>
      <c r="C432" s="290" t="s">
        <v>25</v>
      </c>
      <c r="D432" s="294"/>
      <c r="E432" s="294"/>
      <c r="F432" s="294"/>
      <c r="G432" s="294"/>
      <c r="H432" s="294"/>
      <c r="I432" s="294"/>
      <c r="J432" s="294"/>
      <c r="K432" s="294"/>
      <c r="L432" s="294"/>
      <c r="M432" s="294"/>
      <c r="N432" s="294"/>
      <c r="O432" s="290"/>
      <c r="P432" s="294"/>
      <c r="Q432" s="294"/>
      <c r="R432" s="294"/>
      <c r="S432" s="294"/>
      <c r="T432" s="294"/>
      <c r="U432" s="294"/>
      <c r="V432" s="294"/>
      <c r="W432" s="294"/>
      <c r="X432" s="294"/>
      <c r="Y432" s="294"/>
      <c r="Z432" s="294"/>
      <c r="AA432" s="463"/>
      <c r="AB432" s="463"/>
      <c r="AC432" s="463"/>
      <c r="AD432" s="463"/>
      <c r="AE432" s="463"/>
      <c r="AF432" s="463"/>
      <c r="AG432" s="463"/>
      <c r="AH432" s="463"/>
      <c r="AI432" s="463"/>
      <c r="AJ432" s="463"/>
      <c r="AK432" s="463"/>
      <c r="AL432" s="463"/>
      <c r="AM432" s="463"/>
      <c r="AN432" s="463"/>
      <c r="AO432" s="295">
        <f>SUM(AA432:AN432)</f>
        <v>0</v>
      </c>
    </row>
    <row r="433" spans="1:41" s="282" customFormat="1" ht="15" hidden="1" outlineLevel="1">
      <c r="A433" s="498"/>
      <c r="B433" s="293" t="s">
        <v>259</v>
      </c>
      <c r="C433" s="290" t="s">
        <v>163</v>
      </c>
      <c r="D433" s="294"/>
      <c r="E433" s="294"/>
      <c r="F433" s="294"/>
      <c r="G433" s="294"/>
      <c r="H433" s="294"/>
      <c r="I433" s="294"/>
      <c r="J433" s="294"/>
      <c r="K433" s="294"/>
      <c r="L433" s="294"/>
      <c r="M433" s="294"/>
      <c r="N433" s="294"/>
      <c r="O433" s="290"/>
      <c r="P433" s="294"/>
      <c r="Q433" s="294"/>
      <c r="R433" s="294"/>
      <c r="S433" s="294"/>
      <c r="T433" s="294"/>
      <c r="U433" s="294"/>
      <c r="V433" s="294"/>
      <c r="W433" s="294"/>
      <c r="X433" s="294"/>
      <c r="Y433" s="294"/>
      <c r="Z433" s="294"/>
      <c r="AA433" s="408">
        <f>AA432</f>
        <v>0</v>
      </c>
      <c r="AB433" s="408">
        <f t="shared" ref="AB433:AN433" si="214">AB432</f>
        <v>0</v>
      </c>
      <c r="AC433" s="408">
        <f t="shared" si="214"/>
        <v>0</v>
      </c>
      <c r="AD433" s="408">
        <f t="shared" si="214"/>
        <v>0</v>
      </c>
      <c r="AE433" s="408">
        <f t="shared" si="214"/>
        <v>0</v>
      </c>
      <c r="AF433" s="408">
        <f t="shared" si="214"/>
        <v>0</v>
      </c>
      <c r="AG433" s="408">
        <f t="shared" si="214"/>
        <v>0</v>
      </c>
      <c r="AH433" s="408">
        <f t="shared" si="214"/>
        <v>0</v>
      </c>
      <c r="AI433" s="408">
        <f t="shared" si="214"/>
        <v>0</v>
      </c>
      <c r="AJ433" s="408">
        <f t="shared" si="214"/>
        <v>0</v>
      </c>
      <c r="AK433" s="408">
        <f t="shared" si="214"/>
        <v>0</v>
      </c>
      <c r="AL433" s="408">
        <f t="shared" si="214"/>
        <v>0</v>
      </c>
      <c r="AM433" s="408">
        <f t="shared" si="214"/>
        <v>0</v>
      </c>
      <c r="AN433" s="408">
        <f t="shared" si="214"/>
        <v>0</v>
      </c>
      <c r="AO433" s="296"/>
    </row>
    <row r="434" spans="1:41" s="282" customFormat="1" ht="15" hidden="1" outlineLevel="1">
      <c r="A434" s="498"/>
      <c r="B434" s="293"/>
      <c r="C434" s="304"/>
      <c r="D434" s="298"/>
      <c r="E434" s="298"/>
      <c r="F434" s="298"/>
      <c r="G434" s="298"/>
      <c r="H434" s="298"/>
      <c r="I434" s="298"/>
      <c r="J434" s="298"/>
      <c r="K434" s="298"/>
      <c r="L434" s="298"/>
      <c r="M434" s="298"/>
      <c r="N434" s="298"/>
      <c r="O434" s="302"/>
      <c r="P434" s="298"/>
      <c r="Q434" s="298"/>
      <c r="R434" s="298"/>
      <c r="S434" s="298"/>
      <c r="T434" s="298"/>
      <c r="U434" s="298"/>
      <c r="V434" s="298"/>
      <c r="W434" s="298"/>
      <c r="X434" s="298"/>
      <c r="Y434" s="298"/>
      <c r="Z434" s="298"/>
      <c r="AA434" s="409"/>
      <c r="AB434" s="409"/>
      <c r="AC434" s="409"/>
      <c r="AD434" s="409"/>
      <c r="AE434" s="409"/>
      <c r="AF434" s="409"/>
      <c r="AG434" s="409"/>
      <c r="AH434" s="409"/>
      <c r="AI434" s="409"/>
      <c r="AJ434" s="409"/>
      <c r="AK434" s="409"/>
      <c r="AL434" s="409"/>
      <c r="AM434" s="409"/>
      <c r="AN434" s="409"/>
      <c r="AO434" s="305"/>
    </row>
    <row r="435" spans="1:41" ht="15" hidden="1" outlineLevel="1">
      <c r="A435" s="498">
        <v>9</v>
      </c>
      <c r="B435" s="293" t="s">
        <v>7</v>
      </c>
      <c r="C435" s="290" t="s">
        <v>25</v>
      </c>
      <c r="D435" s="294"/>
      <c r="E435" s="294"/>
      <c r="F435" s="294"/>
      <c r="G435" s="294"/>
      <c r="H435" s="294"/>
      <c r="I435" s="294"/>
      <c r="J435" s="294"/>
      <c r="K435" s="294"/>
      <c r="L435" s="294"/>
      <c r="M435" s="294"/>
      <c r="N435" s="294"/>
      <c r="O435" s="290"/>
      <c r="P435" s="294"/>
      <c r="Q435" s="294"/>
      <c r="R435" s="294"/>
      <c r="S435" s="294"/>
      <c r="T435" s="294"/>
      <c r="U435" s="294"/>
      <c r="V435" s="294"/>
      <c r="W435" s="294"/>
      <c r="X435" s="294"/>
      <c r="Y435" s="294"/>
      <c r="Z435" s="294"/>
      <c r="AA435" s="463"/>
      <c r="AB435" s="463"/>
      <c r="AC435" s="463"/>
      <c r="AD435" s="463"/>
      <c r="AE435" s="463"/>
      <c r="AF435" s="463"/>
      <c r="AG435" s="463"/>
      <c r="AH435" s="463"/>
      <c r="AI435" s="463"/>
      <c r="AJ435" s="463"/>
      <c r="AK435" s="463"/>
      <c r="AL435" s="463"/>
      <c r="AM435" s="463"/>
      <c r="AN435" s="463"/>
      <c r="AO435" s="295">
        <f>SUM(AA435:AN435)</f>
        <v>0</v>
      </c>
    </row>
    <row r="436" spans="1:41" ht="15" hidden="1" outlineLevel="1">
      <c r="B436" s="293" t="s">
        <v>259</v>
      </c>
      <c r="C436" s="290" t="s">
        <v>163</v>
      </c>
      <c r="D436" s="294"/>
      <c r="E436" s="294"/>
      <c r="F436" s="294"/>
      <c r="G436" s="294"/>
      <c r="H436" s="294"/>
      <c r="I436" s="294"/>
      <c r="J436" s="294"/>
      <c r="K436" s="294"/>
      <c r="L436" s="294"/>
      <c r="M436" s="294"/>
      <c r="N436" s="294"/>
      <c r="O436" s="290"/>
      <c r="P436" s="294"/>
      <c r="Q436" s="294"/>
      <c r="R436" s="294"/>
      <c r="S436" s="294"/>
      <c r="T436" s="294"/>
      <c r="U436" s="294"/>
      <c r="V436" s="294"/>
      <c r="W436" s="294"/>
      <c r="X436" s="294"/>
      <c r="Y436" s="294"/>
      <c r="Z436" s="294"/>
      <c r="AA436" s="408">
        <f>AA435</f>
        <v>0</v>
      </c>
      <c r="AB436" s="408">
        <f t="shared" ref="AB436:AN436" si="215">AB435</f>
        <v>0</v>
      </c>
      <c r="AC436" s="408">
        <f t="shared" si="215"/>
        <v>0</v>
      </c>
      <c r="AD436" s="408">
        <f t="shared" si="215"/>
        <v>0</v>
      </c>
      <c r="AE436" s="408">
        <f t="shared" si="215"/>
        <v>0</v>
      </c>
      <c r="AF436" s="408">
        <f t="shared" si="215"/>
        <v>0</v>
      </c>
      <c r="AG436" s="408">
        <f t="shared" si="215"/>
        <v>0</v>
      </c>
      <c r="AH436" s="408">
        <f t="shared" si="215"/>
        <v>0</v>
      </c>
      <c r="AI436" s="408">
        <f t="shared" si="215"/>
        <v>0</v>
      </c>
      <c r="AJ436" s="408">
        <f t="shared" si="215"/>
        <v>0</v>
      </c>
      <c r="AK436" s="408">
        <f t="shared" si="215"/>
        <v>0</v>
      </c>
      <c r="AL436" s="408">
        <f t="shared" si="215"/>
        <v>0</v>
      </c>
      <c r="AM436" s="408">
        <f t="shared" si="215"/>
        <v>0</v>
      </c>
      <c r="AN436" s="408">
        <f t="shared" si="215"/>
        <v>0</v>
      </c>
      <c r="AO436" s="296"/>
    </row>
    <row r="437" spans="1:41" ht="15" hidden="1" outlineLevel="1">
      <c r="B437" s="306"/>
      <c r="C437" s="307"/>
      <c r="D437" s="298"/>
      <c r="E437" s="298"/>
      <c r="F437" s="298"/>
      <c r="G437" s="298"/>
      <c r="H437" s="298"/>
      <c r="I437" s="298"/>
      <c r="J437" s="298"/>
      <c r="K437" s="298"/>
      <c r="L437" s="298"/>
      <c r="M437" s="298"/>
      <c r="N437" s="298"/>
      <c r="O437" s="302"/>
      <c r="P437" s="298"/>
      <c r="Q437" s="298"/>
      <c r="R437" s="298"/>
      <c r="S437" s="298"/>
      <c r="T437" s="298"/>
      <c r="U437" s="298"/>
      <c r="V437" s="298"/>
      <c r="W437" s="298"/>
      <c r="X437" s="298"/>
      <c r="Y437" s="298"/>
      <c r="Z437" s="298"/>
      <c r="AA437" s="409"/>
      <c r="AB437" s="409"/>
      <c r="AC437" s="409"/>
      <c r="AD437" s="409"/>
      <c r="AE437" s="409"/>
      <c r="AF437" s="409"/>
      <c r="AG437" s="409"/>
      <c r="AH437" s="409"/>
      <c r="AI437" s="409"/>
      <c r="AJ437" s="409"/>
      <c r="AK437" s="409"/>
      <c r="AL437" s="409"/>
      <c r="AM437" s="409"/>
      <c r="AN437" s="409"/>
      <c r="AO437" s="305"/>
    </row>
    <row r="438" spans="1:41" ht="15.6" outlineLevel="1">
      <c r="A438" s="499"/>
      <c r="B438" s="287" t="s">
        <v>8</v>
      </c>
      <c r="C438" s="288"/>
      <c r="D438" s="298"/>
      <c r="E438" s="298"/>
      <c r="F438" s="298"/>
      <c r="G438" s="298"/>
      <c r="H438" s="298"/>
      <c r="I438" s="298"/>
      <c r="J438" s="298"/>
      <c r="K438" s="298"/>
      <c r="L438" s="298"/>
      <c r="M438" s="298"/>
      <c r="N438" s="298"/>
      <c r="O438" s="302"/>
      <c r="P438" s="298"/>
      <c r="Q438" s="298"/>
      <c r="R438" s="298"/>
      <c r="S438" s="298"/>
      <c r="T438" s="298"/>
      <c r="U438" s="298"/>
      <c r="V438" s="298"/>
      <c r="W438" s="298"/>
      <c r="X438" s="298"/>
      <c r="Y438" s="298"/>
      <c r="Z438" s="298"/>
      <c r="AA438" s="411"/>
      <c r="AB438" s="411"/>
      <c r="AC438" s="411"/>
      <c r="AD438" s="411"/>
      <c r="AE438" s="411"/>
      <c r="AF438" s="411"/>
      <c r="AG438" s="411"/>
      <c r="AH438" s="411"/>
      <c r="AI438" s="411"/>
      <c r="AJ438" s="411"/>
      <c r="AK438" s="411"/>
      <c r="AL438" s="411"/>
      <c r="AM438" s="411"/>
      <c r="AN438" s="411"/>
      <c r="AO438" s="291"/>
    </row>
    <row r="439" spans="1:41" ht="15" outlineLevel="1">
      <c r="A439" s="498">
        <v>10</v>
      </c>
      <c r="B439" s="309" t="s">
        <v>22</v>
      </c>
      <c r="C439" s="290" t="s">
        <v>25</v>
      </c>
      <c r="D439" s="294">
        <v>237791.228</v>
      </c>
      <c r="E439" s="294">
        <v>237791.22750851727</v>
      </c>
      <c r="F439" s="294">
        <v>237791.22750851727</v>
      </c>
      <c r="G439" s="294">
        <v>232996.60413992024</v>
      </c>
      <c r="H439" s="294">
        <v>232996.60413992024</v>
      </c>
      <c r="I439" s="294">
        <v>232996.60413992024</v>
      </c>
      <c r="J439" s="294">
        <v>226960.34288986481</v>
      </c>
      <c r="K439" s="294">
        <v>226960.34288986481</v>
      </c>
      <c r="L439" s="294">
        <v>210864.66796480332</v>
      </c>
      <c r="M439" s="294">
        <v>185292.13388541804</v>
      </c>
      <c r="N439" s="294">
        <v>157944.80225024902</v>
      </c>
      <c r="O439" s="294">
        <v>12</v>
      </c>
      <c r="P439" s="294">
        <v>57.457000000000001</v>
      </c>
      <c r="Q439" s="294">
        <v>57.456509095632306</v>
      </c>
      <c r="R439" s="294">
        <v>57.456509095632306</v>
      </c>
      <c r="S439" s="294">
        <v>56.086106866923018</v>
      </c>
      <c r="T439" s="294">
        <v>56.086106866923018</v>
      </c>
      <c r="U439" s="294">
        <v>56.086106866923018</v>
      </c>
      <c r="V439" s="294">
        <v>55.243207665367883</v>
      </c>
      <c r="W439" s="294">
        <v>55.243207665367883</v>
      </c>
      <c r="X439" s="294">
        <v>50.656043794390946</v>
      </c>
      <c r="Y439" s="294">
        <v>47.085113434632682</v>
      </c>
      <c r="Z439" s="294">
        <v>43.394663968145558</v>
      </c>
      <c r="AA439" s="463"/>
      <c r="AB439" s="463">
        <v>0.43644650901239729</v>
      </c>
      <c r="AC439" s="463">
        <v>0.56355349098760299</v>
      </c>
      <c r="AD439" s="463"/>
      <c r="AE439" s="463"/>
      <c r="AF439" s="463"/>
      <c r="AG439" s="463"/>
      <c r="AH439" s="463"/>
      <c r="AI439" s="463"/>
      <c r="AJ439" s="463"/>
      <c r="AK439" s="463"/>
      <c r="AL439" s="463"/>
      <c r="AM439" s="463"/>
      <c r="AN439" s="463"/>
      <c r="AO439" s="295">
        <f>SUM(AA439:AN439)</f>
        <v>1.0000000000000002</v>
      </c>
    </row>
    <row r="440" spans="1:41" ht="15" outlineLevel="1">
      <c r="B440" s="293" t="s">
        <v>259</v>
      </c>
      <c r="C440" s="290" t="s">
        <v>163</v>
      </c>
      <c r="D440" s="294"/>
      <c r="E440" s="294"/>
      <c r="F440" s="294"/>
      <c r="G440" s="294"/>
      <c r="H440" s="294"/>
      <c r="I440" s="294"/>
      <c r="J440" s="294"/>
      <c r="K440" s="294"/>
      <c r="L440" s="294"/>
      <c r="M440" s="294"/>
      <c r="N440" s="294"/>
      <c r="O440" s="294">
        <v>12</v>
      </c>
      <c r="P440" s="294"/>
      <c r="Q440" s="294"/>
      <c r="R440" s="294"/>
      <c r="S440" s="294"/>
      <c r="T440" s="294"/>
      <c r="U440" s="294"/>
      <c r="V440" s="294"/>
      <c r="W440" s="294"/>
      <c r="X440" s="294"/>
      <c r="Y440" s="294"/>
      <c r="Z440" s="294"/>
      <c r="AA440" s="408">
        <f>AA439</f>
        <v>0</v>
      </c>
      <c r="AB440" s="408">
        <f t="shared" ref="AB440:AC440" si="216">AB439</f>
        <v>0.43644650901239729</v>
      </c>
      <c r="AC440" s="408">
        <f t="shared" si="216"/>
        <v>0.56355349098760299</v>
      </c>
      <c r="AD440" s="408">
        <f t="shared" ref="AD440:AN440" si="217">AD439</f>
        <v>0</v>
      </c>
      <c r="AE440" s="408">
        <f t="shared" si="217"/>
        <v>0</v>
      </c>
      <c r="AF440" s="408">
        <f t="shared" si="217"/>
        <v>0</v>
      </c>
      <c r="AG440" s="408">
        <f t="shared" si="217"/>
        <v>0</v>
      </c>
      <c r="AH440" s="408">
        <f t="shared" si="217"/>
        <v>0</v>
      </c>
      <c r="AI440" s="408">
        <f t="shared" si="217"/>
        <v>0</v>
      </c>
      <c r="AJ440" s="408">
        <f t="shared" si="217"/>
        <v>0</v>
      </c>
      <c r="AK440" s="408">
        <f t="shared" si="217"/>
        <v>0</v>
      </c>
      <c r="AL440" s="408">
        <f t="shared" si="217"/>
        <v>0</v>
      </c>
      <c r="AM440" s="408">
        <f t="shared" si="217"/>
        <v>0</v>
      </c>
      <c r="AN440" s="408">
        <f t="shared" si="217"/>
        <v>0</v>
      </c>
      <c r="AO440" s="310"/>
    </row>
    <row r="441" spans="1:41" ht="15" outlineLevel="1">
      <c r="B441" s="309"/>
      <c r="C441" s="311"/>
      <c r="D441" s="298"/>
      <c r="E441" s="298"/>
      <c r="F441" s="298"/>
      <c r="G441" s="298"/>
      <c r="H441" s="298"/>
      <c r="I441" s="298"/>
      <c r="J441" s="298"/>
      <c r="K441" s="298"/>
      <c r="L441" s="298"/>
      <c r="M441" s="298"/>
      <c r="N441" s="298"/>
      <c r="O441" s="302"/>
      <c r="P441" s="298"/>
      <c r="Q441" s="298"/>
      <c r="R441" s="298"/>
      <c r="S441" s="298"/>
      <c r="T441" s="298"/>
      <c r="U441" s="298"/>
      <c r="V441" s="298"/>
      <c r="W441" s="298"/>
      <c r="X441" s="298"/>
      <c r="Y441" s="298"/>
      <c r="Z441" s="298"/>
      <c r="AA441" s="413"/>
      <c r="AB441" s="413"/>
      <c r="AC441" s="413"/>
      <c r="AD441" s="413"/>
      <c r="AE441" s="413"/>
      <c r="AF441" s="413"/>
      <c r="AG441" s="413"/>
      <c r="AH441" s="413"/>
      <c r="AI441" s="413"/>
      <c r="AJ441" s="413"/>
      <c r="AK441" s="413"/>
      <c r="AL441" s="413"/>
      <c r="AM441" s="413"/>
      <c r="AN441" s="413"/>
      <c r="AO441" s="312"/>
    </row>
    <row r="442" spans="1:41" ht="15" outlineLevel="1">
      <c r="A442" s="498">
        <v>11</v>
      </c>
      <c r="B442" s="313" t="s">
        <v>21</v>
      </c>
      <c r="C442" s="290" t="s">
        <v>25</v>
      </c>
      <c r="D442" s="294">
        <v>2744.1</v>
      </c>
      <c r="E442" s="294">
        <v>2744.1004024922645</v>
      </c>
      <c r="F442" s="294">
        <v>2352.6880106232438</v>
      </c>
      <c r="G442" s="294">
        <v>372.19729730186003</v>
      </c>
      <c r="H442" s="294">
        <v>372.19729730186003</v>
      </c>
      <c r="I442" s="294">
        <v>372.19729730186003</v>
      </c>
      <c r="J442" s="294">
        <v>372.19729730186003</v>
      </c>
      <c r="K442" s="294">
        <v>372.19729730186003</v>
      </c>
      <c r="L442" s="294">
        <v>372.19729730186003</v>
      </c>
      <c r="M442" s="294">
        <v>372.19729730186003</v>
      </c>
      <c r="N442" s="294">
        <v>372.19729730186003</v>
      </c>
      <c r="O442" s="294">
        <v>12</v>
      </c>
      <c r="P442" s="294">
        <v>0.94599999999999995</v>
      </c>
      <c r="Q442" s="294">
        <v>0.94602122336740768</v>
      </c>
      <c r="R442" s="294">
        <v>0.82537145330022765</v>
      </c>
      <c r="S442" s="294">
        <v>0.13631002748598511</v>
      </c>
      <c r="T442" s="294">
        <v>0.13631002748598511</v>
      </c>
      <c r="U442" s="294">
        <v>0.13631002748598511</v>
      </c>
      <c r="V442" s="294">
        <v>0.13631002748598511</v>
      </c>
      <c r="W442" s="294">
        <v>0.13631002748598511</v>
      </c>
      <c r="X442" s="294">
        <v>0.13631002748598511</v>
      </c>
      <c r="Y442" s="294">
        <v>0.13631002748598511</v>
      </c>
      <c r="Z442" s="294">
        <v>0.13631002748598511</v>
      </c>
      <c r="AA442" s="463"/>
      <c r="AB442" s="463">
        <v>1</v>
      </c>
      <c r="AC442" s="463"/>
      <c r="AD442" s="463"/>
      <c r="AE442" s="463"/>
      <c r="AF442" s="463"/>
      <c r="AG442" s="463"/>
      <c r="AH442" s="463"/>
      <c r="AI442" s="463"/>
      <c r="AJ442" s="463"/>
      <c r="AK442" s="463"/>
      <c r="AL442" s="463"/>
      <c r="AM442" s="463"/>
      <c r="AN442" s="463"/>
      <c r="AO442" s="295">
        <f>SUM(AA442:AN442)</f>
        <v>1</v>
      </c>
    </row>
    <row r="443" spans="1:41" ht="15" outlineLevel="1">
      <c r="B443" s="293" t="s">
        <v>259</v>
      </c>
      <c r="C443" s="290" t="s">
        <v>163</v>
      </c>
      <c r="D443" s="294"/>
      <c r="E443" s="294"/>
      <c r="F443" s="294"/>
      <c r="G443" s="294"/>
      <c r="H443" s="294"/>
      <c r="I443" s="294"/>
      <c r="J443" s="294"/>
      <c r="K443" s="294"/>
      <c r="L443" s="294"/>
      <c r="M443" s="294"/>
      <c r="N443" s="294"/>
      <c r="O443" s="294">
        <v>12</v>
      </c>
      <c r="P443" s="294"/>
      <c r="Q443" s="294"/>
      <c r="R443" s="294"/>
      <c r="S443" s="294"/>
      <c r="T443" s="294"/>
      <c r="U443" s="294"/>
      <c r="V443" s="294"/>
      <c r="W443" s="294"/>
      <c r="X443" s="294"/>
      <c r="Y443" s="294"/>
      <c r="Z443" s="294"/>
      <c r="AA443" s="408">
        <f>AA442</f>
        <v>0</v>
      </c>
      <c r="AB443" s="408">
        <f>AB442</f>
        <v>1</v>
      </c>
      <c r="AC443" s="408">
        <f t="shared" ref="AC443" si="218">AC442</f>
        <v>0</v>
      </c>
      <c r="AD443" s="408">
        <f t="shared" ref="AD443:AN443" si="219">AD442</f>
        <v>0</v>
      </c>
      <c r="AE443" s="408">
        <f t="shared" si="219"/>
        <v>0</v>
      </c>
      <c r="AF443" s="408">
        <f t="shared" si="219"/>
        <v>0</v>
      </c>
      <c r="AG443" s="408">
        <f t="shared" si="219"/>
        <v>0</v>
      </c>
      <c r="AH443" s="408">
        <f t="shared" si="219"/>
        <v>0</v>
      </c>
      <c r="AI443" s="408">
        <f t="shared" si="219"/>
        <v>0</v>
      </c>
      <c r="AJ443" s="408">
        <f t="shared" si="219"/>
        <v>0</v>
      </c>
      <c r="AK443" s="408">
        <f t="shared" si="219"/>
        <v>0</v>
      </c>
      <c r="AL443" s="408">
        <f t="shared" si="219"/>
        <v>0</v>
      </c>
      <c r="AM443" s="408">
        <f t="shared" si="219"/>
        <v>0</v>
      </c>
      <c r="AN443" s="408">
        <f t="shared" si="219"/>
        <v>0</v>
      </c>
      <c r="AO443" s="310"/>
    </row>
    <row r="444" spans="1:41" ht="15" outlineLevel="1">
      <c r="B444" s="313"/>
      <c r="C444" s="311"/>
      <c r="D444" s="298"/>
      <c r="E444" s="298"/>
      <c r="F444" s="298"/>
      <c r="G444" s="298"/>
      <c r="H444" s="298"/>
      <c r="I444" s="298"/>
      <c r="J444" s="298"/>
      <c r="K444" s="298"/>
      <c r="L444" s="298"/>
      <c r="M444" s="298"/>
      <c r="N444" s="298"/>
      <c r="O444" s="302"/>
      <c r="P444" s="298"/>
      <c r="Q444" s="298"/>
      <c r="R444" s="298"/>
      <c r="S444" s="298"/>
      <c r="T444" s="298"/>
      <c r="U444" s="298"/>
      <c r="V444" s="298"/>
      <c r="W444" s="298"/>
      <c r="X444" s="298"/>
      <c r="Y444" s="298"/>
      <c r="Z444" s="298"/>
      <c r="AA444" s="413"/>
      <c r="AB444" s="413"/>
      <c r="AC444" s="413"/>
      <c r="AD444" s="413"/>
      <c r="AE444" s="413"/>
      <c r="AF444" s="413"/>
      <c r="AG444" s="413"/>
      <c r="AH444" s="413"/>
      <c r="AI444" s="413"/>
      <c r="AJ444" s="413"/>
      <c r="AK444" s="413"/>
      <c r="AL444" s="413"/>
      <c r="AM444" s="413"/>
      <c r="AN444" s="413"/>
      <c r="AO444" s="312"/>
    </row>
    <row r="445" spans="1:41" ht="15" hidden="1" outlineLevel="1">
      <c r="A445" s="498">
        <v>12</v>
      </c>
      <c r="B445" s="313" t="s">
        <v>23</v>
      </c>
      <c r="C445" s="290" t="s">
        <v>25</v>
      </c>
      <c r="D445" s="294"/>
      <c r="E445" s="294"/>
      <c r="F445" s="294"/>
      <c r="G445" s="294"/>
      <c r="H445" s="294"/>
      <c r="I445" s="294"/>
      <c r="J445" s="294"/>
      <c r="K445" s="294"/>
      <c r="L445" s="294"/>
      <c r="M445" s="294"/>
      <c r="N445" s="294"/>
      <c r="O445" s="294">
        <v>3</v>
      </c>
      <c r="P445" s="294"/>
      <c r="Q445" s="294"/>
      <c r="R445" s="294"/>
      <c r="S445" s="294"/>
      <c r="T445" s="294"/>
      <c r="U445" s="294"/>
      <c r="V445" s="294"/>
      <c r="W445" s="294"/>
      <c r="X445" s="294"/>
      <c r="Y445" s="294"/>
      <c r="Z445" s="294"/>
      <c r="AA445" s="463"/>
      <c r="AB445" s="463"/>
      <c r="AC445" s="463"/>
      <c r="AD445" s="463"/>
      <c r="AE445" s="463"/>
      <c r="AF445" s="463"/>
      <c r="AG445" s="463"/>
      <c r="AH445" s="463"/>
      <c r="AI445" s="463"/>
      <c r="AJ445" s="463"/>
      <c r="AK445" s="463"/>
      <c r="AL445" s="463"/>
      <c r="AM445" s="463"/>
      <c r="AN445" s="463"/>
      <c r="AO445" s="295">
        <f>SUM(AA445:AN445)</f>
        <v>0</v>
      </c>
    </row>
    <row r="446" spans="1:41" ht="15" hidden="1" outlineLevel="1">
      <c r="B446" s="293" t="s">
        <v>259</v>
      </c>
      <c r="C446" s="290" t="s">
        <v>163</v>
      </c>
      <c r="D446" s="294"/>
      <c r="E446" s="294"/>
      <c r="F446" s="294"/>
      <c r="G446" s="294"/>
      <c r="H446" s="294"/>
      <c r="I446" s="294"/>
      <c r="J446" s="294"/>
      <c r="K446" s="294"/>
      <c r="L446" s="294"/>
      <c r="M446" s="294"/>
      <c r="N446" s="294"/>
      <c r="O446" s="294">
        <v>3</v>
      </c>
      <c r="P446" s="294"/>
      <c r="Q446" s="294"/>
      <c r="R446" s="294"/>
      <c r="S446" s="294"/>
      <c r="T446" s="294"/>
      <c r="U446" s="294"/>
      <c r="V446" s="294"/>
      <c r="W446" s="294"/>
      <c r="X446" s="294"/>
      <c r="Y446" s="294"/>
      <c r="Z446" s="294"/>
      <c r="AA446" s="408">
        <f>AA445</f>
        <v>0</v>
      </c>
      <c r="AB446" s="408">
        <f t="shared" ref="AB446:AN446" si="220">AB445</f>
        <v>0</v>
      </c>
      <c r="AC446" s="408">
        <f t="shared" si="220"/>
        <v>0</v>
      </c>
      <c r="AD446" s="408">
        <f t="shared" si="220"/>
        <v>0</v>
      </c>
      <c r="AE446" s="408">
        <f t="shared" si="220"/>
        <v>0</v>
      </c>
      <c r="AF446" s="408">
        <f t="shared" si="220"/>
        <v>0</v>
      </c>
      <c r="AG446" s="408">
        <f t="shared" si="220"/>
        <v>0</v>
      </c>
      <c r="AH446" s="408">
        <f t="shared" si="220"/>
        <v>0</v>
      </c>
      <c r="AI446" s="408">
        <f t="shared" si="220"/>
        <v>0</v>
      </c>
      <c r="AJ446" s="408">
        <f t="shared" si="220"/>
        <v>0</v>
      </c>
      <c r="AK446" s="408">
        <f t="shared" si="220"/>
        <v>0</v>
      </c>
      <c r="AL446" s="408">
        <f t="shared" si="220"/>
        <v>0</v>
      </c>
      <c r="AM446" s="408">
        <f t="shared" si="220"/>
        <v>0</v>
      </c>
      <c r="AN446" s="408">
        <f t="shared" si="220"/>
        <v>0</v>
      </c>
      <c r="AO446" s="310"/>
    </row>
    <row r="447" spans="1:41" ht="15" hidden="1" outlineLevel="1">
      <c r="B447" s="313"/>
      <c r="C447" s="311"/>
      <c r="D447" s="298"/>
      <c r="E447" s="298"/>
      <c r="F447" s="298"/>
      <c r="G447" s="298"/>
      <c r="H447" s="298"/>
      <c r="I447" s="298"/>
      <c r="J447" s="298"/>
      <c r="K447" s="298"/>
      <c r="L447" s="298"/>
      <c r="M447" s="298"/>
      <c r="N447" s="298"/>
      <c r="O447" s="302"/>
      <c r="P447" s="298"/>
      <c r="Q447" s="298"/>
      <c r="R447" s="298"/>
      <c r="S447" s="298"/>
      <c r="T447" s="298"/>
      <c r="U447" s="298"/>
      <c r="V447" s="298"/>
      <c r="W447" s="298"/>
      <c r="X447" s="298"/>
      <c r="Y447" s="298"/>
      <c r="Z447" s="298"/>
      <c r="AA447" s="413"/>
      <c r="AB447" s="413"/>
      <c r="AC447" s="413"/>
      <c r="AD447" s="413"/>
      <c r="AE447" s="413"/>
      <c r="AF447" s="413"/>
      <c r="AG447" s="413"/>
      <c r="AH447" s="413"/>
      <c r="AI447" s="413"/>
      <c r="AJ447" s="413"/>
      <c r="AK447" s="413"/>
      <c r="AL447" s="413"/>
      <c r="AM447" s="413"/>
      <c r="AN447" s="413"/>
      <c r="AO447" s="312"/>
    </row>
    <row r="448" spans="1:41" ht="15" hidden="1" outlineLevel="1">
      <c r="A448" s="498">
        <v>13</v>
      </c>
      <c r="B448" s="313" t="s">
        <v>24</v>
      </c>
      <c r="C448" s="290" t="s">
        <v>25</v>
      </c>
      <c r="D448" s="294"/>
      <c r="E448" s="294"/>
      <c r="F448" s="294"/>
      <c r="G448" s="294"/>
      <c r="H448" s="294"/>
      <c r="I448" s="294"/>
      <c r="J448" s="294"/>
      <c r="K448" s="294"/>
      <c r="L448" s="294"/>
      <c r="M448" s="294"/>
      <c r="N448" s="294"/>
      <c r="O448" s="294">
        <v>12</v>
      </c>
      <c r="P448" s="294"/>
      <c r="Q448" s="294"/>
      <c r="R448" s="294"/>
      <c r="S448" s="294"/>
      <c r="T448" s="294"/>
      <c r="U448" s="294"/>
      <c r="V448" s="294"/>
      <c r="W448" s="294"/>
      <c r="X448" s="294"/>
      <c r="Y448" s="294"/>
      <c r="Z448" s="294"/>
      <c r="AA448" s="463"/>
      <c r="AB448" s="463"/>
      <c r="AC448" s="463"/>
      <c r="AD448" s="463"/>
      <c r="AE448" s="463"/>
      <c r="AF448" s="463"/>
      <c r="AG448" s="463"/>
      <c r="AH448" s="463"/>
      <c r="AI448" s="463"/>
      <c r="AJ448" s="463"/>
      <c r="AK448" s="463"/>
      <c r="AL448" s="463"/>
      <c r="AM448" s="463"/>
      <c r="AN448" s="463"/>
      <c r="AO448" s="295">
        <f>SUM(AA448:AN448)</f>
        <v>0</v>
      </c>
    </row>
    <row r="449" spans="1:41" ht="15" hidden="1" outlineLevel="1">
      <c r="B449" s="293" t="s">
        <v>259</v>
      </c>
      <c r="C449" s="290" t="s">
        <v>163</v>
      </c>
      <c r="D449" s="294"/>
      <c r="E449" s="294"/>
      <c r="F449" s="294"/>
      <c r="G449" s="294"/>
      <c r="H449" s="294"/>
      <c r="I449" s="294"/>
      <c r="J449" s="294"/>
      <c r="K449" s="294"/>
      <c r="L449" s="294"/>
      <c r="M449" s="294"/>
      <c r="N449" s="294"/>
      <c r="O449" s="294">
        <v>12</v>
      </c>
      <c r="P449" s="294"/>
      <c r="Q449" s="294"/>
      <c r="R449" s="294"/>
      <c r="S449" s="294"/>
      <c r="T449" s="294"/>
      <c r="U449" s="294"/>
      <c r="V449" s="294"/>
      <c r="W449" s="294"/>
      <c r="X449" s="294"/>
      <c r="Y449" s="294"/>
      <c r="Z449" s="294"/>
      <c r="AA449" s="408">
        <f>AA448</f>
        <v>0</v>
      </c>
      <c r="AB449" s="408">
        <f t="shared" ref="AB449:AN449" si="221">AB448</f>
        <v>0</v>
      </c>
      <c r="AC449" s="408">
        <f t="shared" si="221"/>
        <v>0</v>
      </c>
      <c r="AD449" s="408">
        <f t="shared" si="221"/>
        <v>0</v>
      </c>
      <c r="AE449" s="408">
        <f t="shared" si="221"/>
        <v>0</v>
      </c>
      <c r="AF449" s="408">
        <f t="shared" si="221"/>
        <v>0</v>
      </c>
      <c r="AG449" s="408">
        <f t="shared" si="221"/>
        <v>0</v>
      </c>
      <c r="AH449" s="408">
        <f t="shared" si="221"/>
        <v>0</v>
      </c>
      <c r="AI449" s="408">
        <f t="shared" si="221"/>
        <v>0</v>
      </c>
      <c r="AJ449" s="408">
        <f t="shared" si="221"/>
        <v>0</v>
      </c>
      <c r="AK449" s="408">
        <f t="shared" si="221"/>
        <v>0</v>
      </c>
      <c r="AL449" s="408">
        <f t="shared" si="221"/>
        <v>0</v>
      </c>
      <c r="AM449" s="408">
        <f t="shared" si="221"/>
        <v>0</v>
      </c>
      <c r="AN449" s="408">
        <f t="shared" si="221"/>
        <v>0</v>
      </c>
      <c r="AO449" s="310"/>
    </row>
    <row r="450" spans="1:41" ht="15" hidden="1" outlineLevel="1">
      <c r="B450" s="313"/>
      <c r="C450" s="311"/>
      <c r="D450" s="298"/>
      <c r="E450" s="298"/>
      <c r="F450" s="298"/>
      <c r="G450" s="298"/>
      <c r="H450" s="298"/>
      <c r="I450" s="298"/>
      <c r="J450" s="298"/>
      <c r="K450" s="298"/>
      <c r="L450" s="298"/>
      <c r="M450" s="298"/>
      <c r="N450" s="298"/>
      <c r="O450" s="302"/>
      <c r="P450" s="298"/>
      <c r="Q450" s="298"/>
      <c r="R450" s="298"/>
      <c r="S450" s="298"/>
      <c r="T450" s="298"/>
      <c r="U450" s="298"/>
      <c r="V450" s="298"/>
      <c r="W450" s="298"/>
      <c r="X450" s="298"/>
      <c r="Y450" s="298"/>
      <c r="Z450" s="298"/>
      <c r="AA450" s="413"/>
      <c r="AB450" s="413"/>
      <c r="AC450" s="413"/>
      <c r="AD450" s="413"/>
      <c r="AE450" s="413"/>
      <c r="AF450" s="413"/>
      <c r="AG450" s="413"/>
      <c r="AH450" s="413"/>
      <c r="AI450" s="413"/>
      <c r="AJ450" s="413"/>
      <c r="AK450" s="413"/>
      <c r="AL450" s="413"/>
      <c r="AM450" s="413"/>
      <c r="AN450" s="413"/>
      <c r="AO450" s="312"/>
    </row>
    <row r="451" spans="1:41" ht="15" hidden="1" outlineLevel="1">
      <c r="A451" s="498">
        <v>14</v>
      </c>
      <c r="B451" s="313" t="s">
        <v>20</v>
      </c>
      <c r="C451" s="290" t="s">
        <v>25</v>
      </c>
      <c r="D451" s="294"/>
      <c r="E451" s="294"/>
      <c r="F451" s="294"/>
      <c r="G451" s="294"/>
      <c r="H451" s="294"/>
      <c r="I451" s="294"/>
      <c r="J451" s="294"/>
      <c r="K451" s="294"/>
      <c r="L451" s="294"/>
      <c r="M451" s="294"/>
      <c r="N451" s="294"/>
      <c r="O451" s="294">
        <v>12</v>
      </c>
      <c r="P451" s="294"/>
      <c r="Q451" s="294"/>
      <c r="R451" s="294"/>
      <c r="S451" s="294"/>
      <c r="T451" s="294"/>
      <c r="U451" s="294"/>
      <c r="V451" s="294"/>
      <c r="W451" s="294"/>
      <c r="X451" s="294"/>
      <c r="Y451" s="294"/>
      <c r="Z451" s="294"/>
      <c r="AA451" s="463"/>
      <c r="AB451" s="463"/>
      <c r="AC451" s="463"/>
      <c r="AD451" s="463"/>
      <c r="AE451" s="463"/>
      <c r="AF451" s="463"/>
      <c r="AG451" s="463"/>
      <c r="AH451" s="463"/>
      <c r="AI451" s="463"/>
      <c r="AJ451" s="463"/>
      <c r="AK451" s="463"/>
      <c r="AL451" s="463"/>
      <c r="AM451" s="463"/>
      <c r="AN451" s="463"/>
      <c r="AO451" s="295">
        <f>SUM(AA451:AN451)</f>
        <v>0</v>
      </c>
    </row>
    <row r="452" spans="1:41" ht="15" hidden="1" outlineLevel="1">
      <c r="B452" s="293" t="s">
        <v>259</v>
      </c>
      <c r="C452" s="290" t="s">
        <v>163</v>
      </c>
      <c r="D452" s="294"/>
      <c r="E452" s="294"/>
      <c r="F452" s="294"/>
      <c r="G452" s="294"/>
      <c r="H452" s="294"/>
      <c r="I452" s="294"/>
      <c r="J452" s="294"/>
      <c r="K452" s="294"/>
      <c r="L452" s="294"/>
      <c r="M452" s="294"/>
      <c r="N452" s="294"/>
      <c r="O452" s="294">
        <v>12</v>
      </c>
      <c r="P452" s="294"/>
      <c r="Q452" s="294"/>
      <c r="R452" s="294"/>
      <c r="S452" s="294"/>
      <c r="T452" s="294"/>
      <c r="U452" s="294"/>
      <c r="V452" s="294"/>
      <c r="W452" s="294"/>
      <c r="X452" s="294"/>
      <c r="Y452" s="294"/>
      <c r="Z452" s="294"/>
      <c r="AA452" s="408">
        <f>AA451</f>
        <v>0</v>
      </c>
      <c r="AB452" s="408">
        <f t="shared" ref="AB452:AN452" si="222">AB451</f>
        <v>0</v>
      </c>
      <c r="AC452" s="408">
        <f t="shared" si="222"/>
        <v>0</v>
      </c>
      <c r="AD452" s="408">
        <f t="shared" si="222"/>
        <v>0</v>
      </c>
      <c r="AE452" s="408">
        <f t="shared" si="222"/>
        <v>0</v>
      </c>
      <c r="AF452" s="408">
        <f t="shared" si="222"/>
        <v>0</v>
      </c>
      <c r="AG452" s="408">
        <f t="shared" si="222"/>
        <v>0</v>
      </c>
      <c r="AH452" s="408">
        <f t="shared" si="222"/>
        <v>0</v>
      </c>
      <c r="AI452" s="408">
        <f t="shared" si="222"/>
        <v>0</v>
      </c>
      <c r="AJ452" s="408">
        <f t="shared" si="222"/>
        <v>0</v>
      </c>
      <c r="AK452" s="408">
        <f t="shared" si="222"/>
        <v>0</v>
      </c>
      <c r="AL452" s="408">
        <f t="shared" si="222"/>
        <v>0</v>
      </c>
      <c r="AM452" s="408">
        <f t="shared" si="222"/>
        <v>0</v>
      </c>
      <c r="AN452" s="408">
        <f t="shared" si="222"/>
        <v>0</v>
      </c>
      <c r="AO452" s="310"/>
    </row>
    <row r="453" spans="1:41" ht="15" hidden="1" outlineLevel="1">
      <c r="B453" s="313"/>
      <c r="C453" s="311"/>
      <c r="D453" s="298"/>
      <c r="E453" s="298"/>
      <c r="F453" s="298"/>
      <c r="G453" s="298"/>
      <c r="H453" s="298"/>
      <c r="I453" s="298"/>
      <c r="J453" s="298"/>
      <c r="K453" s="298"/>
      <c r="L453" s="298"/>
      <c r="M453" s="298"/>
      <c r="N453" s="298"/>
      <c r="O453" s="302"/>
      <c r="P453" s="298"/>
      <c r="Q453" s="298"/>
      <c r="R453" s="298"/>
      <c r="S453" s="298"/>
      <c r="T453" s="298"/>
      <c r="U453" s="298"/>
      <c r="V453" s="298"/>
      <c r="W453" s="298"/>
      <c r="X453" s="298"/>
      <c r="Y453" s="298"/>
      <c r="Z453" s="298"/>
      <c r="AA453" s="413"/>
      <c r="AB453" s="413"/>
      <c r="AC453" s="413"/>
      <c r="AD453" s="413"/>
      <c r="AE453" s="413"/>
      <c r="AF453" s="413"/>
      <c r="AG453" s="413"/>
      <c r="AH453" s="413"/>
      <c r="AI453" s="413"/>
      <c r="AJ453" s="413"/>
      <c r="AK453" s="413"/>
      <c r="AL453" s="413"/>
      <c r="AM453" s="413"/>
      <c r="AN453" s="413"/>
      <c r="AO453" s="312"/>
    </row>
    <row r="454" spans="1:41" s="282" customFormat="1" ht="15" hidden="1" outlineLevel="1">
      <c r="A454" s="498">
        <v>15</v>
      </c>
      <c r="B454" s="313" t="s">
        <v>486</v>
      </c>
      <c r="C454" s="290" t="s">
        <v>25</v>
      </c>
      <c r="D454" s="294"/>
      <c r="E454" s="294"/>
      <c r="F454" s="294"/>
      <c r="G454" s="294"/>
      <c r="H454" s="294"/>
      <c r="I454" s="294"/>
      <c r="J454" s="294"/>
      <c r="K454" s="294"/>
      <c r="L454" s="294"/>
      <c r="M454" s="294"/>
      <c r="N454" s="294"/>
      <c r="O454" s="290">
        <v>0</v>
      </c>
      <c r="P454" s="294"/>
      <c r="Q454" s="294"/>
      <c r="R454" s="294"/>
      <c r="S454" s="294"/>
      <c r="T454" s="294"/>
      <c r="U454" s="294"/>
      <c r="V454" s="294"/>
      <c r="W454" s="294"/>
      <c r="X454" s="294"/>
      <c r="Y454" s="294"/>
      <c r="Z454" s="294"/>
      <c r="AA454" s="463"/>
      <c r="AB454" s="463"/>
      <c r="AC454" s="463"/>
      <c r="AD454" s="463"/>
      <c r="AE454" s="463"/>
      <c r="AF454" s="463"/>
      <c r="AG454" s="463"/>
      <c r="AH454" s="463"/>
      <c r="AI454" s="463"/>
      <c r="AJ454" s="463"/>
      <c r="AK454" s="463"/>
      <c r="AL454" s="463"/>
      <c r="AM454" s="463"/>
      <c r="AN454" s="463"/>
      <c r="AO454" s="295">
        <f>SUM(AA454:AN454)</f>
        <v>0</v>
      </c>
    </row>
    <row r="455" spans="1:41" s="282" customFormat="1" ht="15" hidden="1" outlineLevel="1">
      <c r="A455" s="498"/>
      <c r="B455" s="313" t="s">
        <v>259</v>
      </c>
      <c r="C455" s="290" t="s">
        <v>163</v>
      </c>
      <c r="D455" s="294"/>
      <c r="E455" s="294"/>
      <c r="F455" s="294"/>
      <c r="G455" s="294"/>
      <c r="H455" s="294"/>
      <c r="I455" s="294"/>
      <c r="J455" s="294"/>
      <c r="K455" s="294"/>
      <c r="L455" s="294"/>
      <c r="M455" s="294"/>
      <c r="N455" s="294"/>
      <c r="O455" s="290">
        <v>0</v>
      </c>
      <c r="P455" s="294"/>
      <c r="Q455" s="294"/>
      <c r="R455" s="294"/>
      <c r="S455" s="294"/>
      <c r="T455" s="294"/>
      <c r="U455" s="294"/>
      <c r="V455" s="294"/>
      <c r="W455" s="294"/>
      <c r="X455" s="294"/>
      <c r="Y455" s="294"/>
      <c r="Z455" s="294"/>
      <c r="AA455" s="408">
        <f>AA454</f>
        <v>0</v>
      </c>
      <c r="AB455" s="408">
        <f t="shared" ref="AB455:AN455" si="223">AB454</f>
        <v>0</v>
      </c>
      <c r="AC455" s="408">
        <f t="shared" si="223"/>
        <v>0</v>
      </c>
      <c r="AD455" s="408">
        <f t="shared" si="223"/>
        <v>0</v>
      </c>
      <c r="AE455" s="408">
        <f t="shared" si="223"/>
        <v>0</v>
      </c>
      <c r="AF455" s="408">
        <f t="shared" si="223"/>
        <v>0</v>
      </c>
      <c r="AG455" s="408">
        <f t="shared" si="223"/>
        <v>0</v>
      </c>
      <c r="AH455" s="408">
        <f t="shared" si="223"/>
        <v>0</v>
      </c>
      <c r="AI455" s="408">
        <f t="shared" si="223"/>
        <v>0</v>
      </c>
      <c r="AJ455" s="408">
        <f t="shared" si="223"/>
        <v>0</v>
      </c>
      <c r="AK455" s="408">
        <f t="shared" si="223"/>
        <v>0</v>
      </c>
      <c r="AL455" s="408">
        <f t="shared" si="223"/>
        <v>0</v>
      </c>
      <c r="AM455" s="408">
        <f t="shared" si="223"/>
        <v>0</v>
      </c>
      <c r="AN455" s="408">
        <f t="shared" si="223"/>
        <v>0</v>
      </c>
      <c r="AO455" s="310"/>
    </row>
    <row r="456" spans="1:41" s="282" customFormat="1" ht="15" hidden="1" outlineLevel="1">
      <c r="A456" s="498"/>
      <c r="B456" s="313"/>
      <c r="C456" s="311"/>
      <c r="D456" s="298"/>
      <c r="E456" s="298"/>
      <c r="F456" s="298"/>
      <c r="G456" s="298"/>
      <c r="H456" s="298"/>
      <c r="I456" s="298"/>
      <c r="J456" s="298"/>
      <c r="K456" s="298"/>
      <c r="L456" s="298"/>
      <c r="M456" s="298"/>
      <c r="N456" s="298"/>
      <c r="O456" s="302"/>
      <c r="P456" s="298"/>
      <c r="Q456" s="298"/>
      <c r="R456" s="298"/>
      <c r="S456" s="298"/>
      <c r="T456" s="298"/>
      <c r="U456" s="298"/>
      <c r="V456" s="298"/>
      <c r="W456" s="298"/>
      <c r="X456" s="298"/>
      <c r="Y456" s="298"/>
      <c r="Z456" s="298"/>
      <c r="AA456" s="415"/>
      <c r="AB456" s="415"/>
      <c r="AC456" s="415"/>
      <c r="AD456" s="415"/>
      <c r="AE456" s="415"/>
      <c r="AF456" s="415"/>
      <c r="AG456" s="415"/>
      <c r="AH456" s="415"/>
      <c r="AI456" s="415"/>
      <c r="AJ456" s="415"/>
      <c r="AK456" s="415"/>
      <c r="AL456" s="415"/>
      <c r="AM456" s="415"/>
      <c r="AN456" s="415"/>
      <c r="AO456" s="312"/>
    </row>
    <row r="457" spans="1:41" s="282" customFormat="1" ht="30" hidden="1" outlineLevel="1">
      <c r="A457" s="498">
        <v>16</v>
      </c>
      <c r="B457" s="313" t="s">
        <v>487</v>
      </c>
      <c r="C457" s="290" t="s">
        <v>25</v>
      </c>
      <c r="D457" s="294"/>
      <c r="E457" s="294"/>
      <c r="F457" s="294"/>
      <c r="G457" s="294"/>
      <c r="H457" s="294"/>
      <c r="I457" s="294"/>
      <c r="J457" s="294"/>
      <c r="K457" s="294"/>
      <c r="L457" s="294"/>
      <c r="M457" s="294"/>
      <c r="N457" s="294"/>
      <c r="O457" s="290">
        <v>0</v>
      </c>
      <c r="P457" s="294"/>
      <c r="Q457" s="294"/>
      <c r="R457" s="294"/>
      <c r="S457" s="294"/>
      <c r="T457" s="294"/>
      <c r="U457" s="294"/>
      <c r="V457" s="294"/>
      <c r="W457" s="294"/>
      <c r="X457" s="294"/>
      <c r="Y457" s="294"/>
      <c r="Z457" s="294"/>
      <c r="AA457" s="463"/>
      <c r="AB457" s="463"/>
      <c r="AC457" s="463"/>
      <c r="AD457" s="463"/>
      <c r="AE457" s="463"/>
      <c r="AF457" s="463"/>
      <c r="AG457" s="463"/>
      <c r="AH457" s="463"/>
      <c r="AI457" s="463"/>
      <c r="AJ457" s="463"/>
      <c r="AK457" s="463"/>
      <c r="AL457" s="463"/>
      <c r="AM457" s="463"/>
      <c r="AN457" s="463"/>
      <c r="AO457" s="295">
        <f>SUM(AA457:AN457)</f>
        <v>0</v>
      </c>
    </row>
    <row r="458" spans="1:41" s="282" customFormat="1" ht="15" hidden="1" outlineLevel="1">
      <c r="A458" s="498"/>
      <c r="B458" s="313" t="s">
        <v>259</v>
      </c>
      <c r="C458" s="290" t="s">
        <v>163</v>
      </c>
      <c r="D458" s="294"/>
      <c r="E458" s="294"/>
      <c r="F458" s="294"/>
      <c r="G458" s="294"/>
      <c r="H458" s="294"/>
      <c r="I458" s="294"/>
      <c r="J458" s="294"/>
      <c r="K458" s="294"/>
      <c r="L458" s="294"/>
      <c r="M458" s="294"/>
      <c r="N458" s="294"/>
      <c r="O458" s="290">
        <v>0</v>
      </c>
      <c r="P458" s="294"/>
      <c r="Q458" s="294"/>
      <c r="R458" s="294"/>
      <c r="S458" s="294"/>
      <c r="T458" s="294"/>
      <c r="U458" s="294"/>
      <c r="V458" s="294"/>
      <c r="W458" s="294"/>
      <c r="X458" s="294"/>
      <c r="Y458" s="294"/>
      <c r="Z458" s="294"/>
      <c r="AA458" s="408">
        <f>AA457</f>
        <v>0</v>
      </c>
      <c r="AB458" s="408">
        <f t="shared" ref="AB458:AN458" si="224">AB457</f>
        <v>0</v>
      </c>
      <c r="AC458" s="408">
        <f t="shared" si="224"/>
        <v>0</v>
      </c>
      <c r="AD458" s="408">
        <f t="shared" si="224"/>
        <v>0</v>
      </c>
      <c r="AE458" s="408">
        <f t="shared" si="224"/>
        <v>0</v>
      </c>
      <c r="AF458" s="408">
        <f t="shared" si="224"/>
        <v>0</v>
      </c>
      <c r="AG458" s="408">
        <f t="shared" si="224"/>
        <v>0</v>
      </c>
      <c r="AH458" s="408">
        <f t="shared" si="224"/>
        <v>0</v>
      </c>
      <c r="AI458" s="408">
        <f t="shared" si="224"/>
        <v>0</v>
      </c>
      <c r="AJ458" s="408">
        <f t="shared" si="224"/>
        <v>0</v>
      </c>
      <c r="AK458" s="408">
        <f t="shared" si="224"/>
        <v>0</v>
      </c>
      <c r="AL458" s="408">
        <f t="shared" si="224"/>
        <v>0</v>
      </c>
      <c r="AM458" s="408">
        <f t="shared" si="224"/>
        <v>0</v>
      </c>
      <c r="AN458" s="408">
        <f t="shared" si="224"/>
        <v>0</v>
      </c>
      <c r="AO458" s="310"/>
    </row>
    <row r="459" spans="1:41" s="282" customFormat="1" ht="15" hidden="1" outlineLevel="1">
      <c r="A459" s="498"/>
      <c r="B459" s="313"/>
      <c r="C459" s="311"/>
      <c r="D459" s="298"/>
      <c r="E459" s="298"/>
      <c r="F459" s="298"/>
      <c r="G459" s="298"/>
      <c r="H459" s="298"/>
      <c r="I459" s="298"/>
      <c r="J459" s="298"/>
      <c r="K459" s="298"/>
      <c r="L459" s="298"/>
      <c r="M459" s="298"/>
      <c r="N459" s="298"/>
      <c r="O459" s="302"/>
      <c r="P459" s="298"/>
      <c r="Q459" s="298"/>
      <c r="R459" s="298"/>
      <c r="S459" s="298"/>
      <c r="T459" s="298"/>
      <c r="U459" s="298"/>
      <c r="V459" s="298"/>
      <c r="W459" s="298"/>
      <c r="X459" s="298"/>
      <c r="Y459" s="298"/>
      <c r="Z459" s="298"/>
      <c r="AA459" s="415"/>
      <c r="AB459" s="415"/>
      <c r="AC459" s="415"/>
      <c r="AD459" s="415"/>
      <c r="AE459" s="415"/>
      <c r="AF459" s="415"/>
      <c r="AG459" s="415"/>
      <c r="AH459" s="415"/>
      <c r="AI459" s="415"/>
      <c r="AJ459" s="415"/>
      <c r="AK459" s="415"/>
      <c r="AL459" s="415"/>
      <c r="AM459" s="415"/>
      <c r="AN459" s="415"/>
      <c r="AO459" s="312"/>
    </row>
    <row r="460" spans="1:41" ht="15" hidden="1" outlineLevel="1">
      <c r="A460" s="498">
        <v>17</v>
      </c>
      <c r="B460" s="313" t="s">
        <v>9</v>
      </c>
      <c r="C460" s="290" t="s">
        <v>25</v>
      </c>
      <c r="D460" s="294"/>
      <c r="E460" s="294"/>
      <c r="F460" s="294"/>
      <c r="G460" s="294"/>
      <c r="H460" s="294"/>
      <c r="I460" s="294"/>
      <c r="J460" s="294"/>
      <c r="K460" s="294"/>
      <c r="L460" s="294"/>
      <c r="M460" s="294"/>
      <c r="N460" s="294"/>
      <c r="O460" s="290">
        <v>0</v>
      </c>
      <c r="P460" s="294"/>
      <c r="Q460" s="294"/>
      <c r="R460" s="294"/>
      <c r="S460" s="294"/>
      <c r="T460" s="294"/>
      <c r="U460" s="294"/>
      <c r="V460" s="294"/>
      <c r="W460" s="294"/>
      <c r="X460" s="294"/>
      <c r="Y460" s="294"/>
      <c r="Z460" s="294"/>
      <c r="AA460" s="463"/>
      <c r="AB460" s="463"/>
      <c r="AC460" s="463"/>
      <c r="AD460" s="463"/>
      <c r="AE460" s="463"/>
      <c r="AF460" s="463"/>
      <c r="AG460" s="463"/>
      <c r="AH460" s="463"/>
      <c r="AI460" s="463"/>
      <c r="AJ460" s="463"/>
      <c r="AK460" s="463"/>
      <c r="AL460" s="463"/>
      <c r="AM460" s="463"/>
      <c r="AN460" s="463"/>
      <c r="AO460" s="295">
        <f>SUM(AA460:AN460)</f>
        <v>0</v>
      </c>
    </row>
    <row r="461" spans="1:41" ht="15" hidden="1" outlineLevel="1">
      <c r="B461" s="293" t="s">
        <v>259</v>
      </c>
      <c r="C461" s="290" t="s">
        <v>163</v>
      </c>
      <c r="D461" s="294"/>
      <c r="E461" s="294"/>
      <c r="F461" s="294"/>
      <c r="G461" s="294"/>
      <c r="H461" s="294"/>
      <c r="I461" s="294"/>
      <c r="J461" s="294"/>
      <c r="K461" s="294"/>
      <c r="L461" s="294"/>
      <c r="M461" s="294"/>
      <c r="N461" s="294"/>
      <c r="O461" s="290">
        <v>0</v>
      </c>
      <c r="P461" s="294"/>
      <c r="Q461" s="294"/>
      <c r="R461" s="294"/>
      <c r="S461" s="294"/>
      <c r="T461" s="294"/>
      <c r="U461" s="294"/>
      <c r="V461" s="294"/>
      <c r="W461" s="294"/>
      <c r="X461" s="294"/>
      <c r="Y461" s="294"/>
      <c r="Z461" s="294"/>
      <c r="AA461" s="408">
        <f>AA460</f>
        <v>0</v>
      </c>
      <c r="AB461" s="408">
        <f t="shared" ref="AB461:AN461" si="225">AB460</f>
        <v>0</v>
      </c>
      <c r="AC461" s="408">
        <f t="shared" si="225"/>
        <v>0</v>
      </c>
      <c r="AD461" s="408">
        <f t="shared" si="225"/>
        <v>0</v>
      </c>
      <c r="AE461" s="408">
        <f t="shared" si="225"/>
        <v>0</v>
      </c>
      <c r="AF461" s="408">
        <f t="shared" si="225"/>
        <v>0</v>
      </c>
      <c r="AG461" s="408">
        <f t="shared" si="225"/>
        <v>0</v>
      </c>
      <c r="AH461" s="408">
        <f t="shared" si="225"/>
        <v>0</v>
      </c>
      <c r="AI461" s="408">
        <f t="shared" si="225"/>
        <v>0</v>
      </c>
      <c r="AJ461" s="408">
        <f t="shared" si="225"/>
        <v>0</v>
      </c>
      <c r="AK461" s="408">
        <f t="shared" si="225"/>
        <v>0</v>
      </c>
      <c r="AL461" s="408">
        <f t="shared" si="225"/>
        <v>0</v>
      </c>
      <c r="AM461" s="408">
        <f t="shared" si="225"/>
        <v>0</v>
      </c>
      <c r="AN461" s="408">
        <f t="shared" si="225"/>
        <v>0</v>
      </c>
      <c r="AO461" s="310"/>
    </row>
    <row r="462" spans="1:41" ht="15" hidden="1" outlineLevel="1">
      <c r="B462" s="314"/>
      <c r="C462" s="304"/>
      <c r="D462" s="298"/>
      <c r="E462" s="298"/>
      <c r="F462" s="298"/>
      <c r="G462" s="298"/>
      <c r="H462" s="298"/>
      <c r="I462" s="298"/>
      <c r="J462" s="298"/>
      <c r="K462" s="298"/>
      <c r="L462" s="298"/>
      <c r="M462" s="298"/>
      <c r="N462" s="298"/>
      <c r="O462" s="302"/>
      <c r="P462" s="298"/>
      <c r="Q462" s="298"/>
      <c r="R462" s="298"/>
      <c r="S462" s="298"/>
      <c r="T462" s="298"/>
      <c r="U462" s="298"/>
      <c r="V462" s="298"/>
      <c r="W462" s="298"/>
      <c r="X462" s="298"/>
      <c r="Y462" s="298"/>
      <c r="Z462" s="298"/>
      <c r="AA462" s="416"/>
      <c r="AB462" s="416"/>
      <c r="AC462" s="416"/>
      <c r="AD462" s="416"/>
      <c r="AE462" s="416"/>
      <c r="AF462" s="416"/>
      <c r="AG462" s="416"/>
      <c r="AH462" s="416"/>
      <c r="AI462" s="416"/>
      <c r="AJ462" s="416"/>
      <c r="AK462" s="416"/>
      <c r="AL462" s="416"/>
      <c r="AM462" s="416"/>
      <c r="AN462" s="416"/>
      <c r="AO462" s="316"/>
    </row>
    <row r="463" spans="1:41" ht="15.6" hidden="1" outlineLevel="1">
      <c r="A463" s="499"/>
      <c r="B463" s="287" t="s">
        <v>10</v>
      </c>
      <c r="C463" s="288"/>
      <c r="D463" s="298"/>
      <c r="E463" s="298"/>
      <c r="F463" s="298"/>
      <c r="G463" s="298"/>
      <c r="H463" s="298"/>
      <c r="I463" s="298"/>
      <c r="J463" s="298"/>
      <c r="K463" s="298"/>
      <c r="L463" s="298"/>
      <c r="M463" s="298"/>
      <c r="N463" s="298"/>
      <c r="O463" s="302"/>
      <c r="P463" s="298"/>
      <c r="Q463" s="298"/>
      <c r="R463" s="298"/>
      <c r="S463" s="298"/>
      <c r="T463" s="298"/>
      <c r="U463" s="298"/>
      <c r="V463" s="298"/>
      <c r="W463" s="298"/>
      <c r="X463" s="298"/>
      <c r="Y463" s="298"/>
      <c r="Z463" s="298"/>
      <c r="AA463" s="411"/>
      <c r="AB463" s="411"/>
      <c r="AC463" s="411"/>
      <c r="AD463" s="411"/>
      <c r="AE463" s="411"/>
      <c r="AF463" s="411"/>
      <c r="AG463" s="411"/>
      <c r="AH463" s="411"/>
      <c r="AI463" s="411"/>
      <c r="AJ463" s="411"/>
      <c r="AK463" s="411"/>
      <c r="AL463" s="411"/>
      <c r="AM463" s="411"/>
      <c r="AN463" s="411"/>
      <c r="AO463" s="291"/>
    </row>
    <row r="464" spans="1:41" ht="15" hidden="1" outlineLevel="1">
      <c r="A464" s="498">
        <v>18</v>
      </c>
      <c r="B464" s="314" t="s">
        <v>11</v>
      </c>
      <c r="C464" s="290" t="s">
        <v>25</v>
      </c>
      <c r="D464" s="294"/>
      <c r="E464" s="294"/>
      <c r="F464" s="294"/>
      <c r="G464" s="294"/>
      <c r="H464" s="294"/>
      <c r="I464" s="294"/>
      <c r="J464" s="294"/>
      <c r="K464" s="294"/>
      <c r="L464" s="294"/>
      <c r="M464" s="294"/>
      <c r="N464" s="294"/>
      <c r="O464" s="294">
        <v>12</v>
      </c>
      <c r="P464" s="294"/>
      <c r="Q464" s="294"/>
      <c r="R464" s="294"/>
      <c r="S464" s="294"/>
      <c r="T464" s="294"/>
      <c r="U464" s="294"/>
      <c r="V464" s="294"/>
      <c r="W464" s="294"/>
      <c r="X464" s="294"/>
      <c r="Y464" s="294"/>
      <c r="Z464" s="294"/>
      <c r="AA464" s="463"/>
      <c r="AB464" s="463"/>
      <c r="AC464" s="463"/>
      <c r="AD464" s="463"/>
      <c r="AE464" s="463"/>
      <c r="AF464" s="463"/>
      <c r="AG464" s="463"/>
      <c r="AH464" s="463"/>
      <c r="AI464" s="463"/>
      <c r="AJ464" s="463"/>
      <c r="AK464" s="463"/>
      <c r="AL464" s="463"/>
      <c r="AM464" s="463"/>
      <c r="AN464" s="463"/>
      <c r="AO464" s="295">
        <f>SUM(AA464:AN464)</f>
        <v>0</v>
      </c>
    </row>
    <row r="465" spans="1:41" ht="15" hidden="1" outlineLevel="1">
      <c r="B465" s="293" t="s">
        <v>259</v>
      </c>
      <c r="C465" s="290" t="s">
        <v>163</v>
      </c>
      <c r="D465" s="294"/>
      <c r="E465" s="294"/>
      <c r="F465" s="294"/>
      <c r="G465" s="294"/>
      <c r="H465" s="294"/>
      <c r="I465" s="294"/>
      <c r="J465" s="294"/>
      <c r="K465" s="294"/>
      <c r="L465" s="294"/>
      <c r="M465" s="294"/>
      <c r="N465" s="294"/>
      <c r="O465" s="294">
        <v>12</v>
      </c>
      <c r="P465" s="294"/>
      <c r="Q465" s="294"/>
      <c r="R465" s="294"/>
      <c r="S465" s="294"/>
      <c r="T465" s="294"/>
      <c r="U465" s="294"/>
      <c r="V465" s="294"/>
      <c r="W465" s="294"/>
      <c r="X465" s="294"/>
      <c r="Y465" s="294"/>
      <c r="Z465" s="294"/>
      <c r="AA465" s="408">
        <f>AA464</f>
        <v>0</v>
      </c>
      <c r="AB465" s="408">
        <f t="shared" ref="AB465:AN465" si="226">AB464</f>
        <v>0</v>
      </c>
      <c r="AC465" s="408">
        <f t="shared" si="226"/>
        <v>0</v>
      </c>
      <c r="AD465" s="408">
        <f t="shared" si="226"/>
        <v>0</v>
      </c>
      <c r="AE465" s="408">
        <f t="shared" si="226"/>
        <v>0</v>
      </c>
      <c r="AF465" s="408">
        <f t="shared" si="226"/>
        <v>0</v>
      </c>
      <c r="AG465" s="408">
        <f t="shared" si="226"/>
        <v>0</v>
      </c>
      <c r="AH465" s="408">
        <f t="shared" si="226"/>
        <v>0</v>
      </c>
      <c r="AI465" s="408">
        <f t="shared" si="226"/>
        <v>0</v>
      </c>
      <c r="AJ465" s="408">
        <f t="shared" si="226"/>
        <v>0</v>
      </c>
      <c r="AK465" s="408">
        <f t="shared" si="226"/>
        <v>0</v>
      </c>
      <c r="AL465" s="408">
        <f t="shared" si="226"/>
        <v>0</v>
      </c>
      <c r="AM465" s="408">
        <f t="shared" si="226"/>
        <v>0</v>
      </c>
      <c r="AN465" s="408">
        <f t="shared" si="226"/>
        <v>0</v>
      </c>
      <c r="AO465" s="296"/>
    </row>
    <row r="466" spans="1:41" ht="15" hidden="1" outlineLevel="1">
      <c r="A466" s="501"/>
      <c r="B466" s="314"/>
      <c r="C466" s="304"/>
      <c r="D466" s="298"/>
      <c r="E466" s="298"/>
      <c r="F466" s="298"/>
      <c r="G466" s="298"/>
      <c r="H466" s="298"/>
      <c r="I466" s="298"/>
      <c r="J466" s="298"/>
      <c r="K466" s="298"/>
      <c r="L466" s="298"/>
      <c r="M466" s="298"/>
      <c r="N466" s="298"/>
      <c r="O466" s="302"/>
      <c r="P466" s="298"/>
      <c r="Q466" s="298"/>
      <c r="R466" s="298"/>
      <c r="S466" s="298"/>
      <c r="T466" s="298"/>
      <c r="U466" s="298"/>
      <c r="V466" s="298"/>
      <c r="W466" s="298"/>
      <c r="X466" s="298"/>
      <c r="Y466" s="298"/>
      <c r="Z466" s="298"/>
      <c r="AA466" s="409"/>
      <c r="AB466" s="409"/>
      <c r="AC466" s="409"/>
      <c r="AD466" s="409"/>
      <c r="AE466" s="409"/>
      <c r="AF466" s="409"/>
      <c r="AG466" s="409"/>
      <c r="AH466" s="409"/>
      <c r="AI466" s="409"/>
      <c r="AJ466" s="409"/>
      <c r="AK466" s="409"/>
      <c r="AL466" s="409"/>
      <c r="AM466" s="409"/>
      <c r="AN466" s="409"/>
      <c r="AO466" s="305"/>
    </row>
    <row r="467" spans="1:41" ht="15" hidden="1" outlineLevel="1">
      <c r="A467" s="498">
        <v>19</v>
      </c>
      <c r="B467" s="314" t="s">
        <v>12</v>
      </c>
      <c r="C467" s="290" t="s">
        <v>25</v>
      </c>
      <c r="D467" s="294"/>
      <c r="E467" s="294"/>
      <c r="F467" s="294"/>
      <c r="G467" s="294"/>
      <c r="H467" s="294"/>
      <c r="I467" s="294"/>
      <c r="J467" s="294"/>
      <c r="K467" s="294"/>
      <c r="L467" s="294"/>
      <c r="M467" s="294"/>
      <c r="N467" s="294"/>
      <c r="O467" s="294">
        <v>12</v>
      </c>
      <c r="P467" s="294"/>
      <c r="Q467" s="294"/>
      <c r="R467" s="294"/>
      <c r="S467" s="294"/>
      <c r="T467" s="294"/>
      <c r="U467" s="294"/>
      <c r="V467" s="294"/>
      <c r="W467" s="294"/>
      <c r="X467" s="294"/>
      <c r="Y467" s="294"/>
      <c r="Z467" s="294"/>
      <c r="AA467" s="463"/>
      <c r="AB467" s="463"/>
      <c r="AC467" s="463"/>
      <c r="AD467" s="463"/>
      <c r="AE467" s="463"/>
      <c r="AF467" s="463"/>
      <c r="AG467" s="463"/>
      <c r="AH467" s="463"/>
      <c r="AI467" s="463"/>
      <c r="AJ467" s="463"/>
      <c r="AK467" s="463"/>
      <c r="AL467" s="463"/>
      <c r="AM467" s="463"/>
      <c r="AN467" s="463"/>
      <c r="AO467" s="295">
        <f>SUM(AA467:AN467)</f>
        <v>0</v>
      </c>
    </row>
    <row r="468" spans="1:41" ht="15" hidden="1" outlineLevel="1">
      <c r="B468" s="293" t="s">
        <v>259</v>
      </c>
      <c r="C468" s="290" t="s">
        <v>163</v>
      </c>
      <c r="D468" s="294"/>
      <c r="E468" s="294"/>
      <c r="F468" s="294"/>
      <c r="G468" s="294"/>
      <c r="H468" s="294"/>
      <c r="I468" s="294"/>
      <c r="J468" s="294"/>
      <c r="K468" s="294"/>
      <c r="L468" s="294"/>
      <c r="M468" s="294"/>
      <c r="N468" s="294"/>
      <c r="O468" s="294">
        <v>12</v>
      </c>
      <c r="P468" s="294"/>
      <c r="Q468" s="294"/>
      <c r="R468" s="294"/>
      <c r="S468" s="294"/>
      <c r="T468" s="294"/>
      <c r="U468" s="294"/>
      <c r="V468" s="294"/>
      <c r="W468" s="294"/>
      <c r="X468" s="294"/>
      <c r="Y468" s="294"/>
      <c r="Z468" s="294"/>
      <c r="AA468" s="408">
        <f>AA467</f>
        <v>0</v>
      </c>
      <c r="AB468" s="408">
        <f t="shared" ref="AB468:AN468" si="227">AB467</f>
        <v>0</v>
      </c>
      <c r="AC468" s="408">
        <f t="shared" si="227"/>
        <v>0</v>
      </c>
      <c r="AD468" s="408">
        <f t="shared" si="227"/>
        <v>0</v>
      </c>
      <c r="AE468" s="408">
        <f t="shared" si="227"/>
        <v>0</v>
      </c>
      <c r="AF468" s="408">
        <f t="shared" si="227"/>
        <v>0</v>
      </c>
      <c r="AG468" s="408">
        <f t="shared" si="227"/>
        <v>0</v>
      </c>
      <c r="AH468" s="408">
        <f t="shared" si="227"/>
        <v>0</v>
      </c>
      <c r="AI468" s="408">
        <f t="shared" si="227"/>
        <v>0</v>
      </c>
      <c r="AJ468" s="408">
        <f t="shared" si="227"/>
        <v>0</v>
      </c>
      <c r="AK468" s="408">
        <f t="shared" si="227"/>
        <v>0</v>
      </c>
      <c r="AL468" s="408">
        <f t="shared" si="227"/>
        <v>0</v>
      </c>
      <c r="AM468" s="408">
        <f t="shared" si="227"/>
        <v>0</v>
      </c>
      <c r="AN468" s="408">
        <f t="shared" si="227"/>
        <v>0</v>
      </c>
      <c r="AO468" s="296"/>
    </row>
    <row r="469" spans="1:41" ht="15" hidden="1" outlineLevel="1">
      <c r="B469" s="314"/>
      <c r="C469" s="304"/>
      <c r="D469" s="298"/>
      <c r="E469" s="298"/>
      <c r="F469" s="298"/>
      <c r="G469" s="298"/>
      <c r="H469" s="298"/>
      <c r="I469" s="298"/>
      <c r="J469" s="298"/>
      <c r="K469" s="298"/>
      <c r="L469" s="298"/>
      <c r="M469" s="298"/>
      <c r="N469" s="298"/>
      <c r="O469" s="302"/>
      <c r="P469" s="298"/>
      <c r="Q469" s="298"/>
      <c r="R469" s="298"/>
      <c r="S469" s="298"/>
      <c r="T469" s="298"/>
      <c r="U469" s="298"/>
      <c r="V469" s="298"/>
      <c r="W469" s="298"/>
      <c r="X469" s="298"/>
      <c r="Y469" s="298"/>
      <c r="Z469" s="298"/>
      <c r="AA469" s="419"/>
      <c r="AB469" s="419"/>
      <c r="AC469" s="419"/>
      <c r="AD469" s="419"/>
      <c r="AE469" s="419"/>
      <c r="AF469" s="419"/>
      <c r="AG469" s="419"/>
      <c r="AH469" s="419"/>
      <c r="AI469" s="419"/>
      <c r="AJ469" s="419"/>
      <c r="AK469" s="419"/>
      <c r="AL469" s="419"/>
      <c r="AM469" s="419"/>
      <c r="AN469" s="419"/>
      <c r="AO469" s="305"/>
    </row>
    <row r="470" spans="1:41" ht="15" hidden="1" outlineLevel="1">
      <c r="A470" s="498">
        <v>20</v>
      </c>
      <c r="B470" s="314" t="s">
        <v>13</v>
      </c>
      <c r="C470" s="290" t="s">
        <v>25</v>
      </c>
      <c r="D470" s="294"/>
      <c r="E470" s="294"/>
      <c r="F470" s="294"/>
      <c r="G470" s="294"/>
      <c r="H470" s="294"/>
      <c r="I470" s="294"/>
      <c r="J470" s="294"/>
      <c r="K470" s="294"/>
      <c r="L470" s="294"/>
      <c r="M470" s="294"/>
      <c r="N470" s="294"/>
      <c r="O470" s="294">
        <v>12</v>
      </c>
      <c r="P470" s="294"/>
      <c r="Q470" s="294"/>
      <c r="R470" s="294"/>
      <c r="S470" s="294"/>
      <c r="T470" s="294"/>
      <c r="U470" s="294"/>
      <c r="V470" s="294"/>
      <c r="W470" s="294"/>
      <c r="X470" s="294"/>
      <c r="Y470" s="294"/>
      <c r="Z470" s="294"/>
      <c r="AA470" s="463"/>
      <c r="AB470" s="463"/>
      <c r="AC470" s="463"/>
      <c r="AD470" s="463"/>
      <c r="AE470" s="463"/>
      <c r="AF470" s="463"/>
      <c r="AG470" s="463"/>
      <c r="AH470" s="463"/>
      <c r="AI470" s="463"/>
      <c r="AJ470" s="463"/>
      <c r="AK470" s="463"/>
      <c r="AL470" s="463"/>
      <c r="AM470" s="463"/>
      <c r="AN470" s="463"/>
      <c r="AO470" s="295">
        <f>SUM(AA470:AN470)</f>
        <v>0</v>
      </c>
    </row>
    <row r="471" spans="1:41" ht="15" hidden="1" outlineLevel="1">
      <c r="B471" s="293" t="s">
        <v>259</v>
      </c>
      <c r="C471" s="290" t="s">
        <v>163</v>
      </c>
      <c r="D471" s="294"/>
      <c r="E471" s="294"/>
      <c r="F471" s="294"/>
      <c r="G471" s="294"/>
      <c r="H471" s="294"/>
      <c r="I471" s="294"/>
      <c r="J471" s="294"/>
      <c r="K471" s="294"/>
      <c r="L471" s="294"/>
      <c r="M471" s="294"/>
      <c r="N471" s="294"/>
      <c r="O471" s="294">
        <v>12</v>
      </c>
      <c r="P471" s="294"/>
      <c r="Q471" s="294"/>
      <c r="R471" s="294"/>
      <c r="S471" s="294"/>
      <c r="T471" s="294"/>
      <c r="U471" s="294"/>
      <c r="V471" s="294"/>
      <c r="W471" s="294"/>
      <c r="X471" s="294"/>
      <c r="Y471" s="294"/>
      <c r="Z471" s="294"/>
      <c r="AA471" s="408">
        <f>AA470</f>
        <v>0</v>
      </c>
      <c r="AB471" s="408">
        <f t="shared" ref="AB471:AN471" si="228">AB470</f>
        <v>0</v>
      </c>
      <c r="AC471" s="408">
        <f t="shared" si="228"/>
        <v>0</v>
      </c>
      <c r="AD471" s="408">
        <f t="shared" si="228"/>
        <v>0</v>
      </c>
      <c r="AE471" s="408">
        <f t="shared" si="228"/>
        <v>0</v>
      </c>
      <c r="AF471" s="408">
        <f t="shared" si="228"/>
        <v>0</v>
      </c>
      <c r="AG471" s="408">
        <f t="shared" si="228"/>
        <v>0</v>
      </c>
      <c r="AH471" s="408">
        <f t="shared" si="228"/>
        <v>0</v>
      </c>
      <c r="AI471" s="408">
        <f t="shared" si="228"/>
        <v>0</v>
      </c>
      <c r="AJ471" s="408">
        <f t="shared" si="228"/>
        <v>0</v>
      </c>
      <c r="AK471" s="408">
        <f t="shared" si="228"/>
        <v>0</v>
      </c>
      <c r="AL471" s="408">
        <f t="shared" si="228"/>
        <v>0</v>
      </c>
      <c r="AM471" s="408">
        <f t="shared" si="228"/>
        <v>0</v>
      </c>
      <c r="AN471" s="408">
        <f t="shared" si="228"/>
        <v>0</v>
      </c>
      <c r="AO471" s="305"/>
    </row>
    <row r="472" spans="1:41" ht="15" hidden="1" outlineLevel="1">
      <c r="B472" s="314"/>
      <c r="C472" s="304"/>
      <c r="D472" s="298"/>
      <c r="E472" s="298"/>
      <c r="F472" s="298"/>
      <c r="G472" s="298"/>
      <c r="H472" s="298"/>
      <c r="I472" s="298"/>
      <c r="J472" s="298"/>
      <c r="K472" s="298"/>
      <c r="L472" s="298"/>
      <c r="M472" s="298"/>
      <c r="N472" s="298"/>
      <c r="O472" s="302"/>
      <c r="P472" s="298"/>
      <c r="Q472" s="298"/>
      <c r="R472" s="298"/>
      <c r="S472" s="298"/>
      <c r="T472" s="298"/>
      <c r="U472" s="298"/>
      <c r="V472" s="298"/>
      <c r="W472" s="298"/>
      <c r="X472" s="298"/>
      <c r="Y472" s="298"/>
      <c r="Z472" s="298"/>
      <c r="AA472" s="409"/>
      <c r="AB472" s="409"/>
      <c r="AC472" s="409"/>
      <c r="AD472" s="409"/>
      <c r="AE472" s="409"/>
      <c r="AF472" s="409"/>
      <c r="AG472" s="409"/>
      <c r="AH472" s="409"/>
      <c r="AI472" s="409"/>
      <c r="AJ472" s="409"/>
      <c r="AK472" s="409"/>
      <c r="AL472" s="409"/>
      <c r="AM472" s="409"/>
      <c r="AN472" s="409"/>
      <c r="AO472" s="305"/>
    </row>
    <row r="473" spans="1:41" ht="15" hidden="1" outlineLevel="1">
      <c r="A473" s="498">
        <v>21</v>
      </c>
      <c r="B473" s="314" t="s">
        <v>22</v>
      </c>
      <c r="C473" s="290" t="s">
        <v>25</v>
      </c>
      <c r="D473" s="294"/>
      <c r="E473" s="294"/>
      <c r="F473" s="294"/>
      <c r="G473" s="294"/>
      <c r="H473" s="294"/>
      <c r="I473" s="294"/>
      <c r="J473" s="294"/>
      <c r="K473" s="294"/>
      <c r="L473" s="294"/>
      <c r="M473" s="294"/>
      <c r="N473" s="294"/>
      <c r="O473" s="294">
        <v>12</v>
      </c>
      <c r="P473" s="294"/>
      <c r="Q473" s="294"/>
      <c r="R473" s="294"/>
      <c r="S473" s="294"/>
      <c r="T473" s="294"/>
      <c r="U473" s="294"/>
      <c r="V473" s="294"/>
      <c r="W473" s="294"/>
      <c r="X473" s="294"/>
      <c r="Y473" s="294"/>
      <c r="Z473" s="294"/>
      <c r="AA473" s="463"/>
      <c r="AB473" s="463"/>
      <c r="AC473" s="463"/>
      <c r="AD473" s="463"/>
      <c r="AE473" s="463"/>
      <c r="AF473" s="463"/>
      <c r="AG473" s="463"/>
      <c r="AH473" s="463"/>
      <c r="AI473" s="463"/>
      <c r="AJ473" s="463"/>
      <c r="AK473" s="463"/>
      <c r="AL473" s="463"/>
      <c r="AM473" s="463"/>
      <c r="AN473" s="463"/>
      <c r="AO473" s="295">
        <f>SUM(AA473:AN473)</f>
        <v>0</v>
      </c>
    </row>
    <row r="474" spans="1:41" ht="15" hidden="1" outlineLevel="1">
      <c r="B474" s="293" t="s">
        <v>259</v>
      </c>
      <c r="C474" s="290" t="s">
        <v>163</v>
      </c>
      <c r="D474" s="294"/>
      <c r="E474" s="294"/>
      <c r="F474" s="294"/>
      <c r="G474" s="294"/>
      <c r="H474" s="294"/>
      <c r="I474" s="294"/>
      <c r="J474" s="294"/>
      <c r="K474" s="294"/>
      <c r="L474" s="294"/>
      <c r="M474" s="294"/>
      <c r="N474" s="294"/>
      <c r="O474" s="294">
        <v>12</v>
      </c>
      <c r="P474" s="294"/>
      <c r="Q474" s="294"/>
      <c r="R474" s="294"/>
      <c r="S474" s="294"/>
      <c r="T474" s="294"/>
      <c r="U474" s="294"/>
      <c r="V474" s="294"/>
      <c r="W474" s="294"/>
      <c r="X474" s="294"/>
      <c r="Y474" s="294"/>
      <c r="Z474" s="294"/>
      <c r="AA474" s="408">
        <f>AA473</f>
        <v>0</v>
      </c>
      <c r="AB474" s="408">
        <f t="shared" ref="AB474:AN474" si="229">AB473</f>
        <v>0</v>
      </c>
      <c r="AC474" s="408">
        <f t="shared" si="229"/>
        <v>0</v>
      </c>
      <c r="AD474" s="408">
        <f t="shared" si="229"/>
        <v>0</v>
      </c>
      <c r="AE474" s="408">
        <f t="shared" si="229"/>
        <v>0</v>
      </c>
      <c r="AF474" s="408">
        <f t="shared" si="229"/>
        <v>0</v>
      </c>
      <c r="AG474" s="408">
        <f t="shared" si="229"/>
        <v>0</v>
      </c>
      <c r="AH474" s="408">
        <f t="shared" si="229"/>
        <v>0</v>
      </c>
      <c r="AI474" s="408">
        <f t="shared" si="229"/>
        <v>0</v>
      </c>
      <c r="AJ474" s="408">
        <f t="shared" si="229"/>
        <v>0</v>
      </c>
      <c r="AK474" s="408">
        <f t="shared" si="229"/>
        <v>0</v>
      </c>
      <c r="AL474" s="408">
        <f t="shared" si="229"/>
        <v>0</v>
      </c>
      <c r="AM474" s="408">
        <f t="shared" si="229"/>
        <v>0</v>
      </c>
      <c r="AN474" s="408">
        <f t="shared" si="229"/>
        <v>0</v>
      </c>
      <c r="AO474" s="296"/>
    </row>
    <row r="475" spans="1:41" ht="15" hidden="1" outlineLevel="1">
      <c r="B475" s="314"/>
      <c r="C475" s="304"/>
      <c r="D475" s="298"/>
      <c r="E475" s="298"/>
      <c r="F475" s="298"/>
      <c r="G475" s="298"/>
      <c r="H475" s="298"/>
      <c r="I475" s="298"/>
      <c r="J475" s="298"/>
      <c r="K475" s="298"/>
      <c r="L475" s="298"/>
      <c r="M475" s="298"/>
      <c r="N475" s="298"/>
      <c r="O475" s="302"/>
      <c r="P475" s="298"/>
      <c r="Q475" s="298"/>
      <c r="R475" s="298"/>
      <c r="S475" s="298"/>
      <c r="T475" s="298"/>
      <c r="U475" s="298"/>
      <c r="V475" s="298"/>
      <c r="W475" s="298"/>
      <c r="X475" s="298"/>
      <c r="Y475" s="298"/>
      <c r="Z475" s="298"/>
      <c r="AA475" s="419"/>
      <c r="AB475" s="419"/>
      <c r="AC475" s="419"/>
      <c r="AD475" s="419"/>
      <c r="AE475" s="419"/>
      <c r="AF475" s="419"/>
      <c r="AG475" s="419"/>
      <c r="AH475" s="419"/>
      <c r="AI475" s="419"/>
      <c r="AJ475" s="419"/>
      <c r="AK475" s="419"/>
      <c r="AL475" s="419"/>
      <c r="AM475" s="419"/>
      <c r="AN475" s="419"/>
      <c r="AO475" s="305"/>
    </row>
    <row r="476" spans="1:41" ht="15" hidden="1" outlineLevel="1">
      <c r="A476" s="498">
        <v>22</v>
      </c>
      <c r="B476" s="314" t="s">
        <v>9</v>
      </c>
      <c r="C476" s="290" t="s">
        <v>25</v>
      </c>
      <c r="D476" s="294"/>
      <c r="E476" s="294"/>
      <c r="F476" s="294"/>
      <c r="G476" s="294"/>
      <c r="H476" s="294"/>
      <c r="I476" s="294"/>
      <c r="J476" s="294"/>
      <c r="K476" s="294"/>
      <c r="L476" s="294"/>
      <c r="M476" s="294"/>
      <c r="N476" s="294"/>
      <c r="O476" s="290">
        <v>0</v>
      </c>
      <c r="P476" s="294"/>
      <c r="Q476" s="294"/>
      <c r="R476" s="294"/>
      <c r="S476" s="294"/>
      <c r="T476" s="294"/>
      <c r="U476" s="294"/>
      <c r="V476" s="294"/>
      <c r="W476" s="294"/>
      <c r="X476" s="294"/>
      <c r="Y476" s="294"/>
      <c r="Z476" s="294"/>
      <c r="AA476" s="463"/>
      <c r="AB476" s="463"/>
      <c r="AC476" s="463"/>
      <c r="AD476" s="463"/>
      <c r="AE476" s="463"/>
      <c r="AF476" s="463"/>
      <c r="AG476" s="463"/>
      <c r="AH476" s="463"/>
      <c r="AI476" s="463"/>
      <c r="AJ476" s="463"/>
      <c r="AK476" s="463"/>
      <c r="AL476" s="463"/>
      <c r="AM476" s="463"/>
      <c r="AN476" s="463"/>
      <c r="AO476" s="295">
        <f>SUM(AA476:AN476)</f>
        <v>0</v>
      </c>
    </row>
    <row r="477" spans="1:41" ht="15" hidden="1" outlineLevel="1">
      <c r="B477" s="293" t="s">
        <v>259</v>
      </c>
      <c r="C477" s="290" t="s">
        <v>163</v>
      </c>
      <c r="D477" s="294"/>
      <c r="E477" s="294"/>
      <c r="F477" s="294"/>
      <c r="G477" s="294"/>
      <c r="H477" s="294"/>
      <c r="I477" s="294"/>
      <c r="J477" s="294"/>
      <c r="K477" s="294"/>
      <c r="L477" s="294"/>
      <c r="M477" s="294"/>
      <c r="N477" s="294"/>
      <c r="O477" s="290">
        <v>0</v>
      </c>
      <c r="P477" s="294"/>
      <c r="Q477" s="294"/>
      <c r="R477" s="294"/>
      <c r="S477" s="294"/>
      <c r="T477" s="294"/>
      <c r="U477" s="294"/>
      <c r="V477" s="294"/>
      <c r="W477" s="294"/>
      <c r="X477" s="294"/>
      <c r="Y477" s="294"/>
      <c r="Z477" s="294"/>
      <c r="AA477" s="408">
        <f>AA476</f>
        <v>0</v>
      </c>
      <c r="AB477" s="408">
        <f t="shared" ref="AB477:AN477" si="230">AB476</f>
        <v>0</v>
      </c>
      <c r="AC477" s="408">
        <f t="shared" si="230"/>
        <v>0</v>
      </c>
      <c r="AD477" s="408">
        <f t="shared" si="230"/>
        <v>0</v>
      </c>
      <c r="AE477" s="408">
        <f t="shared" si="230"/>
        <v>0</v>
      </c>
      <c r="AF477" s="408">
        <f t="shared" si="230"/>
        <v>0</v>
      </c>
      <c r="AG477" s="408">
        <f t="shared" si="230"/>
        <v>0</v>
      </c>
      <c r="AH477" s="408">
        <f t="shared" si="230"/>
        <v>0</v>
      </c>
      <c r="AI477" s="408">
        <f t="shared" si="230"/>
        <v>0</v>
      </c>
      <c r="AJ477" s="408">
        <f t="shared" si="230"/>
        <v>0</v>
      </c>
      <c r="AK477" s="408">
        <f t="shared" si="230"/>
        <v>0</v>
      </c>
      <c r="AL477" s="408">
        <f t="shared" si="230"/>
        <v>0</v>
      </c>
      <c r="AM477" s="408">
        <f t="shared" si="230"/>
        <v>0</v>
      </c>
      <c r="AN477" s="408">
        <f t="shared" si="230"/>
        <v>0</v>
      </c>
      <c r="AO477" s="305"/>
    </row>
    <row r="478" spans="1:41" ht="15" hidden="1" outlineLevel="1">
      <c r="B478" s="314"/>
      <c r="C478" s="304"/>
      <c r="D478" s="298"/>
      <c r="E478" s="298"/>
      <c r="F478" s="298"/>
      <c r="G478" s="298"/>
      <c r="H478" s="298"/>
      <c r="I478" s="298"/>
      <c r="J478" s="298"/>
      <c r="K478" s="298"/>
      <c r="L478" s="298"/>
      <c r="M478" s="298"/>
      <c r="N478" s="298"/>
      <c r="O478" s="302"/>
      <c r="P478" s="298"/>
      <c r="Q478" s="298"/>
      <c r="R478" s="298"/>
      <c r="S478" s="298"/>
      <c r="T478" s="298"/>
      <c r="U478" s="298"/>
      <c r="V478" s="298"/>
      <c r="W478" s="298"/>
      <c r="X478" s="298"/>
      <c r="Y478" s="298"/>
      <c r="Z478" s="298"/>
      <c r="AA478" s="409"/>
      <c r="AB478" s="409"/>
      <c r="AC478" s="409"/>
      <c r="AD478" s="409"/>
      <c r="AE478" s="409"/>
      <c r="AF478" s="409"/>
      <c r="AG478" s="409"/>
      <c r="AH478" s="409"/>
      <c r="AI478" s="409"/>
      <c r="AJ478" s="409"/>
      <c r="AK478" s="409"/>
      <c r="AL478" s="409"/>
      <c r="AM478" s="409"/>
      <c r="AN478" s="409"/>
      <c r="AO478" s="305"/>
    </row>
    <row r="479" spans="1:41" ht="15.6" outlineLevel="1">
      <c r="A479" s="499"/>
      <c r="B479" s="287" t="s">
        <v>14</v>
      </c>
      <c r="C479" s="288"/>
      <c r="D479" s="298"/>
      <c r="E479" s="298"/>
      <c r="F479" s="298"/>
      <c r="G479" s="298"/>
      <c r="H479" s="298"/>
      <c r="I479" s="298"/>
      <c r="J479" s="298"/>
      <c r="K479" s="298"/>
      <c r="L479" s="298"/>
      <c r="M479" s="298"/>
      <c r="N479" s="298"/>
      <c r="O479" s="302"/>
      <c r="P479" s="298"/>
      <c r="Q479" s="298"/>
      <c r="R479" s="298"/>
      <c r="S479" s="298"/>
      <c r="T479" s="298"/>
      <c r="U479" s="298"/>
      <c r="V479" s="298"/>
      <c r="W479" s="298"/>
      <c r="X479" s="298"/>
      <c r="Y479" s="298"/>
      <c r="Z479" s="298"/>
      <c r="AA479" s="411"/>
      <c r="AB479" s="411"/>
      <c r="AC479" s="411"/>
      <c r="AD479" s="411"/>
      <c r="AE479" s="411"/>
      <c r="AF479" s="411"/>
      <c r="AG479" s="411"/>
      <c r="AH479" s="411"/>
      <c r="AI479" s="411"/>
      <c r="AJ479" s="411"/>
      <c r="AK479" s="411"/>
      <c r="AL479" s="411"/>
      <c r="AM479" s="411"/>
      <c r="AN479" s="411"/>
      <c r="AO479" s="291"/>
    </row>
    <row r="480" spans="1:41" ht="15" outlineLevel="1">
      <c r="A480" s="498">
        <v>23</v>
      </c>
      <c r="B480" s="314" t="s">
        <v>14</v>
      </c>
      <c r="C480" s="290" t="s">
        <v>25</v>
      </c>
      <c r="D480" s="294">
        <v>29826.991999999998</v>
      </c>
      <c r="E480" s="294">
        <v>29747.276350021362</v>
      </c>
      <c r="F480" s="294">
        <v>25704.229522705078</v>
      </c>
      <c r="G480" s="294">
        <v>24001.5699634552</v>
      </c>
      <c r="H480" s="294">
        <v>22298.909841537476</v>
      </c>
      <c r="I480" s="294">
        <v>22298.909841537476</v>
      </c>
      <c r="J480" s="294">
        <v>21702.872838973999</v>
      </c>
      <c r="K480" s="294">
        <v>21702.872838973999</v>
      </c>
      <c r="L480" s="294">
        <v>6227.8729782104492</v>
      </c>
      <c r="M480" s="294">
        <v>6105.8729782104492</v>
      </c>
      <c r="N480" s="294">
        <v>3924.8029479980469</v>
      </c>
      <c r="O480" s="290">
        <v>0</v>
      </c>
      <c r="P480" s="294">
        <v>2.1859999999999999</v>
      </c>
      <c r="Q480" s="294">
        <v>2.18200561509002</v>
      </c>
      <c r="R480" s="294">
        <v>1.9715886226622388</v>
      </c>
      <c r="S480" s="294">
        <v>1.8827541909413412</v>
      </c>
      <c r="T480" s="294">
        <v>1.7939197606174275</v>
      </c>
      <c r="U480" s="294">
        <v>1.7939197606174275</v>
      </c>
      <c r="V480" s="294">
        <v>1.7628497470868751</v>
      </c>
      <c r="W480" s="294">
        <v>1.7628497470868751</v>
      </c>
      <c r="X480" s="294">
        <v>0.95753023773431778</v>
      </c>
      <c r="Y480" s="294">
        <v>0.82693023234605789</v>
      </c>
      <c r="Z480" s="294">
        <v>0.56252063531428576</v>
      </c>
      <c r="AA480" s="463">
        <v>1</v>
      </c>
      <c r="AB480" s="463"/>
      <c r="AC480" s="463"/>
      <c r="AD480" s="463"/>
      <c r="AE480" s="463"/>
      <c r="AF480" s="463"/>
      <c r="AG480" s="463"/>
      <c r="AH480" s="463"/>
      <c r="AI480" s="463"/>
      <c r="AJ480" s="463"/>
      <c r="AK480" s="463"/>
      <c r="AL480" s="463"/>
      <c r="AM480" s="463"/>
      <c r="AN480" s="463"/>
      <c r="AO480" s="295">
        <f>SUM(AA480:AN480)</f>
        <v>1</v>
      </c>
    </row>
    <row r="481" spans="1:41" ht="15" outlineLevel="1">
      <c r="B481" s="293" t="s">
        <v>259</v>
      </c>
      <c r="C481" s="290" t="s">
        <v>163</v>
      </c>
      <c r="D481" s="294"/>
      <c r="E481" s="294"/>
      <c r="F481" s="294"/>
      <c r="G481" s="294"/>
      <c r="H481" s="294"/>
      <c r="I481" s="294"/>
      <c r="J481" s="294"/>
      <c r="K481" s="294"/>
      <c r="L481" s="294"/>
      <c r="M481" s="294"/>
      <c r="N481" s="294"/>
      <c r="O481" s="461">
        <v>0</v>
      </c>
      <c r="P481" s="294"/>
      <c r="Q481" s="294"/>
      <c r="R481" s="294"/>
      <c r="S481" s="294"/>
      <c r="T481" s="294"/>
      <c r="U481" s="294"/>
      <c r="V481" s="294"/>
      <c r="W481" s="294"/>
      <c r="X481" s="294"/>
      <c r="Y481" s="294"/>
      <c r="Z481" s="294"/>
      <c r="AA481" s="408">
        <f>AA480</f>
        <v>1</v>
      </c>
      <c r="AB481" s="408">
        <f t="shared" ref="AB481:AN481" si="231">AB480</f>
        <v>0</v>
      </c>
      <c r="AC481" s="408">
        <f t="shared" si="231"/>
        <v>0</v>
      </c>
      <c r="AD481" s="408">
        <f t="shared" si="231"/>
        <v>0</v>
      </c>
      <c r="AE481" s="408">
        <f t="shared" si="231"/>
        <v>0</v>
      </c>
      <c r="AF481" s="408">
        <f t="shared" si="231"/>
        <v>0</v>
      </c>
      <c r="AG481" s="408">
        <f t="shared" si="231"/>
        <v>0</v>
      </c>
      <c r="AH481" s="408">
        <f t="shared" si="231"/>
        <v>0</v>
      </c>
      <c r="AI481" s="408">
        <f t="shared" si="231"/>
        <v>0</v>
      </c>
      <c r="AJ481" s="408">
        <f t="shared" si="231"/>
        <v>0</v>
      </c>
      <c r="AK481" s="408">
        <f t="shared" si="231"/>
        <v>0</v>
      </c>
      <c r="AL481" s="408">
        <f t="shared" si="231"/>
        <v>0</v>
      </c>
      <c r="AM481" s="408">
        <f t="shared" si="231"/>
        <v>0</v>
      </c>
      <c r="AN481" s="408">
        <f t="shared" si="231"/>
        <v>0</v>
      </c>
      <c r="AO481" s="296"/>
    </row>
    <row r="482" spans="1:41" ht="15" outlineLevel="1">
      <c r="B482" s="314"/>
      <c r="C482" s="304"/>
      <c r="D482" s="298"/>
      <c r="E482" s="298"/>
      <c r="F482" s="298"/>
      <c r="G482" s="298"/>
      <c r="H482" s="298"/>
      <c r="I482" s="298"/>
      <c r="J482" s="298"/>
      <c r="K482" s="298"/>
      <c r="L482" s="298"/>
      <c r="M482" s="298"/>
      <c r="N482" s="298"/>
      <c r="O482" s="302"/>
      <c r="P482" s="298"/>
      <c r="Q482" s="298"/>
      <c r="R482" s="298"/>
      <c r="S482" s="298"/>
      <c r="T482" s="298"/>
      <c r="U482" s="298"/>
      <c r="V482" s="298"/>
      <c r="W482" s="298"/>
      <c r="X482" s="298"/>
      <c r="Y482" s="298"/>
      <c r="Z482" s="298"/>
      <c r="AA482" s="409"/>
      <c r="AB482" s="409"/>
      <c r="AC482" s="409"/>
      <c r="AD482" s="409"/>
      <c r="AE482" s="409"/>
      <c r="AF482" s="409"/>
      <c r="AG482" s="409"/>
      <c r="AH482" s="409"/>
      <c r="AI482" s="409"/>
      <c r="AJ482" s="409"/>
      <c r="AK482" s="409"/>
      <c r="AL482" s="409"/>
      <c r="AM482" s="409"/>
      <c r="AN482" s="409"/>
      <c r="AO482" s="305"/>
    </row>
    <row r="483" spans="1:41" s="292" customFormat="1" ht="15.6" hidden="1" outlineLevel="1">
      <c r="A483" s="499"/>
      <c r="B483" s="287" t="s">
        <v>488</v>
      </c>
      <c r="C483" s="288"/>
      <c r="D483" s="298"/>
      <c r="E483" s="298"/>
      <c r="F483" s="298"/>
      <c r="G483" s="298"/>
      <c r="H483" s="298"/>
      <c r="I483" s="298"/>
      <c r="J483" s="298"/>
      <c r="K483" s="298"/>
      <c r="L483" s="298"/>
      <c r="M483" s="298"/>
      <c r="N483" s="298"/>
      <c r="O483" s="302"/>
      <c r="P483" s="298"/>
      <c r="Q483" s="298"/>
      <c r="R483" s="298"/>
      <c r="S483" s="298"/>
      <c r="T483" s="298"/>
      <c r="U483" s="298"/>
      <c r="V483" s="298"/>
      <c r="W483" s="298"/>
      <c r="X483" s="298"/>
      <c r="Y483" s="298"/>
      <c r="Z483" s="298"/>
      <c r="AA483" s="411"/>
      <c r="AB483" s="411"/>
      <c r="AC483" s="411"/>
      <c r="AD483" s="411"/>
      <c r="AE483" s="411"/>
      <c r="AF483" s="411"/>
      <c r="AG483" s="411"/>
      <c r="AH483" s="411"/>
      <c r="AI483" s="411"/>
      <c r="AJ483" s="411"/>
      <c r="AK483" s="411"/>
      <c r="AL483" s="411"/>
      <c r="AM483" s="411"/>
      <c r="AN483" s="411"/>
      <c r="AO483" s="291"/>
    </row>
    <row r="484" spans="1:41" s="282" customFormat="1" ht="15" hidden="1" outlineLevel="1">
      <c r="A484" s="498">
        <v>24</v>
      </c>
      <c r="B484" s="314" t="s">
        <v>14</v>
      </c>
      <c r="C484" s="290" t="s">
        <v>25</v>
      </c>
      <c r="D484" s="294"/>
      <c r="E484" s="294"/>
      <c r="F484" s="294"/>
      <c r="G484" s="294"/>
      <c r="H484" s="294"/>
      <c r="I484" s="294"/>
      <c r="J484" s="294"/>
      <c r="K484" s="294"/>
      <c r="L484" s="294"/>
      <c r="M484" s="294"/>
      <c r="N484" s="294"/>
      <c r="O484" s="290">
        <v>0</v>
      </c>
      <c r="P484" s="294"/>
      <c r="Q484" s="294"/>
      <c r="R484" s="294"/>
      <c r="S484" s="294"/>
      <c r="T484" s="294"/>
      <c r="U484" s="294"/>
      <c r="V484" s="294"/>
      <c r="W484" s="294"/>
      <c r="X484" s="294"/>
      <c r="Y484" s="294"/>
      <c r="Z484" s="294"/>
      <c r="AA484" s="463"/>
      <c r="AB484" s="463"/>
      <c r="AC484" s="463"/>
      <c r="AD484" s="463"/>
      <c r="AE484" s="463"/>
      <c r="AF484" s="463"/>
      <c r="AG484" s="463"/>
      <c r="AH484" s="463"/>
      <c r="AI484" s="463"/>
      <c r="AJ484" s="463"/>
      <c r="AK484" s="463"/>
      <c r="AL484" s="463"/>
      <c r="AM484" s="463"/>
      <c r="AN484" s="463"/>
      <c r="AO484" s="295">
        <f>SUM(AA484:AN484)</f>
        <v>0</v>
      </c>
    </row>
    <row r="485" spans="1:41" s="282" customFormat="1" ht="15" hidden="1" outlineLevel="1">
      <c r="A485" s="498"/>
      <c r="B485" s="314" t="s">
        <v>259</v>
      </c>
      <c r="C485" s="290" t="s">
        <v>163</v>
      </c>
      <c r="D485" s="294"/>
      <c r="E485" s="294"/>
      <c r="F485" s="294"/>
      <c r="G485" s="294"/>
      <c r="H485" s="294"/>
      <c r="I485" s="294"/>
      <c r="J485" s="294"/>
      <c r="K485" s="294"/>
      <c r="L485" s="294"/>
      <c r="M485" s="294"/>
      <c r="N485" s="294"/>
      <c r="O485" s="461">
        <v>0</v>
      </c>
      <c r="P485" s="294"/>
      <c r="Q485" s="294"/>
      <c r="R485" s="294"/>
      <c r="S485" s="294"/>
      <c r="T485" s="294"/>
      <c r="U485" s="294"/>
      <c r="V485" s="294"/>
      <c r="W485" s="294"/>
      <c r="X485" s="294"/>
      <c r="Y485" s="294"/>
      <c r="Z485" s="294"/>
      <c r="AA485" s="408">
        <f>AA484</f>
        <v>0</v>
      </c>
      <c r="AB485" s="408">
        <f t="shared" ref="AB485:AN485" si="232">AB484</f>
        <v>0</v>
      </c>
      <c r="AC485" s="408">
        <f t="shared" si="232"/>
        <v>0</v>
      </c>
      <c r="AD485" s="408">
        <f t="shared" si="232"/>
        <v>0</v>
      </c>
      <c r="AE485" s="408">
        <f t="shared" si="232"/>
        <v>0</v>
      </c>
      <c r="AF485" s="408">
        <f t="shared" si="232"/>
        <v>0</v>
      </c>
      <c r="AG485" s="408">
        <f t="shared" si="232"/>
        <v>0</v>
      </c>
      <c r="AH485" s="408">
        <f t="shared" si="232"/>
        <v>0</v>
      </c>
      <c r="AI485" s="408">
        <f t="shared" si="232"/>
        <v>0</v>
      </c>
      <c r="AJ485" s="408">
        <f t="shared" si="232"/>
        <v>0</v>
      </c>
      <c r="AK485" s="408">
        <f t="shared" si="232"/>
        <v>0</v>
      </c>
      <c r="AL485" s="408">
        <f t="shared" si="232"/>
        <v>0</v>
      </c>
      <c r="AM485" s="408">
        <f t="shared" si="232"/>
        <v>0</v>
      </c>
      <c r="AN485" s="408">
        <f t="shared" si="232"/>
        <v>0</v>
      </c>
      <c r="AO485" s="296"/>
    </row>
    <row r="486" spans="1:41" s="282" customFormat="1" ht="15" hidden="1" outlineLevel="1">
      <c r="A486" s="498"/>
      <c r="B486" s="314"/>
      <c r="C486" s="304"/>
      <c r="D486" s="298"/>
      <c r="E486" s="298"/>
      <c r="F486" s="298"/>
      <c r="G486" s="298"/>
      <c r="H486" s="298"/>
      <c r="I486" s="298"/>
      <c r="J486" s="298"/>
      <c r="K486" s="298"/>
      <c r="L486" s="298"/>
      <c r="M486" s="298"/>
      <c r="N486" s="298"/>
      <c r="O486" s="302"/>
      <c r="P486" s="298"/>
      <c r="Q486" s="298"/>
      <c r="R486" s="298"/>
      <c r="S486" s="298"/>
      <c r="T486" s="298"/>
      <c r="U486" s="298"/>
      <c r="V486" s="298"/>
      <c r="W486" s="298"/>
      <c r="X486" s="298"/>
      <c r="Y486" s="298"/>
      <c r="Z486" s="298"/>
      <c r="AA486" s="409"/>
      <c r="AB486" s="409"/>
      <c r="AC486" s="409"/>
      <c r="AD486" s="409"/>
      <c r="AE486" s="409"/>
      <c r="AF486" s="409"/>
      <c r="AG486" s="409"/>
      <c r="AH486" s="409"/>
      <c r="AI486" s="409"/>
      <c r="AJ486" s="409"/>
      <c r="AK486" s="409"/>
      <c r="AL486" s="409"/>
      <c r="AM486" s="409"/>
      <c r="AN486" s="409"/>
      <c r="AO486" s="305"/>
    </row>
    <row r="487" spans="1:41" s="282" customFormat="1" ht="15" hidden="1" outlineLevel="1">
      <c r="A487" s="498">
        <v>25</v>
      </c>
      <c r="B487" s="313" t="s">
        <v>21</v>
      </c>
      <c r="C487" s="290" t="s">
        <v>25</v>
      </c>
      <c r="D487" s="294"/>
      <c r="E487" s="294"/>
      <c r="F487" s="294"/>
      <c r="G487" s="294"/>
      <c r="H487" s="294"/>
      <c r="I487" s="294"/>
      <c r="J487" s="294"/>
      <c r="K487" s="294"/>
      <c r="L487" s="294"/>
      <c r="M487" s="294"/>
      <c r="N487" s="294"/>
      <c r="O487" s="294">
        <v>12</v>
      </c>
      <c r="P487" s="294"/>
      <c r="Q487" s="294"/>
      <c r="R487" s="294"/>
      <c r="S487" s="294"/>
      <c r="T487" s="294"/>
      <c r="U487" s="294"/>
      <c r="V487" s="294"/>
      <c r="W487" s="294"/>
      <c r="X487" s="294"/>
      <c r="Y487" s="294"/>
      <c r="Z487" s="294"/>
      <c r="AA487" s="463"/>
      <c r="AB487" s="463"/>
      <c r="AC487" s="463"/>
      <c r="AD487" s="463"/>
      <c r="AE487" s="463"/>
      <c r="AF487" s="463"/>
      <c r="AG487" s="463"/>
      <c r="AH487" s="463"/>
      <c r="AI487" s="463"/>
      <c r="AJ487" s="463"/>
      <c r="AK487" s="463"/>
      <c r="AL487" s="463"/>
      <c r="AM487" s="463"/>
      <c r="AN487" s="463"/>
      <c r="AO487" s="295">
        <f>SUM(AA487:AN487)</f>
        <v>0</v>
      </c>
    </row>
    <row r="488" spans="1:41" s="282" customFormat="1" ht="15" hidden="1" outlineLevel="1">
      <c r="A488" s="498"/>
      <c r="B488" s="314" t="s">
        <v>259</v>
      </c>
      <c r="C488" s="290" t="s">
        <v>163</v>
      </c>
      <c r="D488" s="294"/>
      <c r="E488" s="294"/>
      <c r="F488" s="294"/>
      <c r="G488" s="294"/>
      <c r="H488" s="294"/>
      <c r="I488" s="294"/>
      <c r="J488" s="294"/>
      <c r="K488" s="294"/>
      <c r="L488" s="294"/>
      <c r="M488" s="294"/>
      <c r="N488" s="294"/>
      <c r="O488" s="294">
        <v>12</v>
      </c>
      <c r="P488" s="294"/>
      <c r="Q488" s="294"/>
      <c r="R488" s="294"/>
      <c r="S488" s="294"/>
      <c r="T488" s="294"/>
      <c r="U488" s="294"/>
      <c r="V488" s="294"/>
      <c r="W488" s="294"/>
      <c r="X488" s="294"/>
      <c r="Y488" s="294"/>
      <c r="Z488" s="294"/>
      <c r="AA488" s="408">
        <f>AA487</f>
        <v>0</v>
      </c>
      <c r="AB488" s="408">
        <f t="shared" ref="AB488:AN488" si="233">AB487</f>
        <v>0</v>
      </c>
      <c r="AC488" s="408">
        <f t="shared" si="233"/>
        <v>0</v>
      </c>
      <c r="AD488" s="408">
        <f t="shared" si="233"/>
        <v>0</v>
      </c>
      <c r="AE488" s="408">
        <f t="shared" si="233"/>
        <v>0</v>
      </c>
      <c r="AF488" s="408">
        <f t="shared" si="233"/>
        <v>0</v>
      </c>
      <c r="AG488" s="408">
        <f t="shared" si="233"/>
        <v>0</v>
      </c>
      <c r="AH488" s="408">
        <f t="shared" si="233"/>
        <v>0</v>
      </c>
      <c r="AI488" s="408">
        <f t="shared" si="233"/>
        <v>0</v>
      </c>
      <c r="AJ488" s="408">
        <f t="shared" si="233"/>
        <v>0</v>
      </c>
      <c r="AK488" s="408">
        <f t="shared" si="233"/>
        <v>0</v>
      </c>
      <c r="AL488" s="408">
        <f t="shared" si="233"/>
        <v>0</v>
      </c>
      <c r="AM488" s="408">
        <f t="shared" si="233"/>
        <v>0</v>
      </c>
      <c r="AN488" s="408">
        <f t="shared" si="233"/>
        <v>0</v>
      </c>
      <c r="AO488" s="310"/>
    </row>
    <row r="489" spans="1:41" s="282" customFormat="1" ht="15" hidden="1" outlineLevel="1">
      <c r="A489" s="498"/>
      <c r="B489" s="313"/>
      <c r="C489" s="311"/>
      <c r="D489" s="298"/>
      <c r="E489" s="298"/>
      <c r="F489" s="298"/>
      <c r="G489" s="298"/>
      <c r="H489" s="298"/>
      <c r="I489" s="298"/>
      <c r="J489" s="298"/>
      <c r="K489" s="298"/>
      <c r="L489" s="298"/>
      <c r="M489" s="298"/>
      <c r="N489" s="298"/>
      <c r="O489" s="302"/>
      <c r="P489" s="298"/>
      <c r="Q489" s="298"/>
      <c r="R489" s="298"/>
      <c r="S489" s="298"/>
      <c r="T489" s="298"/>
      <c r="U489" s="298"/>
      <c r="V489" s="298"/>
      <c r="W489" s="298"/>
      <c r="X489" s="298"/>
      <c r="Y489" s="298"/>
      <c r="Z489" s="298"/>
      <c r="AA489" s="413"/>
      <c r="AB489" s="413"/>
      <c r="AC489" s="413"/>
      <c r="AD489" s="413"/>
      <c r="AE489" s="413"/>
      <c r="AF489" s="413"/>
      <c r="AG489" s="413"/>
      <c r="AH489" s="413"/>
      <c r="AI489" s="413"/>
      <c r="AJ489" s="413"/>
      <c r="AK489" s="413"/>
      <c r="AL489" s="413"/>
      <c r="AM489" s="413"/>
      <c r="AN489" s="413"/>
      <c r="AO489" s="312"/>
    </row>
    <row r="490" spans="1:41" ht="15.6" hidden="1" outlineLevel="1">
      <c r="A490" s="499"/>
      <c r="B490" s="287" t="s">
        <v>15</v>
      </c>
      <c r="C490" s="319"/>
      <c r="D490" s="298"/>
      <c r="E490" s="298"/>
      <c r="F490" s="298"/>
      <c r="G490" s="298"/>
      <c r="H490" s="298"/>
      <c r="I490" s="298"/>
      <c r="J490" s="298"/>
      <c r="K490" s="298"/>
      <c r="L490" s="298"/>
      <c r="M490" s="298"/>
      <c r="N490" s="298"/>
      <c r="O490" s="302"/>
      <c r="P490" s="298"/>
      <c r="Q490" s="298"/>
      <c r="R490" s="298"/>
      <c r="S490" s="298"/>
      <c r="T490" s="298"/>
      <c r="U490" s="298"/>
      <c r="V490" s="298"/>
      <c r="W490" s="298"/>
      <c r="X490" s="298"/>
      <c r="Y490" s="298"/>
      <c r="Z490" s="298"/>
      <c r="AA490" s="411"/>
      <c r="AB490" s="411"/>
      <c r="AC490" s="411"/>
      <c r="AD490" s="411"/>
      <c r="AE490" s="411"/>
      <c r="AF490" s="411"/>
      <c r="AG490" s="411"/>
      <c r="AH490" s="411"/>
      <c r="AI490" s="411"/>
      <c r="AJ490" s="411"/>
      <c r="AK490" s="411"/>
      <c r="AL490" s="411"/>
      <c r="AM490" s="411"/>
      <c r="AN490" s="411"/>
      <c r="AO490" s="291"/>
    </row>
    <row r="491" spans="1:41" ht="15" hidden="1" outlineLevel="1">
      <c r="A491" s="498">
        <v>26</v>
      </c>
      <c r="B491" s="320" t="s">
        <v>16</v>
      </c>
      <c r="C491" s="290" t="s">
        <v>25</v>
      </c>
      <c r="D491" s="294">
        <v>0</v>
      </c>
      <c r="E491" s="294">
        <v>0</v>
      </c>
      <c r="F491" s="294">
        <v>0</v>
      </c>
      <c r="G491" s="294">
        <v>0</v>
      </c>
      <c r="H491" s="294">
        <v>0</v>
      </c>
      <c r="I491" s="294">
        <v>0</v>
      </c>
      <c r="J491" s="294">
        <v>0</v>
      </c>
      <c r="K491" s="294">
        <v>0</v>
      </c>
      <c r="L491" s="294">
        <v>0</v>
      </c>
      <c r="M491" s="294">
        <v>0</v>
      </c>
      <c r="N491" s="294"/>
      <c r="O491" s="294">
        <v>12</v>
      </c>
      <c r="P491" s="294">
        <v>0</v>
      </c>
      <c r="Q491" s="294">
        <v>0</v>
      </c>
      <c r="R491" s="294">
        <v>0</v>
      </c>
      <c r="S491" s="294">
        <v>0</v>
      </c>
      <c r="T491" s="294">
        <v>0</v>
      </c>
      <c r="U491" s="294">
        <v>0</v>
      </c>
      <c r="V491" s="294">
        <v>0</v>
      </c>
      <c r="W491" s="294">
        <v>0</v>
      </c>
      <c r="X491" s="294">
        <v>0</v>
      </c>
      <c r="Y491" s="294">
        <v>0</v>
      </c>
      <c r="Z491" s="294"/>
      <c r="AA491" s="463">
        <v>0</v>
      </c>
      <c r="AB491" s="463">
        <v>0</v>
      </c>
      <c r="AC491" s="463">
        <v>0</v>
      </c>
      <c r="AD491" s="463">
        <v>0</v>
      </c>
      <c r="AE491" s="463">
        <v>0</v>
      </c>
      <c r="AF491" s="463">
        <v>0</v>
      </c>
      <c r="AG491" s="463">
        <v>0</v>
      </c>
      <c r="AH491" s="463">
        <v>0</v>
      </c>
      <c r="AI491" s="463">
        <v>0</v>
      </c>
      <c r="AJ491" s="463">
        <v>0</v>
      </c>
      <c r="AK491" s="463">
        <v>0</v>
      </c>
      <c r="AL491" s="463">
        <v>0</v>
      </c>
      <c r="AM491" s="463">
        <v>0</v>
      </c>
      <c r="AN491" s="463">
        <v>0</v>
      </c>
      <c r="AO491" s="295">
        <f>SUM(AA491:AN491)</f>
        <v>0</v>
      </c>
    </row>
    <row r="492" spans="1:41" ht="15" hidden="1" outlineLevel="1">
      <c r="B492" s="293" t="s">
        <v>259</v>
      </c>
      <c r="C492" s="290" t="s">
        <v>163</v>
      </c>
      <c r="D492" s="294">
        <v>0</v>
      </c>
      <c r="E492" s="294">
        <v>0</v>
      </c>
      <c r="F492" s="294">
        <v>0</v>
      </c>
      <c r="G492" s="294">
        <v>0</v>
      </c>
      <c r="H492" s="294">
        <v>0</v>
      </c>
      <c r="I492" s="294">
        <v>0</v>
      </c>
      <c r="J492" s="294">
        <v>0</v>
      </c>
      <c r="K492" s="294">
        <v>0</v>
      </c>
      <c r="L492" s="294">
        <v>0</v>
      </c>
      <c r="M492" s="294">
        <v>0</v>
      </c>
      <c r="N492" s="294"/>
      <c r="O492" s="294">
        <v>12</v>
      </c>
      <c r="P492" s="294">
        <v>0</v>
      </c>
      <c r="Q492" s="294">
        <v>0</v>
      </c>
      <c r="R492" s="294">
        <v>0</v>
      </c>
      <c r="S492" s="294">
        <v>0</v>
      </c>
      <c r="T492" s="294">
        <v>0</v>
      </c>
      <c r="U492" s="294">
        <v>0</v>
      </c>
      <c r="V492" s="294">
        <v>0</v>
      </c>
      <c r="W492" s="294">
        <v>0</v>
      </c>
      <c r="X492" s="294">
        <v>0</v>
      </c>
      <c r="Y492" s="294">
        <v>0</v>
      </c>
      <c r="Z492" s="294"/>
      <c r="AA492" s="408">
        <f>AA491</f>
        <v>0</v>
      </c>
      <c r="AB492" s="408">
        <f t="shared" ref="AB492:AN492" si="234">AB491</f>
        <v>0</v>
      </c>
      <c r="AC492" s="408">
        <f t="shared" si="234"/>
        <v>0</v>
      </c>
      <c r="AD492" s="408">
        <f t="shared" si="234"/>
        <v>0</v>
      </c>
      <c r="AE492" s="408">
        <f t="shared" si="234"/>
        <v>0</v>
      </c>
      <c r="AF492" s="408">
        <f t="shared" si="234"/>
        <v>0</v>
      </c>
      <c r="AG492" s="408">
        <f t="shared" si="234"/>
        <v>0</v>
      </c>
      <c r="AH492" s="408">
        <f t="shared" si="234"/>
        <v>0</v>
      </c>
      <c r="AI492" s="408">
        <f t="shared" si="234"/>
        <v>0</v>
      </c>
      <c r="AJ492" s="408">
        <f t="shared" si="234"/>
        <v>0</v>
      </c>
      <c r="AK492" s="408">
        <f t="shared" si="234"/>
        <v>0</v>
      </c>
      <c r="AL492" s="408">
        <f t="shared" si="234"/>
        <v>0</v>
      </c>
      <c r="AM492" s="408">
        <f t="shared" si="234"/>
        <v>0</v>
      </c>
      <c r="AN492" s="408">
        <f t="shared" si="234"/>
        <v>0</v>
      </c>
      <c r="AO492" s="305"/>
    </row>
    <row r="493" spans="1:41" ht="15" hidden="1" outlineLevel="1">
      <c r="A493" s="501"/>
      <c r="B493" s="321"/>
      <c r="C493" s="290"/>
      <c r="D493" s="298"/>
      <c r="E493" s="298"/>
      <c r="F493" s="298"/>
      <c r="G493" s="298"/>
      <c r="H493" s="298"/>
      <c r="I493" s="298"/>
      <c r="J493" s="298"/>
      <c r="K493" s="298"/>
      <c r="L493" s="298"/>
      <c r="M493" s="298"/>
      <c r="N493" s="298"/>
      <c r="O493" s="302"/>
      <c r="P493" s="298"/>
      <c r="Q493" s="298"/>
      <c r="R493" s="298"/>
      <c r="S493" s="298"/>
      <c r="T493" s="298"/>
      <c r="U493" s="298"/>
      <c r="V493" s="298"/>
      <c r="W493" s="298"/>
      <c r="X493" s="298"/>
      <c r="Y493" s="298"/>
      <c r="Z493" s="298"/>
      <c r="AA493" s="420"/>
      <c r="AB493" s="420"/>
      <c r="AC493" s="420"/>
      <c r="AD493" s="420"/>
      <c r="AE493" s="420"/>
      <c r="AF493" s="420"/>
      <c r="AG493" s="420"/>
      <c r="AH493" s="420"/>
      <c r="AI493" s="420"/>
      <c r="AJ493" s="420"/>
      <c r="AK493" s="420"/>
      <c r="AL493" s="420"/>
      <c r="AM493" s="420"/>
      <c r="AN493" s="420"/>
      <c r="AO493" s="296"/>
    </row>
    <row r="494" spans="1:41" ht="15" hidden="1" outlineLevel="1">
      <c r="A494" s="498">
        <v>27</v>
      </c>
      <c r="B494" s="320" t="s">
        <v>17</v>
      </c>
      <c r="C494" s="290" t="s">
        <v>25</v>
      </c>
      <c r="D494" s="294">
        <v>0</v>
      </c>
      <c r="E494" s="294">
        <v>0</v>
      </c>
      <c r="F494" s="294">
        <v>0</v>
      </c>
      <c r="G494" s="294">
        <v>0</v>
      </c>
      <c r="H494" s="294">
        <v>0</v>
      </c>
      <c r="I494" s="294">
        <v>0</v>
      </c>
      <c r="J494" s="294">
        <v>0</v>
      </c>
      <c r="K494" s="294">
        <v>0</v>
      </c>
      <c r="L494" s="294">
        <v>0</v>
      </c>
      <c r="M494" s="294">
        <v>0</v>
      </c>
      <c r="N494" s="294"/>
      <c r="O494" s="294">
        <v>12</v>
      </c>
      <c r="P494" s="294">
        <v>0</v>
      </c>
      <c r="Q494" s="294">
        <v>0</v>
      </c>
      <c r="R494" s="294">
        <v>0</v>
      </c>
      <c r="S494" s="294">
        <v>0</v>
      </c>
      <c r="T494" s="294">
        <v>0</v>
      </c>
      <c r="U494" s="294">
        <v>0</v>
      </c>
      <c r="V494" s="294">
        <v>0</v>
      </c>
      <c r="W494" s="294">
        <v>0</v>
      </c>
      <c r="X494" s="294">
        <v>0</v>
      </c>
      <c r="Y494" s="294">
        <v>0</v>
      </c>
      <c r="Z494" s="294"/>
      <c r="AA494" s="463">
        <v>0</v>
      </c>
      <c r="AB494" s="463">
        <v>0</v>
      </c>
      <c r="AC494" s="463">
        <v>0</v>
      </c>
      <c r="AD494" s="463">
        <v>0</v>
      </c>
      <c r="AE494" s="463">
        <v>0</v>
      </c>
      <c r="AF494" s="463">
        <v>0</v>
      </c>
      <c r="AG494" s="463">
        <v>0</v>
      </c>
      <c r="AH494" s="463">
        <v>0</v>
      </c>
      <c r="AI494" s="463">
        <v>0</v>
      </c>
      <c r="AJ494" s="463">
        <v>0</v>
      </c>
      <c r="AK494" s="463">
        <v>0</v>
      </c>
      <c r="AL494" s="463">
        <v>0</v>
      </c>
      <c r="AM494" s="463">
        <v>0</v>
      </c>
      <c r="AN494" s="463">
        <v>0</v>
      </c>
      <c r="AO494" s="295">
        <f>SUM(AA494:AN494)</f>
        <v>0</v>
      </c>
    </row>
    <row r="495" spans="1:41" ht="15" hidden="1" outlineLevel="1">
      <c r="B495" s="293" t="s">
        <v>259</v>
      </c>
      <c r="C495" s="290" t="s">
        <v>163</v>
      </c>
      <c r="D495" s="294">
        <v>0</v>
      </c>
      <c r="E495" s="294">
        <v>0</v>
      </c>
      <c r="F495" s="294">
        <v>0</v>
      </c>
      <c r="G495" s="294">
        <v>0</v>
      </c>
      <c r="H495" s="294">
        <v>0</v>
      </c>
      <c r="I495" s="294">
        <v>0</v>
      </c>
      <c r="J495" s="294">
        <v>0</v>
      </c>
      <c r="K495" s="294">
        <v>0</v>
      </c>
      <c r="L495" s="294">
        <v>0</v>
      </c>
      <c r="M495" s="294">
        <v>0</v>
      </c>
      <c r="N495" s="294"/>
      <c r="O495" s="294">
        <v>12</v>
      </c>
      <c r="P495" s="294">
        <v>0</v>
      </c>
      <c r="Q495" s="294">
        <v>0</v>
      </c>
      <c r="R495" s="294">
        <v>0</v>
      </c>
      <c r="S495" s="294">
        <v>0</v>
      </c>
      <c r="T495" s="294">
        <v>0</v>
      </c>
      <c r="U495" s="294">
        <v>0</v>
      </c>
      <c r="V495" s="294">
        <v>0</v>
      </c>
      <c r="W495" s="294">
        <v>0</v>
      </c>
      <c r="X495" s="294">
        <v>0</v>
      </c>
      <c r="Y495" s="294">
        <v>0</v>
      </c>
      <c r="Z495" s="294"/>
      <c r="AA495" s="408">
        <f>AA494</f>
        <v>0</v>
      </c>
      <c r="AB495" s="408">
        <f t="shared" ref="AB495:AN495" si="235">AB494</f>
        <v>0</v>
      </c>
      <c r="AC495" s="408">
        <f t="shared" si="235"/>
        <v>0</v>
      </c>
      <c r="AD495" s="408">
        <f t="shared" si="235"/>
        <v>0</v>
      </c>
      <c r="AE495" s="408">
        <f t="shared" si="235"/>
        <v>0</v>
      </c>
      <c r="AF495" s="408">
        <f t="shared" si="235"/>
        <v>0</v>
      </c>
      <c r="AG495" s="408">
        <f t="shared" si="235"/>
        <v>0</v>
      </c>
      <c r="AH495" s="408">
        <f t="shared" si="235"/>
        <v>0</v>
      </c>
      <c r="AI495" s="408">
        <f t="shared" si="235"/>
        <v>0</v>
      </c>
      <c r="AJ495" s="408">
        <f t="shared" si="235"/>
        <v>0</v>
      </c>
      <c r="AK495" s="408">
        <f t="shared" si="235"/>
        <v>0</v>
      </c>
      <c r="AL495" s="408">
        <f t="shared" si="235"/>
        <v>0</v>
      </c>
      <c r="AM495" s="408">
        <f t="shared" si="235"/>
        <v>0</v>
      </c>
      <c r="AN495" s="408">
        <f t="shared" si="235"/>
        <v>0</v>
      </c>
      <c r="AO495" s="305"/>
    </row>
    <row r="496" spans="1:41" ht="15.6" hidden="1" outlineLevel="1">
      <c r="A496" s="501"/>
      <c r="B496" s="322"/>
      <c r="C496" s="299"/>
      <c r="D496" s="298"/>
      <c r="E496" s="298"/>
      <c r="F496" s="298"/>
      <c r="G496" s="298"/>
      <c r="H496" s="298"/>
      <c r="I496" s="298"/>
      <c r="J496" s="298"/>
      <c r="K496" s="298"/>
      <c r="L496" s="298"/>
      <c r="M496" s="298"/>
      <c r="N496" s="298"/>
      <c r="O496" s="302"/>
      <c r="P496" s="298"/>
      <c r="Q496" s="298"/>
      <c r="R496" s="298"/>
      <c r="S496" s="298"/>
      <c r="T496" s="298"/>
      <c r="U496" s="298"/>
      <c r="V496" s="298"/>
      <c r="W496" s="298"/>
      <c r="X496" s="298"/>
      <c r="Y496" s="298"/>
      <c r="Z496" s="298"/>
      <c r="AA496" s="409"/>
      <c r="AB496" s="409"/>
      <c r="AC496" s="409"/>
      <c r="AD496" s="409"/>
      <c r="AE496" s="409"/>
      <c r="AF496" s="409"/>
      <c r="AG496" s="409"/>
      <c r="AH496" s="409"/>
      <c r="AI496" s="409"/>
      <c r="AJ496" s="409"/>
      <c r="AK496" s="409"/>
      <c r="AL496" s="409"/>
      <c r="AM496" s="409"/>
      <c r="AN496" s="409"/>
      <c r="AO496" s="305"/>
    </row>
    <row r="497" spans="1:41" ht="15" hidden="1" outlineLevel="1">
      <c r="A497" s="498">
        <v>28</v>
      </c>
      <c r="B497" s="320" t="s">
        <v>18</v>
      </c>
      <c r="C497" s="290" t="s">
        <v>25</v>
      </c>
      <c r="D497" s="294">
        <v>0</v>
      </c>
      <c r="E497" s="294">
        <v>0</v>
      </c>
      <c r="F497" s="294">
        <v>0</v>
      </c>
      <c r="G497" s="294">
        <v>0</v>
      </c>
      <c r="H497" s="294">
        <v>0</v>
      </c>
      <c r="I497" s="294">
        <v>0</v>
      </c>
      <c r="J497" s="294">
        <v>0</v>
      </c>
      <c r="K497" s="294">
        <v>0</v>
      </c>
      <c r="L497" s="294">
        <v>0</v>
      </c>
      <c r="M497" s="294">
        <v>0</v>
      </c>
      <c r="N497" s="294"/>
      <c r="O497" s="294">
        <v>0</v>
      </c>
      <c r="P497" s="294">
        <v>0</v>
      </c>
      <c r="Q497" s="294">
        <v>0</v>
      </c>
      <c r="R497" s="294">
        <v>0</v>
      </c>
      <c r="S497" s="294">
        <v>0</v>
      </c>
      <c r="T497" s="294">
        <v>0</v>
      </c>
      <c r="U497" s="294">
        <v>0</v>
      </c>
      <c r="V497" s="294">
        <v>0</v>
      </c>
      <c r="W497" s="294">
        <v>0</v>
      </c>
      <c r="X497" s="294">
        <v>0</v>
      </c>
      <c r="Y497" s="294">
        <v>0</v>
      </c>
      <c r="Z497" s="294"/>
      <c r="AA497" s="463">
        <v>0</v>
      </c>
      <c r="AB497" s="463">
        <v>0</v>
      </c>
      <c r="AC497" s="463">
        <v>0</v>
      </c>
      <c r="AD497" s="463">
        <v>0</v>
      </c>
      <c r="AE497" s="463">
        <v>0</v>
      </c>
      <c r="AF497" s="463">
        <v>0</v>
      </c>
      <c r="AG497" s="463">
        <v>0</v>
      </c>
      <c r="AH497" s="463">
        <v>0</v>
      </c>
      <c r="AI497" s="463">
        <v>0</v>
      </c>
      <c r="AJ497" s="463">
        <v>0</v>
      </c>
      <c r="AK497" s="463">
        <v>0</v>
      </c>
      <c r="AL497" s="463">
        <v>0</v>
      </c>
      <c r="AM497" s="463">
        <v>0</v>
      </c>
      <c r="AN497" s="463">
        <v>0</v>
      </c>
      <c r="AO497" s="295">
        <f>SUM(AA497:AN497)</f>
        <v>0</v>
      </c>
    </row>
    <row r="498" spans="1:41" ht="15" hidden="1" outlineLevel="1">
      <c r="B498" s="293" t="s">
        <v>259</v>
      </c>
      <c r="C498" s="290" t="s">
        <v>163</v>
      </c>
      <c r="D498" s="294">
        <v>0</v>
      </c>
      <c r="E498" s="294">
        <v>0</v>
      </c>
      <c r="F498" s="294">
        <v>0</v>
      </c>
      <c r="G498" s="294">
        <v>0</v>
      </c>
      <c r="H498" s="294">
        <v>0</v>
      </c>
      <c r="I498" s="294">
        <v>0</v>
      </c>
      <c r="J498" s="294">
        <v>0</v>
      </c>
      <c r="K498" s="294">
        <v>0</v>
      </c>
      <c r="L498" s="294">
        <v>0</v>
      </c>
      <c r="M498" s="294">
        <v>0</v>
      </c>
      <c r="N498" s="294"/>
      <c r="O498" s="294">
        <v>0</v>
      </c>
      <c r="P498" s="294">
        <v>0</v>
      </c>
      <c r="Q498" s="294">
        <v>0</v>
      </c>
      <c r="R498" s="294">
        <v>0</v>
      </c>
      <c r="S498" s="294">
        <v>0</v>
      </c>
      <c r="T498" s="294">
        <v>0</v>
      </c>
      <c r="U498" s="294">
        <v>0</v>
      </c>
      <c r="V498" s="294">
        <v>0</v>
      </c>
      <c r="W498" s="294">
        <v>0</v>
      </c>
      <c r="X498" s="294">
        <v>0</v>
      </c>
      <c r="Y498" s="294">
        <v>0</v>
      </c>
      <c r="Z498" s="294"/>
      <c r="AA498" s="408">
        <f>AA497</f>
        <v>0</v>
      </c>
      <c r="AB498" s="408">
        <f t="shared" ref="AB498:AN498" si="236">AB497</f>
        <v>0</v>
      </c>
      <c r="AC498" s="408">
        <f t="shared" si="236"/>
        <v>0</v>
      </c>
      <c r="AD498" s="408">
        <f t="shared" si="236"/>
        <v>0</v>
      </c>
      <c r="AE498" s="408">
        <f t="shared" si="236"/>
        <v>0</v>
      </c>
      <c r="AF498" s="408">
        <f t="shared" si="236"/>
        <v>0</v>
      </c>
      <c r="AG498" s="408">
        <f t="shared" si="236"/>
        <v>0</v>
      </c>
      <c r="AH498" s="408">
        <f t="shared" si="236"/>
        <v>0</v>
      </c>
      <c r="AI498" s="408">
        <f t="shared" si="236"/>
        <v>0</v>
      </c>
      <c r="AJ498" s="408">
        <f t="shared" si="236"/>
        <v>0</v>
      </c>
      <c r="AK498" s="408">
        <f t="shared" si="236"/>
        <v>0</v>
      </c>
      <c r="AL498" s="408">
        <f t="shared" si="236"/>
        <v>0</v>
      </c>
      <c r="AM498" s="408">
        <f t="shared" si="236"/>
        <v>0</v>
      </c>
      <c r="AN498" s="408">
        <f t="shared" si="236"/>
        <v>0</v>
      </c>
      <c r="AO498" s="296"/>
    </row>
    <row r="499" spans="1:41" ht="15" hidden="1" outlineLevel="1">
      <c r="A499" s="501"/>
      <c r="B499" s="321"/>
      <c r="C499" s="290"/>
      <c r="D499" s="298"/>
      <c r="E499" s="298"/>
      <c r="F499" s="298"/>
      <c r="G499" s="298"/>
      <c r="H499" s="298"/>
      <c r="I499" s="298"/>
      <c r="J499" s="298"/>
      <c r="K499" s="298"/>
      <c r="L499" s="298"/>
      <c r="M499" s="298"/>
      <c r="N499" s="298"/>
      <c r="O499" s="302"/>
      <c r="P499" s="298"/>
      <c r="Q499" s="298"/>
      <c r="R499" s="298"/>
      <c r="S499" s="298"/>
      <c r="T499" s="298"/>
      <c r="U499" s="298"/>
      <c r="V499" s="298"/>
      <c r="W499" s="298"/>
      <c r="X499" s="298"/>
      <c r="Y499" s="298"/>
      <c r="Z499" s="298"/>
      <c r="AA499" s="409"/>
      <c r="AB499" s="409"/>
      <c r="AC499" s="409"/>
      <c r="AD499" s="409"/>
      <c r="AE499" s="409"/>
      <c r="AF499" s="409"/>
      <c r="AG499" s="409"/>
      <c r="AH499" s="409"/>
      <c r="AI499" s="409"/>
      <c r="AJ499" s="409"/>
      <c r="AK499" s="409"/>
      <c r="AL499" s="409"/>
      <c r="AM499" s="409"/>
      <c r="AN499" s="409"/>
      <c r="AO499" s="305"/>
    </row>
    <row r="500" spans="1:41" ht="15" hidden="1" outlineLevel="1">
      <c r="A500" s="498">
        <v>29</v>
      </c>
      <c r="B500" s="323" t="s">
        <v>19</v>
      </c>
      <c r="C500" s="290" t="s">
        <v>25</v>
      </c>
      <c r="D500" s="294">
        <v>0</v>
      </c>
      <c r="E500" s="294">
        <v>0</v>
      </c>
      <c r="F500" s="294">
        <v>0</v>
      </c>
      <c r="G500" s="294">
        <v>0</v>
      </c>
      <c r="H500" s="294">
        <v>0</v>
      </c>
      <c r="I500" s="294">
        <v>0</v>
      </c>
      <c r="J500" s="294">
        <v>0</v>
      </c>
      <c r="K500" s="294">
        <v>0</v>
      </c>
      <c r="L500" s="294">
        <v>0</v>
      </c>
      <c r="M500" s="294">
        <v>0</v>
      </c>
      <c r="N500" s="294"/>
      <c r="O500" s="294">
        <v>0</v>
      </c>
      <c r="P500" s="294">
        <v>0</v>
      </c>
      <c r="Q500" s="294">
        <v>0</v>
      </c>
      <c r="R500" s="294">
        <v>0</v>
      </c>
      <c r="S500" s="294">
        <v>0</v>
      </c>
      <c r="T500" s="294">
        <v>0</v>
      </c>
      <c r="U500" s="294">
        <v>0</v>
      </c>
      <c r="V500" s="294">
        <v>0</v>
      </c>
      <c r="W500" s="294">
        <v>0</v>
      </c>
      <c r="X500" s="294">
        <v>0</v>
      </c>
      <c r="Y500" s="294">
        <v>0</v>
      </c>
      <c r="Z500" s="294"/>
      <c r="AA500" s="463">
        <v>0</v>
      </c>
      <c r="AB500" s="463">
        <v>0</v>
      </c>
      <c r="AC500" s="463">
        <v>0</v>
      </c>
      <c r="AD500" s="463">
        <v>0</v>
      </c>
      <c r="AE500" s="463">
        <v>0</v>
      </c>
      <c r="AF500" s="463">
        <v>0</v>
      </c>
      <c r="AG500" s="463">
        <v>0</v>
      </c>
      <c r="AH500" s="463">
        <v>0</v>
      </c>
      <c r="AI500" s="463">
        <v>0</v>
      </c>
      <c r="AJ500" s="463">
        <v>0</v>
      </c>
      <c r="AK500" s="463">
        <v>0</v>
      </c>
      <c r="AL500" s="463">
        <v>0</v>
      </c>
      <c r="AM500" s="463">
        <v>0</v>
      </c>
      <c r="AN500" s="463">
        <v>0</v>
      </c>
      <c r="AO500" s="295">
        <f>SUM(AA500:AN500)</f>
        <v>0</v>
      </c>
    </row>
    <row r="501" spans="1:41" ht="15" hidden="1" outlineLevel="1">
      <c r="B501" s="323" t="s">
        <v>259</v>
      </c>
      <c r="C501" s="290" t="s">
        <v>163</v>
      </c>
      <c r="D501" s="294">
        <v>0</v>
      </c>
      <c r="E501" s="294">
        <v>0</v>
      </c>
      <c r="F501" s="294">
        <v>0</v>
      </c>
      <c r="G501" s="294">
        <v>0</v>
      </c>
      <c r="H501" s="294">
        <v>0</v>
      </c>
      <c r="I501" s="294">
        <v>0</v>
      </c>
      <c r="J501" s="294">
        <v>0</v>
      </c>
      <c r="K501" s="294">
        <v>0</v>
      </c>
      <c r="L501" s="294">
        <v>0</v>
      </c>
      <c r="M501" s="294">
        <v>0</v>
      </c>
      <c r="N501" s="294"/>
      <c r="O501" s="294">
        <v>0</v>
      </c>
      <c r="P501" s="294">
        <v>0</v>
      </c>
      <c r="Q501" s="294">
        <v>0</v>
      </c>
      <c r="R501" s="294">
        <v>0</v>
      </c>
      <c r="S501" s="294">
        <v>0</v>
      </c>
      <c r="T501" s="294">
        <v>0</v>
      </c>
      <c r="U501" s="294">
        <v>0</v>
      </c>
      <c r="V501" s="294">
        <v>0</v>
      </c>
      <c r="W501" s="294">
        <v>0</v>
      </c>
      <c r="X501" s="294">
        <v>0</v>
      </c>
      <c r="Y501" s="294">
        <v>0</v>
      </c>
      <c r="Z501" s="294"/>
      <c r="AA501" s="408">
        <f>AA500</f>
        <v>0</v>
      </c>
      <c r="AB501" s="408">
        <f t="shared" ref="AB501:AN501" si="237">AB500</f>
        <v>0</v>
      </c>
      <c r="AC501" s="408">
        <f t="shared" si="237"/>
        <v>0</v>
      </c>
      <c r="AD501" s="408">
        <f t="shared" si="237"/>
        <v>0</v>
      </c>
      <c r="AE501" s="408">
        <f t="shared" si="237"/>
        <v>0</v>
      </c>
      <c r="AF501" s="408">
        <f t="shared" si="237"/>
        <v>0</v>
      </c>
      <c r="AG501" s="408">
        <f t="shared" si="237"/>
        <v>0</v>
      </c>
      <c r="AH501" s="408">
        <f t="shared" si="237"/>
        <v>0</v>
      </c>
      <c r="AI501" s="408">
        <f t="shared" si="237"/>
        <v>0</v>
      </c>
      <c r="AJ501" s="408">
        <f t="shared" si="237"/>
        <v>0</v>
      </c>
      <c r="AK501" s="408">
        <f t="shared" si="237"/>
        <v>0</v>
      </c>
      <c r="AL501" s="408">
        <f t="shared" si="237"/>
        <v>0</v>
      </c>
      <c r="AM501" s="408">
        <f t="shared" si="237"/>
        <v>0</v>
      </c>
      <c r="AN501" s="408">
        <f t="shared" si="237"/>
        <v>0</v>
      </c>
      <c r="AO501" s="296"/>
    </row>
    <row r="502" spans="1:41" ht="15" hidden="1" outlineLevel="1">
      <c r="B502" s="323"/>
      <c r="C502" s="290"/>
      <c r="D502" s="298"/>
      <c r="E502" s="298"/>
      <c r="F502" s="298"/>
      <c r="G502" s="298"/>
      <c r="H502" s="298"/>
      <c r="I502" s="298"/>
      <c r="J502" s="298"/>
      <c r="K502" s="298"/>
      <c r="L502" s="298"/>
      <c r="M502" s="298"/>
      <c r="N502" s="298"/>
      <c r="O502" s="302"/>
      <c r="P502" s="298"/>
      <c r="Q502" s="298"/>
      <c r="R502" s="298"/>
      <c r="S502" s="298"/>
      <c r="T502" s="298"/>
      <c r="U502" s="298"/>
      <c r="V502" s="298"/>
      <c r="W502" s="298"/>
      <c r="X502" s="298"/>
      <c r="Y502" s="298"/>
      <c r="Z502" s="298"/>
      <c r="AA502" s="420"/>
      <c r="AB502" s="420"/>
      <c r="AC502" s="420"/>
      <c r="AD502" s="420"/>
      <c r="AE502" s="420"/>
      <c r="AF502" s="420"/>
      <c r="AG502" s="420"/>
      <c r="AH502" s="420"/>
      <c r="AI502" s="420"/>
      <c r="AJ502" s="420"/>
      <c r="AK502" s="420"/>
      <c r="AL502" s="420"/>
      <c r="AM502" s="420"/>
      <c r="AN502" s="420"/>
      <c r="AO502" s="312"/>
    </row>
    <row r="503" spans="1:41" s="282" customFormat="1" ht="15" hidden="1" outlineLevel="1">
      <c r="A503" s="498">
        <v>30</v>
      </c>
      <c r="B503" s="313" t="s">
        <v>489</v>
      </c>
      <c r="C503" s="290" t="s">
        <v>25</v>
      </c>
      <c r="D503" s="294">
        <v>0</v>
      </c>
      <c r="E503" s="294">
        <v>0</v>
      </c>
      <c r="F503" s="294">
        <v>0</v>
      </c>
      <c r="G503" s="294">
        <v>0</v>
      </c>
      <c r="H503" s="294">
        <v>0</v>
      </c>
      <c r="I503" s="294">
        <v>0</v>
      </c>
      <c r="J503" s="294">
        <v>0</v>
      </c>
      <c r="K503" s="294">
        <v>0</v>
      </c>
      <c r="L503" s="294">
        <v>0</v>
      </c>
      <c r="M503" s="294">
        <v>0</v>
      </c>
      <c r="N503" s="294"/>
      <c r="O503" s="294">
        <v>0</v>
      </c>
      <c r="P503" s="294">
        <v>0</v>
      </c>
      <c r="Q503" s="294">
        <v>0</v>
      </c>
      <c r="R503" s="294">
        <v>0</v>
      </c>
      <c r="S503" s="294">
        <v>0</v>
      </c>
      <c r="T503" s="294">
        <v>0</v>
      </c>
      <c r="U503" s="294">
        <v>0</v>
      </c>
      <c r="V503" s="294">
        <v>0</v>
      </c>
      <c r="W503" s="294">
        <v>0</v>
      </c>
      <c r="X503" s="294">
        <v>0</v>
      </c>
      <c r="Y503" s="294">
        <v>0</v>
      </c>
      <c r="Z503" s="294"/>
      <c r="AA503" s="463">
        <v>0</v>
      </c>
      <c r="AB503" s="463">
        <v>0</v>
      </c>
      <c r="AC503" s="463">
        <v>0</v>
      </c>
      <c r="AD503" s="463">
        <v>0</v>
      </c>
      <c r="AE503" s="463">
        <v>0</v>
      </c>
      <c r="AF503" s="463">
        <v>0</v>
      </c>
      <c r="AG503" s="463">
        <v>0</v>
      </c>
      <c r="AH503" s="463">
        <v>0</v>
      </c>
      <c r="AI503" s="463">
        <v>0</v>
      </c>
      <c r="AJ503" s="463">
        <v>0</v>
      </c>
      <c r="AK503" s="463">
        <v>0</v>
      </c>
      <c r="AL503" s="463">
        <v>0</v>
      </c>
      <c r="AM503" s="463">
        <v>0</v>
      </c>
      <c r="AN503" s="463">
        <v>0</v>
      </c>
      <c r="AO503" s="295">
        <f>SUM(AA503:AN503)</f>
        <v>0</v>
      </c>
    </row>
    <row r="504" spans="1:41" s="282" customFormat="1" ht="15" hidden="1" outlineLevel="1">
      <c r="A504" s="498"/>
      <c r="B504" s="323" t="s">
        <v>259</v>
      </c>
      <c r="C504" s="290" t="s">
        <v>163</v>
      </c>
      <c r="D504" s="294">
        <v>0</v>
      </c>
      <c r="E504" s="294">
        <v>0</v>
      </c>
      <c r="F504" s="294">
        <v>0</v>
      </c>
      <c r="G504" s="294">
        <v>0</v>
      </c>
      <c r="H504" s="294">
        <v>0</v>
      </c>
      <c r="I504" s="294">
        <v>0</v>
      </c>
      <c r="J504" s="294">
        <v>0</v>
      </c>
      <c r="K504" s="294">
        <v>0</v>
      </c>
      <c r="L504" s="294">
        <v>0</v>
      </c>
      <c r="M504" s="294">
        <v>0</v>
      </c>
      <c r="N504" s="294"/>
      <c r="O504" s="294">
        <v>0</v>
      </c>
      <c r="P504" s="294">
        <v>0</v>
      </c>
      <c r="Q504" s="294">
        <v>0</v>
      </c>
      <c r="R504" s="294">
        <v>0</v>
      </c>
      <c r="S504" s="294">
        <v>0</v>
      </c>
      <c r="T504" s="294">
        <v>0</v>
      </c>
      <c r="U504" s="294">
        <v>0</v>
      </c>
      <c r="V504" s="294">
        <v>0</v>
      </c>
      <c r="W504" s="294">
        <v>0</v>
      </c>
      <c r="X504" s="294">
        <v>0</v>
      </c>
      <c r="Y504" s="294">
        <v>0</v>
      </c>
      <c r="Z504" s="294"/>
      <c r="AA504" s="408">
        <f>AA503</f>
        <v>0</v>
      </c>
      <c r="AB504" s="408">
        <f t="shared" ref="AB504:AN504" si="238">AB503</f>
        <v>0</v>
      </c>
      <c r="AC504" s="408">
        <f t="shared" si="238"/>
        <v>0</v>
      </c>
      <c r="AD504" s="408">
        <f t="shared" si="238"/>
        <v>0</v>
      </c>
      <c r="AE504" s="408">
        <f t="shared" si="238"/>
        <v>0</v>
      </c>
      <c r="AF504" s="408">
        <f t="shared" si="238"/>
        <v>0</v>
      </c>
      <c r="AG504" s="408">
        <f t="shared" si="238"/>
        <v>0</v>
      </c>
      <c r="AH504" s="408">
        <f t="shared" si="238"/>
        <v>0</v>
      </c>
      <c r="AI504" s="408">
        <f t="shared" si="238"/>
        <v>0</v>
      </c>
      <c r="AJ504" s="408">
        <f t="shared" si="238"/>
        <v>0</v>
      </c>
      <c r="AK504" s="408">
        <f t="shared" si="238"/>
        <v>0</v>
      </c>
      <c r="AL504" s="408">
        <f t="shared" si="238"/>
        <v>0</v>
      </c>
      <c r="AM504" s="408">
        <f t="shared" si="238"/>
        <v>0</v>
      </c>
      <c r="AN504" s="408">
        <f t="shared" si="238"/>
        <v>0</v>
      </c>
      <c r="AO504" s="296"/>
    </row>
    <row r="505" spans="1:41" s="282" customFormat="1" ht="15" hidden="1" outlineLevel="1">
      <c r="A505" s="498"/>
      <c r="B505" s="323"/>
      <c r="C505" s="290"/>
      <c r="D505" s="298"/>
      <c r="E505" s="298"/>
      <c r="F505" s="298"/>
      <c r="G505" s="298"/>
      <c r="H505" s="298"/>
      <c r="I505" s="298"/>
      <c r="J505" s="298"/>
      <c r="K505" s="298"/>
      <c r="L505" s="298"/>
      <c r="M505" s="298"/>
      <c r="N505" s="298"/>
      <c r="O505" s="302"/>
      <c r="P505" s="298"/>
      <c r="Q505" s="298"/>
      <c r="R505" s="298"/>
      <c r="S505" s="298"/>
      <c r="T505" s="298"/>
      <c r="U505" s="298"/>
      <c r="V505" s="298"/>
      <c r="W505" s="298"/>
      <c r="X505" s="298"/>
      <c r="Y505" s="298"/>
      <c r="Z505" s="298"/>
      <c r="AA505" s="409"/>
      <c r="AB505" s="409"/>
      <c r="AC505" s="409"/>
      <c r="AD505" s="409"/>
      <c r="AE505" s="409"/>
      <c r="AF505" s="409"/>
      <c r="AG505" s="409"/>
      <c r="AH505" s="409"/>
      <c r="AI505" s="409"/>
      <c r="AJ505" s="409"/>
      <c r="AK505" s="409"/>
      <c r="AL505" s="409"/>
      <c r="AM505" s="409"/>
      <c r="AN505" s="409"/>
      <c r="AO505" s="312"/>
    </row>
    <row r="506" spans="1:41" s="282" customFormat="1" ht="15.6" hidden="1" outlineLevel="1">
      <c r="A506" s="498"/>
      <c r="B506" s="287" t="s">
        <v>490</v>
      </c>
      <c r="C506" s="290"/>
      <c r="D506" s="298"/>
      <c r="E506" s="298"/>
      <c r="F506" s="298"/>
      <c r="G506" s="298"/>
      <c r="H506" s="298"/>
      <c r="I506" s="298"/>
      <c r="J506" s="298"/>
      <c r="K506" s="298"/>
      <c r="L506" s="298"/>
      <c r="M506" s="298"/>
      <c r="N506" s="298"/>
      <c r="O506" s="302"/>
      <c r="P506" s="298"/>
      <c r="Q506" s="298"/>
      <c r="R506" s="298"/>
      <c r="S506" s="298"/>
      <c r="T506" s="298"/>
      <c r="U506" s="298"/>
      <c r="V506" s="298"/>
      <c r="W506" s="298"/>
      <c r="X506" s="298"/>
      <c r="Y506" s="298"/>
      <c r="Z506" s="298"/>
      <c r="AA506" s="409"/>
      <c r="AB506" s="409"/>
      <c r="AC506" s="409"/>
      <c r="AD506" s="409"/>
      <c r="AE506" s="409"/>
      <c r="AF506" s="409"/>
      <c r="AG506" s="409"/>
      <c r="AH506" s="409"/>
      <c r="AI506" s="409"/>
      <c r="AJ506" s="409"/>
      <c r="AK506" s="409"/>
      <c r="AL506" s="409"/>
      <c r="AM506" s="409"/>
      <c r="AN506" s="409"/>
      <c r="AO506" s="312"/>
    </row>
    <row r="507" spans="1:41" s="282" customFormat="1" ht="15" hidden="1" outlineLevel="1">
      <c r="A507" s="498">
        <v>31</v>
      </c>
      <c r="B507" s="323" t="s">
        <v>491</v>
      </c>
      <c r="C507" s="290" t="s">
        <v>25</v>
      </c>
      <c r="D507" s="294">
        <v>0</v>
      </c>
      <c r="E507" s="294">
        <v>0</v>
      </c>
      <c r="F507" s="294">
        <v>0</v>
      </c>
      <c r="G507" s="294">
        <v>0</v>
      </c>
      <c r="H507" s="294">
        <v>0</v>
      </c>
      <c r="I507" s="294">
        <v>0</v>
      </c>
      <c r="J507" s="294">
        <v>0</v>
      </c>
      <c r="K507" s="294">
        <v>0</v>
      </c>
      <c r="L507" s="294">
        <v>0</v>
      </c>
      <c r="M507" s="294">
        <v>0</v>
      </c>
      <c r="N507" s="294"/>
      <c r="O507" s="294">
        <v>0</v>
      </c>
      <c r="P507" s="294">
        <v>0</v>
      </c>
      <c r="Q507" s="294">
        <v>0</v>
      </c>
      <c r="R507" s="294">
        <v>0</v>
      </c>
      <c r="S507" s="294">
        <v>0</v>
      </c>
      <c r="T507" s="294">
        <v>0</v>
      </c>
      <c r="U507" s="294">
        <v>0</v>
      </c>
      <c r="V507" s="294">
        <v>0</v>
      </c>
      <c r="W507" s="294">
        <v>0</v>
      </c>
      <c r="X507" s="294">
        <v>0</v>
      </c>
      <c r="Y507" s="294">
        <v>0</v>
      </c>
      <c r="Z507" s="294"/>
      <c r="AA507" s="463">
        <v>0</v>
      </c>
      <c r="AB507" s="463">
        <v>0</v>
      </c>
      <c r="AC507" s="463">
        <v>0</v>
      </c>
      <c r="AD507" s="463">
        <v>0</v>
      </c>
      <c r="AE507" s="463">
        <v>0</v>
      </c>
      <c r="AF507" s="463">
        <v>0</v>
      </c>
      <c r="AG507" s="463">
        <v>0</v>
      </c>
      <c r="AH507" s="463">
        <v>0</v>
      </c>
      <c r="AI507" s="463">
        <v>0</v>
      </c>
      <c r="AJ507" s="463">
        <v>0</v>
      </c>
      <c r="AK507" s="463">
        <v>0</v>
      </c>
      <c r="AL507" s="463">
        <v>0</v>
      </c>
      <c r="AM507" s="463">
        <v>0</v>
      </c>
      <c r="AN507" s="463">
        <v>0</v>
      </c>
      <c r="AO507" s="295">
        <f>SUM(AA507:AN507)</f>
        <v>0</v>
      </c>
    </row>
    <row r="508" spans="1:41" s="282" customFormat="1" ht="15" hidden="1" outlineLevel="1">
      <c r="A508" s="498"/>
      <c r="B508" s="323" t="s">
        <v>259</v>
      </c>
      <c r="C508" s="290" t="s">
        <v>163</v>
      </c>
      <c r="D508" s="294">
        <v>0</v>
      </c>
      <c r="E508" s="294">
        <v>0</v>
      </c>
      <c r="F508" s="294">
        <v>0</v>
      </c>
      <c r="G508" s="294">
        <v>0</v>
      </c>
      <c r="H508" s="294">
        <v>0</v>
      </c>
      <c r="I508" s="294">
        <v>0</v>
      </c>
      <c r="J508" s="294">
        <v>0</v>
      </c>
      <c r="K508" s="294">
        <v>0</v>
      </c>
      <c r="L508" s="294">
        <v>0</v>
      </c>
      <c r="M508" s="294">
        <v>0</v>
      </c>
      <c r="N508" s="294"/>
      <c r="O508" s="294">
        <v>0</v>
      </c>
      <c r="P508" s="294">
        <v>0</v>
      </c>
      <c r="Q508" s="294">
        <v>0</v>
      </c>
      <c r="R508" s="294">
        <v>0</v>
      </c>
      <c r="S508" s="294">
        <v>0</v>
      </c>
      <c r="T508" s="294">
        <v>0</v>
      </c>
      <c r="U508" s="294">
        <v>0</v>
      </c>
      <c r="V508" s="294">
        <v>0</v>
      </c>
      <c r="W508" s="294">
        <v>0</v>
      </c>
      <c r="X508" s="294">
        <v>0</v>
      </c>
      <c r="Y508" s="294">
        <v>0</v>
      </c>
      <c r="Z508" s="294"/>
      <c r="AA508" s="408">
        <f>AA507</f>
        <v>0</v>
      </c>
      <c r="AB508" s="408">
        <f t="shared" ref="AB508:AN508" si="239">AB507</f>
        <v>0</v>
      </c>
      <c r="AC508" s="408">
        <f t="shared" si="239"/>
        <v>0</v>
      </c>
      <c r="AD508" s="408">
        <f t="shared" si="239"/>
        <v>0</v>
      </c>
      <c r="AE508" s="408">
        <f t="shared" si="239"/>
        <v>0</v>
      </c>
      <c r="AF508" s="408">
        <f t="shared" si="239"/>
        <v>0</v>
      </c>
      <c r="AG508" s="408">
        <f t="shared" si="239"/>
        <v>0</v>
      </c>
      <c r="AH508" s="408">
        <f t="shared" si="239"/>
        <v>0</v>
      </c>
      <c r="AI508" s="408">
        <f t="shared" si="239"/>
        <v>0</v>
      </c>
      <c r="AJ508" s="408">
        <f t="shared" si="239"/>
        <v>0</v>
      </c>
      <c r="AK508" s="408">
        <f t="shared" si="239"/>
        <v>0</v>
      </c>
      <c r="AL508" s="408">
        <f t="shared" si="239"/>
        <v>0</v>
      </c>
      <c r="AM508" s="408">
        <f t="shared" si="239"/>
        <v>0</v>
      </c>
      <c r="AN508" s="408">
        <f t="shared" si="239"/>
        <v>0</v>
      </c>
      <c r="AO508" s="296"/>
    </row>
    <row r="509" spans="1:41" s="282" customFormat="1" ht="15" hidden="1" outlineLevel="1">
      <c r="A509" s="498"/>
      <c r="B509" s="323"/>
      <c r="C509" s="290"/>
      <c r="D509" s="298"/>
      <c r="E509" s="298"/>
      <c r="F509" s="298"/>
      <c r="G509" s="298"/>
      <c r="H509" s="298"/>
      <c r="I509" s="298"/>
      <c r="J509" s="298"/>
      <c r="K509" s="298"/>
      <c r="L509" s="298"/>
      <c r="M509" s="298"/>
      <c r="N509" s="298"/>
      <c r="O509" s="302"/>
      <c r="P509" s="298"/>
      <c r="Q509" s="298"/>
      <c r="R509" s="298"/>
      <c r="S509" s="298"/>
      <c r="T509" s="298"/>
      <c r="U509" s="298"/>
      <c r="V509" s="298"/>
      <c r="W509" s="298"/>
      <c r="X509" s="298"/>
      <c r="Y509" s="298"/>
      <c r="Z509" s="298"/>
      <c r="AA509" s="409"/>
      <c r="AB509" s="409"/>
      <c r="AC509" s="409"/>
      <c r="AD509" s="409"/>
      <c r="AE509" s="409"/>
      <c r="AF509" s="409"/>
      <c r="AG509" s="409"/>
      <c r="AH509" s="409"/>
      <c r="AI509" s="409"/>
      <c r="AJ509" s="409"/>
      <c r="AK509" s="409"/>
      <c r="AL509" s="409"/>
      <c r="AM509" s="409"/>
      <c r="AN509" s="409"/>
      <c r="AO509" s="312"/>
    </row>
    <row r="510" spans="1:41" s="282" customFormat="1" ht="15" hidden="1" outlineLevel="1">
      <c r="A510" s="498">
        <v>32</v>
      </c>
      <c r="B510" s="323" t="s">
        <v>492</v>
      </c>
      <c r="C510" s="290" t="s">
        <v>25</v>
      </c>
      <c r="D510" s="294">
        <v>0</v>
      </c>
      <c r="E510" s="294">
        <v>0</v>
      </c>
      <c r="F510" s="294">
        <v>0</v>
      </c>
      <c r="G510" s="294">
        <v>0</v>
      </c>
      <c r="H510" s="294">
        <v>0</v>
      </c>
      <c r="I510" s="294">
        <v>0</v>
      </c>
      <c r="J510" s="294">
        <v>0</v>
      </c>
      <c r="K510" s="294">
        <v>0</v>
      </c>
      <c r="L510" s="294">
        <v>0</v>
      </c>
      <c r="M510" s="294">
        <v>0</v>
      </c>
      <c r="N510" s="294"/>
      <c r="O510" s="294">
        <v>0</v>
      </c>
      <c r="P510" s="294">
        <v>208.0515278</v>
      </c>
      <c r="Q510" s="294">
        <v>0</v>
      </c>
      <c r="R510" s="294">
        <v>0</v>
      </c>
      <c r="S510" s="294">
        <v>0</v>
      </c>
      <c r="T510" s="294">
        <v>0</v>
      </c>
      <c r="U510" s="294">
        <v>0</v>
      </c>
      <c r="V510" s="294">
        <v>0</v>
      </c>
      <c r="W510" s="294">
        <v>0</v>
      </c>
      <c r="X510" s="294">
        <v>0</v>
      </c>
      <c r="Y510" s="294">
        <v>0</v>
      </c>
      <c r="Z510" s="294"/>
      <c r="AA510" s="463">
        <v>1</v>
      </c>
      <c r="AB510" s="463">
        <v>0</v>
      </c>
      <c r="AC510" s="463">
        <v>0</v>
      </c>
      <c r="AD510" s="463">
        <v>0</v>
      </c>
      <c r="AE510" s="463">
        <v>0</v>
      </c>
      <c r="AF510" s="463">
        <v>0</v>
      </c>
      <c r="AG510" s="463">
        <v>0</v>
      </c>
      <c r="AH510" s="463">
        <v>0</v>
      </c>
      <c r="AI510" s="463">
        <v>0</v>
      </c>
      <c r="AJ510" s="463">
        <v>0</v>
      </c>
      <c r="AK510" s="463">
        <v>0</v>
      </c>
      <c r="AL510" s="463">
        <v>0</v>
      </c>
      <c r="AM510" s="463">
        <v>0</v>
      </c>
      <c r="AN510" s="463">
        <v>0</v>
      </c>
      <c r="AO510" s="295">
        <f>SUM(AA510:AN510)</f>
        <v>1</v>
      </c>
    </row>
    <row r="511" spans="1:41" s="282" customFormat="1" ht="15" hidden="1" outlineLevel="1">
      <c r="A511" s="498"/>
      <c r="B511" s="323" t="s">
        <v>259</v>
      </c>
      <c r="C511" s="290" t="s">
        <v>163</v>
      </c>
      <c r="D511" s="294">
        <v>0</v>
      </c>
      <c r="E511" s="294">
        <v>0</v>
      </c>
      <c r="F511" s="294">
        <v>0</v>
      </c>
      <c r="G511" s="294">
        <v>0</v>
      </c>
      <c r="H511" s="294">
        <v>0</v>
      </c>
      <c r="I511" s="294">
        <v>0</v>
      </c>
      <c r="J511" s="294">
        <v>0</v>
      </c>
      <c r="K511" s="294">
        <v>0</v>
      </c>
      <c r="L511" s="294">
        <v>0</v>
      </c>
      <c r="M511" s="294">
        <v>0</v>
      </c>
      <c r="N511" s="294"/>
      <c r="O511" s="294">
        <v>0</v>
      </c>
      <c r="P511" s="294">
        <v>0</v>
      </c>
      <c r="Q511" s="294">
        <v>0</v>
      </c>
      <c r="R511" s="294">
        <v>0</v>
      </c>
      <c r="S511" s="294">
        <v>0</v>
      </c>
      <c r="T511" s="294">
        <v>0</v>
      </c>
      <c r="U511" s="294">
        <v>0</v>
      </c>
      <c r="V511" s="294">
        <v>0</v>
      </c>
      <c r="W511" s="294">
        <v>0</v>
      </c>
      <c r="X511" s="294">
        <v>0</v>
      </c>
      <c r="Y511" s="294">
        <v>0</v>
      </c>
      <c r="Z511" s="294"/>
      <c r="AA511" s="408">
        <f>AA510</f>
        <v>1</v>
      </c>
      <c r="AB511" s="408">
        <f t="shared" ref="AB511:AN511" si="240">AB510</f>
        <v>0</v>
      </c>
      <c r="AC511" s="408">
        <f t="shared" si="240"/>
        <v>0</v>
      </c>
      <c r="AD511" s="408">
        <f t="shared" si="240"/>
        <v>0</v>
      </c>
      <c r="AE511" s="408">
        <f t="shared" si="240"/>
        <v>0</v>
      </c>
      <c r="AF511" s="408">
        <f t="shared" si="240"/>
        <v>0</v>
      </c>
      <c r="AG511" s="408">
        <f t="shared" si="240"/>
        <v>0</v>
      </c>
      <c r="AH511" s="408">
        <f t="shared" si="240"/>
        <v>0</v>
      </c>
      <c r="AI511" s="408">
        <f t="shared" si="240"/>
        <v>0</v>
      </c>
      <c r="AJ511" s="408">
        <f t="shared" si="240"/>
        <v>0</v>
      </c>
      <c r="AK511" s="408">
        <f t="shared" si="240"/>
        <v>0</v>
      </c>
      <c r="AL511" s="408">
        <f t="shared" si="240"/>
        <v>0</v>
      </c>
      <c r="AM511" s="408">
        <f t="shared" si="240"/>
        <v>0</v>
      </c>
      <c r="AN511" s="408">
        <f t="shared" si="240"/>
        <v>0</v>
      </c>
      <c r="AO511" s="296"/>
    </row>
    <row r="512" spans="1:41" s="282" customFormat="1" ht="15" hidden="1" outlineLevel="1">
      <c r="A512" s="498"/>
      <c r="B512" s="323"/>
      <c r="C512" s="290"/>
      <c r="D512" s="298"/>
      <c r="E512" s="298"/>
      <c r="F512" s="298"/>
      <c r="G512" s="298"/>
      <c r="H512" s="298"/>
      <c r="I512" s="298"/>
      <c r="J512" s="298"/>
      <c r="K512" s="298"/>
      <c r="L512" s="298"/>
      <c r="M512" s="298"/>
      <c r="N512" s="298"/>
      <c r="O512" s="302"/>
      <c r="P512" s="298"/>
      <c r="Q512" s="298"/>
      <c r="R512" s="298"/>
      <c r="S512" s="298"/>
      <c r="T512" s="298"/>
      <c r="U512" s="298"/>
      <c r="V512" s="298"/>
      <c r="W512" s="298"/>
      <c r="X512" s="298"/>
      <c r="Y512" s="298"/>
      <c r="Z512" s="298"/>
      <c r="AA512" s="409"/>
      <c r="AB512" s="409"/>
      <c r="AC512" s="409"/>
      <c r="AD512" s="409"/>
      <c r="AE512" s="409"/>
      <c r="AF512" s="409"/>
      <c r="AG512" s="409"/>
      <c r="AH512" s="409"/>
      <c r="AI512" s="409"/>
      <c r="AJ512" s="409"/>
      <c r="AK512" s="409"/>
      <c r="AL512" s="409"/>
      <c r="AM512" s="409"/>
      <c r="AN512" s="409"/>
      <c r="AO512" s="312"/>
    </row>
    <row r="513" spans="1:43" s="282" customFormat="1" ht="15" hidden="1" outlineLevel="1">
      <c r="A513" s="498">
        <v>33</v>
      </c>
      <c r="B513" s="323" t="s">
        <v>493</v>
      </c>
      <c r="C513" s="290" t="s">
        <v>25</v>
      </c>
      <c r="D513" s="294">
        <v>0</v>
      </c>
      <c r="E513" s="294">
        <v>0</v>
      </c>
      <c r="F513" s="294">
        <v>0</v>
      </c>
      <c r="G513" s="294">
        <v>0</v>
      </c>
      <c r="H513" s="294">
        <v>0</v>
      </c>
      <c r="I513" s="294">
        <v>0</v>
      </c>
      <c r="J513" s="294">
        <v>0</v>
      </c>
      <c r="K513" s="294">
        <v>0</v>
      </c>
      <c r="L513" s="294">
        <v>0</v>
      </c>
      <c r="M513" s="294">
        <v>0</v>
      </c>
      <c r="N513" s="294"/>
      <c r="O513" s="294">
        <v>12</v>
      </c>
      <c r="P513" s="294">
        <v>0</v>
      </c>
      <c r="Q513" s="294">
        <v>0</v>
      </c>
      <c r="R513" s="294">
        <v>0</v>
      </c>
      <c r="S513" s="294">
        <v>0</v>
      </c>
      <c r="T513" s="294">
        <v>0</v>
      </c>
      <c r="U513" s="294">
        <v>0</v>
      </c>
      <c r="V513" s="294">
        <v>0</v>
      </c>
      <c r="W513" s="294">
        <v>0</v>
      </c>
      <c r="X513" s="294">
        <v>0</v>
      </c>
      <c r="Y513" s="294">
        <v>0</v>
      </c>
      <c r="Z513" s="294"/>
      <c r="AA513" s="463">
        <v>0</v>
      </c>
      <c r="AB513" s="463">
        <v>0</v>
      </c>
      <c r="AC513" s="463">
        <v>0</v>
      </c>
      <c r="AD513" s="463">
        <v>0</v>
      </c>
      <c r="AE513" s="463">
        <v>0</v>
      </c>
      <c r="AF513" s="463">
        <v>0</v>
      </c>
      <c r="AG513" s="463">
        <v>0</v>
      </c>
      <c r="AH513" s="463">
        <v>0</v>
      </c>
      <c r="AI513" s="463">
        <v>0</v>
      </c>
      <c r="AJ513" s="463">
        <v>0</v>
      </c>
      <c r="AK513" s="463">
        <v>0</v>
      </c>
      <c r="AL513" s="463">
        <v>0</v>
      </c>
      <c r="AM513" s="463">
        <v>0</v>
      </c>
      <c r="AN513" s="463">
        <v>0</v>
      </c>
      <c r="AO513" s="295">
        <f>SUM(AA513:AN513)</f>
        <v>0</v>
      </c>
    </row>
    <row r="514" spans="1:43" s="282" customFormat="1" ht="15" hidden="1" outlineLevel="1">
      <c r="A514" s="498"/>
      <c r="B514" s="323" t="s">
        <v>259</v>
      </c>
      <c r="C514" s="290" t="s">
        <v>163</v>
      </c>
      <c r="D514" s="294">
        <v>0</v>
      </c>
      <c r="E514" s="294">
        <v>0</v>
      </c>
      <c r="F514" s="294">
        <v>0</v>
      </c>
      <c r="G514" s="294">
        <v>0</v>
      </c>
      <c r="H514" s="294">
        <v>0</v>
      </c>
      <c r="I514" s="294">
        <v>0</v>
      </c>
      <c r="J514" s="294">
        <v>0</v>
      </c>
      <c r="K514" s="294">
        <v>0</v>
      </c>
      <c r="L514" s="294">
        <v>0</v>
      </c>
      <c r="M514" s="294">
        <v>0</v>
      </c>
      <c r="N514" s="294"/>
      <c r="O514" s="294">
        <v>12</v>
      </c>
      <c r="P514" s="294">
        <v>0</v>
      </c>
      <c r="Q514" s="294">
        <v>0</v>
      </c>
      <c r="R514" s="294">
        <v>0</v>
      </c>
      <c r="S514" s="294">
        <v>0</v>
      </c>
      <c r="T514" s="294">
        <v>0</v>
      </c>
      <c r="U514" s="294">
        <v>0</v>
      </c>
      <c r="V514" s="294">
        <v>0</v>
      </c>
      <c r="W514" s="294">
        <v>0</v>
      </c>
      <c r="X514" s="294">
        <v>0</v>
      </c>
      <c r="Y514" s="294">
        <v>0</v>
      </c>
      <c r="Z514" s="294"/>
      <c r="AA514" s="408">
        <f>AA513</f>
        <v>0</v>
      </c>
      <c r="AB514" s="408">
        <f t="shared" ref="AB514:AN514" si="241">AB513</f>
        <v>0</v>
      </c>
      <c r="AC514" s="408">
        <f t="shared" si="241"/>
        <v>0</v>
      </c>
      <c r="AD514" s="408">
        <f t="shared" si="241"/>
        <v>0</v>
      </c>
      <c r="AE514" s="408">
        <f t="shared" si="241"/>
        <v>0</v>
      </c>
      <c r="AF514" s="408">
        <f t="shared" si="241"/>
        <v>0</v>
      </c>
      <c r="AG514" s="408">
        <f t="shared" si="241"/>
        <v>0</v>
      </c>
      <c r="AH514" s="408">
        <f t="shared" si="241"/>
        <v>0</v>
      </c>
      <c r="AI514" s="408">
        <f t="shared" si="241"/>
        <v>0</v>
      </c>
      <c r="AJ514" s="408">
        <f t="shared" si="241"/>
        <v>0</v>
      </c>
      <c r="AK514" s="408">
        <f t="shared" si="241"/>
        <v>0</v>
      </c>
      <c r="AL514" s="408">
        <f t="shared" si="241"/>
        <v>0</v>
      </c>
      <c r="AM514" s="408">
        <f t="shared" si="241"/>
        <v>0</v>
      </c>
      <c r="AN514" s="408">
        <f t="shared" si="241"/>
        <v>0</v>
      </c>
      <c r="AO514" s="296"/>
    </row>
    <row r="515" spans="1:43" ht="15" hidden="1" outlineLevel="1">
      <c r="B515" s="314"/>
      <c r="C515" s="324"/>
      <c r="D515" s="290"/>
      <c r="E515" s="290"/>
      <c r="F515" s="290"/>
      <c r="G515" s="290"/>
      <c r="H515" s="290"/>
      <c r="I515" s="290"/>
      <c r="J515" s="290"/>
      <c r="K515" s="290"/>
      <c r="L515" s="290"/>
      <c r="M515" s="290"/>
      <c r="N515" s="290"/>
      <c r="O515" s="299"/>
      <c r="P515" s="290"/>
      <c r="Q515" s="325"/>
      <c r="R515" s="325"/>
      <c r="S515" s="325"/>
      <c r="T515" s="325"/>
      <c r="U515" s="325"/>
      <c r="V515" s="325"/>
      <c r="W515" s="325"/>
      <c r="X515" s="325"/>
      <c r="Y515" s="325"/>
      <c r="Z515" s="325"/>
      <c r="AA515" s="300"/>
      <c r="AB515" s="300"/>
      <c r="AC515" s="300"/>
      <c r="AD515" s="300"/>
      <c r="AE515" s="300"/>
      <c r="AF515" s="300"/>
      <c r="AG515" s="300"/>
      <c r="AH515" s="300"/>
      <c r="AI515" s="300"/>
      <c r="AJ515" s="300"/>
      <c r="AK515" s="300"/>
      <c r="AL515" s="300"/>
      <c r="AM515" s="300"/>
      <c r="AN515" s="300"/>
      <c r="AO515" s="305"/>
    </row>
    <row r="516" spans="1:43" ht="15.6" collapsed="1">
      <c r="B516" s="326" t="s">
        <v>260</v>
      </c>
      <c r="C516" s="328"/>
      <c r="D516" s="328">
        <f>SUM(D411:D514)</f>
        <v>427701.897</v>
      </c>
      <c r="E516" s="328"/>
      <c r="F516" s="328"/>
      <c r="G516" s="328"/>
      <c r="H516" s="328"/>
      <c r="I516" s="328"/>
      <c r="J516" s="328"/>
      <c r="K516" s="328"/>
      <c r="L516" s="328"/>
      <c r="M516" s="328"/>
      <c r="N516" s="328"/>
      <c r="O516" s="328"/>
      <c r="P516" s="328">
        <f>SUM(P411:P514)</f>
        <v>293.7835278</v>
      </c>
      <c r="Q516" s="328"/>
      <c r="R516" s="328"/>
      <c r="S516" s="328"/>
      <c r="T516" s="328"/>
      <c r="U516" s="328"/>
      <c r="V516" s="328"/>
      <c r="W516" s="328"/>
      <c r="X516" s="328"/>
      <c r="Y516" s="328"/>
      <c r="Z516" s="328"/>
      <c r="AA516" s="328">
        <f>IF(AA410="kWh",SUMPRODUCT(D411:D514,AA411:AA514))</f>
        <v>187166.56899999999</v>
      </c>
      <c r="AB516" s="328">
        <f>IF(AB410="kWh",SUMPRODUCT(D411:D514,AB411:AB514))</f>
        <v>106527.25133437103</v>
      </c>
      <c r="AC516" s="328">
        <f>IF(AC410="kW",SUMPRODUCT(O411:O514,P411:P514,AC411:AC514),SUMPRODUCT(D411:D514,AC411:AC514))</f>
        <v>388.56111518009646</v>
      </c>
      <c r="AD516" s="328">
        <f>IF(AD410="kW",SUMPRODUCT(O411:O514,P411:P514,AD411:AD514),SUMPRODUCT(D411:D514,AD411:AD514))</f>
        <v>0</v>
      </c>
      <c r="AE516" s="328">
        <f>IF(AE410="kW",SUMPRODUCT(O411:O514,P411:P514,AE411:AE514),SUMPRODUCT(D411:D514,AE411:AE514))</f>
        <v>0</v>
      </c>
      <c r="AF516" s="328">
        <f>IF(AF410="kW",SUMPRODUCT(O411:O514,P411:P514,AF411:AF514),SUMPRODUCT(D411:D514,AF411:AF514))</f>
        <v>0</v>
      </c>
      <c r="AG516" s="328">
        <f>IF(AG410="kW",SUMPRODUCT(O411:O514,P411:P514,AG411:AG514),SUMPRODUCT(D411:D514,AG411:AG514))</f>
        <v>0</v>
      </c>
      <c r="AH516" s="328">
        <f>IF(AH410="kW",SUMPRODUCT(O411:O514,P411:P514,AH411:AH514),SUMPRODUCT(D411:D514,AH411:AH514))</f>
        <v>0</v>
      </c>
      <c r="AI516" s="328">
        <f>IF(AI410="kW",SUMPRODUCT(O411:O514,P411:P514,AI411:AI514),SUMPRODUCT(D411:D514,AI411:AI514))</f>
        <v>0</v>
      </c>
      <c r="AJ516" s="328">
        <f>IF(AJ410="kW",SUMPRODUCT(O411:O514,P411:P514,AJ411:AJ514),SUMPRODUCT(D411:D514,AJ411:AJ514))</f>
        <v>0</v>
      </c>
      <c r="AK516" s="328">
        <f>IF(AK410="kW",SUMPRODUCT(O411:O514,P411:P514,AK411:AK514),SUMPRODUCT(D411:D514,AK411:AK514))</f>
        <v>0</v>
      </c>
      <c r="AL516" s="328">
        <f>IF(AL410="kW",SUMPRODUCT(O411:O514,P411:P514,AL411:AL514),SUMPRODUCT(D411:D514,AL411:AL514))</f>
        <v>0</v>
      </c>
      <c r="AM516" s="328">
        <f>IF(AM410="kW",SUMPRODUCT(O411:O514,P411:P514,AM411:AM514),SUMPRODUCT(D411:D514,AM411:AM514))</f>
        <v>0</v>
      </c>
      <c r="AN516" s="328">
        <f>IF(AN410="kW",SUMPRODUCT(O411:O514,P411:P514,AN411:AN514),SUMPRODUCT(D411:D514,AN411:AN514))</f>
        <v>0</v>
      </c>
      <c r="AO516" s="329"/>
    </row>
    <row r="517" spans="1:43" ht="15.6">
      <c r="B517" s="388" t="s">
        <v>261</v>
      </c>
      <c r="C517" s="389"/>
      <c r="D517" s="389"/>
      <c r="E517" s="389"/>
      <c r="F517" s="389"/>
      <c r="G517" s="389"/>
      <c r="H517" s="389"/>
      <c r="I517" s="389"/>
      <c r="J517" s="389"/>
      <c r="K517" s="389"/>
      <c r="L517" s="389"/>
      <c r="M517" s="389"/>
      <c r="N517" s="389"/>
      <c r="O517" s="389"/>
      <c r="P517" s="389"/>
      <c r="Q517" s="389"/>
      <c r="R517" s="389"/>
      <c r="S517" s="389"/>
      <c r="T517" s="389"/>
      <c r="U517" s="389"/>
      <c r="V517" s="389"/>
      <c r="W517" s="389"/>
      <c r="X517" s="389"/>
      <c r="Y517" s="389"/>
      <c r="Z517" s="389"/>
      <c r="AA517" s="327">
        <f>HLOOKUP(AA409,'2. LRAMVA Threshold'!$B$42:$Q$54,6,FALSE)</f>
        <v>289081</v>
      </c>
      <c r="AB517" s="327">
        <f>HLOOKUP(AB409,'2. LRAMVA Threshold'!$B$42:$Q$54,6,FALSE)</f>
        <v>99654</v>
      </c>
      <c r="AC517" s="327">
        <f>HLOOKUP(AC409,'2. LRAMVA Threshold'!$B$42:$Q$54,6,FALSE)</f>
        <v>392</v>
      </c>
      <c r="AD517" s="327">
        <f>HLOOKUP(AD409,'2. LRAMVA Threshold'!$B$42:$Q$54,6,FALSE)</f>
        <v>2021</v>
      </c>
      <c r="AE517" s="327">
        <f>HLOOKUP(AE409,'2. LRAMVA Threshold'!$B$42:$Q$54,6,FALSE)</f>
        <v>1</v>
      </c>
      <c r="AF517" s="327">
        <f>HLOOKUP(AF409,'2. LRAMVA Threshold'!$B$42:$Q$54,6,FALSE)</f>
        <v>17</v>
      </c>
      <c r="AG517" s="327">
        <f>HLOOKUP(AG409,'2. LRAMVA Threshold'!$B$42:$Q$54,6,FALSE)</f>
        <v>0</v>
      </c>
      <c r="AH517" s="327">
        <f>HLOOKUP(AH409,'2. LRAMVA Threshold'!$B$42:$Q$54,6,FALSE)</f>
        <v>0</v>
      </c>
      <c r="AI517" s="327">
        <f>HLOOKUP(AI409,'2. LRAMVA Threshold'!$B$42:$Q$54,6,FALSE)</f>
        <v>0</v>
      </c>
      <c r="AJ517" s="327">
        <f>HLOOKUP(AJ409,'2. LRAMVA Threshold'!$B$42:$Q$54,6,FALSE)</f>
        <v>0</v>
      </c>
      <c r="AK517" s="327">
        <f>HLOOKUP(AK409,'2. LRAMVA Threshold'!$B$42:$Q$54,6,FALSE)</f>
        <v>0</v>
      </c>
      <c r="AL517" s="327">
        <f>HLOOKUP(AL409,'2. LRAMVA Threshold'!$B$42:$Q$54,6,FALSE)</f>
        <v>0</v>
      </c>
      <c r="AM517" s="327">
        <f>HLOOKUP(AM409,'2. LRAMVA Threshold'!$B$42:$Q$54,6,FALSE)</f>
        <v>0</v>
      </c>
      <c r="AN517" s="327">
        <f>HLOOKUP(AN409,'2. LRAMVA Threshold'!$B$42:$Q$54,6,FALSE)</f>
        <v>0</v>
      </c>
      <c r="AO517" s="390"/>
    </row>
    <row r="518" spans="1:43" ht="15">
      <c r="B518" s="391"/>
      <c r="C518" s="392"/>
      <c r="D518" s="393"/>
      <c r="E518" s="393"/>
      <c r="F518" s="393"/>
      <c r="G518" s="393"/>
      <c r="H518" s="393"/>
      <c r="I518" s="393"/>
      <c r="J518" s="393"/>
      <c r="K518" s="393"/>
      <c r="L518" s="393"/>
      <c r="M518" s="393"/>
      <c r="N518" s="393"/>
      <c r="O518" s="393"/>
      <c r="P518" s="394"/>
      <c r="Q518" s="393"/>
      <c r="R518" s="393"/>
      <c r="S518" s="393"/>
      <c r="T518" s="395"/>
      <c r="U518" s="395"/>
      <c r="V518" s="395"/>
      <c r="W518" s="395"/>
      <c r="X518" s="393"/>
      <c r="Y518" s="393"/>
      <c r="Z518" s="393"/>
      <c r="AA518" s="396"/>
      <c r="AB518" s="396"/>
      <c r="AC518" s="396"/>
      <c r="AD518" s="396"/>
      <c r="AE518" s="396"/>
      <c r="AF518" s="396"/>
      <c r="AG518" s="396"/>
      <c r="AH518" s="396"/>
      <c r="AI518" s="396"/>
      <c r="AJ518" s="396"/>
      <c r="AK518" s="396"/>
      <c r="AL518" s="396"/>
      <c r="AM518" s="396"/>
      <c r="AN518" s="396"/>
      <c r="AO518" s="397"/>
    </row>
    <row r="519" spans="1:43" ht="15">
      <c r="B519" s="323" t="s">
        <v>167</v>
      </c>
      <c r="C519" s="337"/>
      <c r="D519" s="337"/>
      <c r="E519" s="373"/>
      <c r="F519" s="373"/>
      <c r="G519" s="373"/>
      <c r="H519" s="373"/>
      <c r="I519" s="373"/>
      <c r="J519" s="373"/>
      <c r="K519" s="373"/>
      <c r="L519" s="373"/>
      <c r="M519" s="373"/>
      <c r="N519" s="373"/>
      <c r="O519" s="373"/>
      <c r="P519" s="290"/>
      <c r="Q519" s="339"/>
      <c r="R519" s="339"/>
      <c r="S519" s="339"/>
      <c r="T519" s="338"/>
      <c r="U519" s="338"/>
      <c r="V519" s="338"/>
      <c r="W519" s="338"/>
      <c r="X519" s="339"/>
      <c r="Y519" s="339"/>
      <c r="Z519" s="339"/>
      <c r="AA519" s="340">
        <f>HLOOKUP(AA$20,'3.  Distribution Rates'!$C$122:$P$134,6,FALSE)</f>
        <v>1.67E-2</v>
      </c>
      <c r="AB519" s="340">
        <f>HLOOKUP(AB$20,'3.  Distribution Rates'!$C$122:$P$134,6,FALSE)</f>
        <v>2.0299999999999999E-2</v>
      </c>
      <c r="AC519" s="340">
        <f>HLOOKUP(AC$20,'3.  Distribution Rates'!$C$122:$P$134,6,FALSE)</f>
        <v>3.7216999999999998</v>
      </c>
      <c r="AD519" s="340">
        <f>HLOOKUP(AD$20,'3.  Distribution Rates'!$C$122:$P$134,6,FALSE)</f>
        <v>1.54E-2</v>
      </c>
      <c r="AE519" s="340">
        <f>HLOOKUP(AE$20,'3.  Distribution Rates'!$C$122:$P$134,6,FALSE)</f>
        <v>16.9239</v>
      </c>
      <c r="AF519" s="340">
        <f>HLOOKUP(AF$20,'3.  Distribution Rates'!$C$122:$P$134,6,FALSE)</f>
        <v>24.595800000000001</v>
      </c>
      <c r="AG519" s="340">
        <f>HLOOKUP(AG$20,'3.  Distribution Rates'!$C$122:$P$134,6,FALSE)</f>
        <v>0</v>
      </c>
      <c r="AH519" s="340">
        <f>HLOOKUP(AH$20,'3.  Distribution Rates'!$C$122:$P$134,6,FALSE)</f>
        <v>0</v>
      </c>
      <c r="AI519" s="340">
        <f>HLOOKUP(AI$20,'3.  Distribution Rates'!$C$122:$P$134,6,FALSE)</f>
        <v>0</v>
      </c>
      <c r="AJ519" s="340">
        <f>HLOOKUP(AJ$20,'3.  Distribution Rates'!$C$122:$P$134,6,FALSE)</f>
        <v>0</v>
      </c>
      <c r="AK519" s="340">
        <f>HLOOKUP(AK$20,'3.  Distribution Rates'!$C$122:$P$134,6,FALSE)</f>
        <v>0</v>
      </c>
      <c r="AL519" s="340">
        <f>HLOOKUP(AL$20,'3.  Distribution Rates'!$C$122:$P$134,6,FALSE)</f>
        <v>0</v>
      </c>
      <c r="AM519" s="340">
        <f>HLOOKUP(AM$20,'3.  Distribution Rates'!$C$122:$P$134,6,FALSE)</f>
        <v>0</v>
      </c>
      <c r="AN519" s="340">
        <f>HLOOKUP(AN$20,'3.  Distribution Rates'!$C$122:$P$134,6,FALSE)</f>
        <v>0</v>
      </c>
      <c r="AO519" s="398"/>
    </row>
    <row r="520" spans="1:43" ht="15">
      <c r="B520" s="323" t="s">
        <v>159</v>
      </c>
      <c r="C520" s="343"/>
      <c r="D520" s="308"/>
      <c r="E520" s="278"/>
      <c r="F520" s="278"/>
      <c r="G520" s="278"/>
      <c r="H520" s="278"/>
      <c r="I520" s="278"/>
      <c r="J520" s="278"/>
      <c r="K520" s="278"/>
      <c r="L520" s="278"/>
      <c r="M520" s="278"/>
      <c r="N520" s="278"/>
      <c r="O520" s="278"/>
      <c r="P520" s="290"/>
      <c r="Q520" s="278"/>
      <c r="R520" s="278"/>
      <c r="S520" s="278"/>
      <c r="T520" s="308"/>
      <c r="U520" s="308"/>
      <c r="V520" s="308"/>
      <c r="W520" s="308"/>
      <c r="X520" s="278"/>
      <c r="Y520" s="278"/>
      <c r="Z520" s="278"/>
      <c r="AA520" s="375">
        <f t="shared" ref="AA520:AF520" si="242">AA137*AA519</f>
        <v>1172.9230789862763</v>
      </c>
      <c r="AB520" s="375">
        <f t="shared" si="242"/>
        <v>2852.6133006981581</v>
      </c>
      <c r="AC520" s="375">
        <f t="shared" si="242"/>
        <v>991.39432879901324</v>
      </c>
      <c r="AD520" s="375">
        <f t="shared" si="242"/>
        <v>0</v>
      </c>
      <c r="AE520" s="375">
        <f t="shared" si="242"/>
        <v>0</v>
      </c>
      <c r="AF520" s="375">
        <f t="shared" si="242"/>
        <v>0</v>
      </c>
      <c r="AG520" s="375">
        <f t="shared" ref="AG520:AN520" si="243">AG137*AG519</f>
        <v>0</v>
      </c>
      <c r="AH520" s="375">
        <f t="shared" si="243"/>
        <v>0</v>
      </c>
      <c r="AI520" s="375">
        <f t="shared" si="243"/>
        <v>0</v>
      </c>
      <c r="AJ520" s="375">
        <f t="shared" si="243"/>
        <v>0</v>
      </c>
      <c r="AK520" s="375">
        <f t="shared" si="243"/>
        <v>0</v>
      </c>
      <c r="AL520" s="375">
        <f t="shared" si="243"/>
        <v>0</v>
      </c>
      <c r="AM520" s="375">
        <f t="shared" si="243"/>
        <v>0</v>
      </c>
      <c r="AN520" s="375">
        <f t="shared" si="243"/>
        <v>0</v>
      </c>
      <c r="AO520" s="618">
        <f>SUM(AA520:AN520)</f>
        <v>5016.9307084834472</v>
      </c>
      <c r="AQ520" s="282"/>
    </row>
    <row r="521" spans="1:43" ht="15">
      <c r="B521" s="323" t="s">
        <v>160</v>
      </c>
      <c r="C521" s="343"/>
      <c r="D521" s="308"/>
      <c r="E521" s="278"/>
      <c r="F521" s="278"/>
      <c r="G521" s="278"/>
      <c r="H521" s="278"/>
      <c r="I521" s="278"/>
      <c r="J521" s="278"/>
      <c r="K521" s="278"/>
      <c r="L521" s="278"/>
      <c r="M521" s="278"/>
      <c r="N521" s="278"/>
      <c r="O521" s="278"/>
      <c r="P521" s="290"/>
      <c r="Q521" s="278"/>
      <c r="R521" s="278"/>
      <c r="S521" s="278"/>
      <c r="T521" s="308"/>
      <c r="U521" s="308"/>
      <c r="V521" s="308"/>
      <c r="W521" s="308"/>
      <c r="X521" s="278"/>
      <c r="Y521" s="278"/>
      <c r="Z521" s="278"/>
      <c r="AA521" s="375">
        <f>AA267*AA519</f>
        <v>821.7367024425439</v>
      </c>
      <c r="AB521" s="375">
        <f t="shared" ref="AB521:AN521" si="244">AB267*AB519</f>
        <v>6305.4823804883235</v>
      </c>
      <c r="AC521" s="375">
        <f t="shared" si="244"/>
        <v>665.78019252959575</v>
      </c>
      <c r="AD521" s="375">
        <f t="shared" si="244"/>
        <v>0</v>
      </c>
      <c r="AE521" s="375">
        <f t="shared" si="244"/>
        <v>0</v>
      </c>
      <c r="AF521" s="375">
        <f t="shared" si="244"/>
        <v>0</v>
      </c>
      <c r="AG521" s="375">
        <f t="shared" si="244"/>
        <v>0</v>
      </c>
      <c r="AH521" s="375">
        <f t="shared" si="244"/>
        <v>0</v>
      </c>
      <c r="AI521" s="375">
        <f t="shared" si="244"/>
        <v>0</v>
      </c>
      <c r="AJ521" s="375">
        <f t="shared" si="244"/>
        <v>0</v>
      </c>
      <c r="AK521" s="375">
        <f t="shared" si="244"/>
        <v>0</v>
      </c>
      <c r="AL521" s="375">
        <f t="shared" si="244"/>
        <v>0</v>
      </c>
      <c r="AM521" s="375">
        <f t="shared" si="244"/>
        <v>0</v>
      </c>
      <c r="AN521" s="375">
        <f t="shared" si="244"/>
        <v>0</v>
      </c>
      <c r="AO521" s="618">
        <f>SUM(AA521:AN521)</f>
        <v>7792.9992754604627</v>
      </c>
    </row>
    <row r="522" spans="1:43" ht="15">
      <c r="B522" s="323" t="s">
        <v>161</v>
      </c>
      <c r="C522" s="343"/>
      <c r="D522" s="308"/>
      <c r="E522" s="278"/>
      <c r="F522" s="278"/>
      <c r="G522" s="278"/>
      <c r="H522" s="278"/>
      <c r="I522" s="278"/>
      <c r="J522" s="278"/>
      <c r="K522" s="278"/>
      <c r="L522" s="278"/>
      <c r="M522" s="278"/>
      <c r="N522" s="278"/>
      <c r="O522" s="278"/>
      <c r="P522" s="290"/>
      <c r="Q522" s="278"/>
      <c r="R522" s="278"/>
      <c r="S522" s="278"/>
      <c r="T522" s="308"/>
      <c r="U522" s="308"/>
      <c r="V522" s="308"/>
      <c r="W522" s="308"/>
      <c r="X522" s="278"/>
      <c r="Y522" s="278"/>
      <c r="Z522" s="278"/>
      <c r="AA522" s="375">
        <f>AA397*AA519</f>
        <v>764.404200214105</v>
      </c>
      <c r="AB522" s="375">
        <f t="shared" ref="AB522:AN522" si="245">AB397*AB519</f>
        <v>1585.159480345842</v>
      </c>
      <c r="AC522" s="375">
        <f t="shared" si="245"/>
        <v>322.55633227721631</v>
      </c>
      <c r="AD522" s="375">
        <f t="shared" si="245"/>
        <v>0</v>
      </c>
      <c r="AE522" s="375">
        <f t="shared" si="245"/>
        <v>0</v>
      </c>
      <c r="AF522" s="375">
        <f t="shared" si="245"/>
        <v>0</v>
      </c>
      <c r="AG522" s="375">
        <f t="shared" si="245"/>
        <v>0</v>
      </c>
      <c r="AH522" s="375">
        <f t="shared" si="245"/>
        <v>0</v>
      </c>
      <c r="AI522" s="375">
        <f t="shared" si="245"/>
        <v>0</v>
      </c>
      <c r="AJ522" s="375">
        <f t="shared" si="245"/>
        <v>0</v>
      </c>
      <c r="AK522" s="375">
        <f t="shared" si="245"/>
        <v>0</v>
      </c>
      <c r="AL522" s="375">
        <f t="shared" si="245"/>
        <v>0</v>
      </c>
      <c r="AM522" s="375">
        <f t="shared" si="245"/>
        <v>0</v>
      </c>
      <c r="AN522" s="375">
        <f t="shared" si="245"/>
        <v>0</v>
      </c>
      <c r="AO522" s="618">
        <f>SUM(AA522:AN522)</f>
        <v>2672.1200128371634</v>
      </c>
    </row>
    <row r="523" spans="1:43" ht="15">
      <c r="B523" s="323" t="s">
        <v>162</v>
      </c>
      <c r="C523" s="343"/>
      <c r="D523" s="308"/>
      <c r="E523" s="278"/>
      <c r="F523" s="278"/>
      <c r="G523" s="278"/>
      <c r="H523" s="278"/>
      <c r="I523" s="278"/>
      <c r="J523" s="278"/>
      <c r="K523" s="278"/>
      <c r="L523" s="278"/>
      <c r="M523" s="278"/>
      <c r="N523" s="278"/>
      <c r="O523" s="278"/>
      <c r="P523" s="290"/>
      <c r="Q523" s="278"/>
      <c r="R523" s="278"/>
      <c r="S523" s="278"/>
      <c r="T523" s="308"/>
      <c r="U523" s="308"/>
      <c r="V523" s="308"/>
      <c r="W523" s="308"/>
      <c r="X523" s="278"/>
      <c r="Y523" s="278"/>
      <c r="Z523" s="278"/>
      <c r="AA523" s="375">
        <f>AA516*AA519</f>
        <v>3125.6817022999999</v>
      </c>
      <c r="AB523" s="375">
        <f t="shared" ref="AB523:AM523" si="246">AB516*AB519</f>
        <v>2162.5032020877316</v>
      </c>
      <c r="AC523" s="375">
        <f t="shared" si="246"/>
        <v>1446.1079023657649</v>
      </c>
      <c r="AD523" s="375">
        <f t="shared" si="246"/>
        <v>0</v>
      </c>
      <c r="AE523" s="375">
        <f t="shared" si="246"/>
        <v>0</v>
      </c>
      <c r="AF523" s="375">
        <f t="shared" si="246"/>
        <v>0</v>
      </c>
      <c r="AG523" s="375">
        <f t="shared" si="246"/>
        <v>0</v>
      </c>
      <c r="AH523" s="375">
        <f t="shared" si="246"/>
        <v>0</v>
      </c>
      <c r="AI523" s="375">
        <f t="shared" si="246"/>
        <v>0</v>
      </c>
      <c r="AJ523" s="375">
        <f t="shared" si="246"/>
        <v>0</v>
      </c>
      <c r="AK523" s="375">
        <f>AK516*AK519</f>
        <v>0</v>
      </c>
      <c r="AL523" s="375">
        <f t="shared" si="246"/>
        <v>0</v>
      </c>
      <c r="AM523" s="375">
        <f t="shared" si="246"/>
        <v>0</v>
      </c>
      <c r="AN523" s="375">
        <f>AN516*AN519</f>
        <v>0</v>
      </c>
      <c r="AO523" s="618">
        <f>SUM(AA523:AN523)</f>
        <v>6734.2928067534967</v>
      </c>
    </row>
    <row r="524" spans="1:43" ht="15.6">
      <c r="B524" s="347" t="s">
        <v>262</v>
      </c>
      <c r="C524" s="343"/>
      <c r="D524" s="335"/>
      <c r="E524" s="333"/>
      <c r="F524" s="333"/>
      <c r="G524" s="333"/>
      <c r="H524" s="333"/>
      <c r="I524" s="333"/>
      <c r="J524" s="333"/>
      <c r="K524" s="333"/>
      <c r="L524" s="333"/>
      <c r="M524" s="333"/>
      <c r="N524" s="333"/>
      <c r="O524" s="333"/>
      <c r="P524" s="299"/>
      <c r="Q524" s="333"/>
      <c r="R524" s="333"/>
      <c r="S524" s="333"/>
      <c r="T524" s="335"/>
      <c r="U524" s="335"/>
      <c r="V524" s="335"/>
      <c r="W524" s="335"/>
      <c r="X524" s="333"/>
      <c r="Y524" s="333"/>
      <c r="Z524" s="333"/>
      <c r="AA524" s="344">
        <f>SUM(AA520:AA523)</f>
        <v>5884.7456839429251</v>
      </c>
      <c r="AB524" s="344">
        <f t="shared" ref="AB524:AM524" si="247">SUM(AB520:AB523)</f>
        <v>12905.758363620056</v>
      </c>
      <c r="AC524" s="344">
        <f t="shared" si="247"/>
        <v>3425.8387559715902</v>
      </c>
      <c r="AD524" s="344">
        <f t="shared" si="247"/>
        <v>0</v>
      </c>
      <c r="AE524" s="344">
        <f t="shared" si="247"/>
        <v>0</v>
      </c>
      <c r="AF524" s="344">
        <f t="shared" si="247"/>
        <v>0</v>
      </c>
      <c r="AG524" s="344">
        <f t="shared" si="247"/>
        <v>0</v>
      </c>
      <c r="AH524" s="344">
        <f t="shared" si="247"/>
        <v>0</v>
      </c>
      <c r="AI524" s="344">
        <f t="shared" si="247"/>
        <v>0</v>
      </c>
      <c r="AJ524" s="344">
        <f t="shared" si="247"/>
        <v>0</v>
      </c>
      <c r="AK524" s="344">
        <f t="shared" si="247"/>
        <v>0</v>
      </c>
      <c r="AL524" s="344">
        <f t="shared" si="247"/>
        <v>0</v>
      </c>
      <c r="AM524" s="344">
        <f t="shared" si="247"/>
        <v>0</v>
      </c>
      <c r="AN524" s="344">
        <f>SUM(AN520:AN523)</f>
        <v>0</v>
      </c>
      <c r="AO524" s="404">
        <f>SUM(AO520:AO523)</f>
        <v>22216.342803534571</v>
      </c>
    </row>
    <row r="525" spans="1:43" ht="15.6">
      <c r="B525" s="347" t="s">
        <v>263</v>
      </c>
      <c r="C525" s="343"/>
      <c r="D525" s="348"/>
      <c r="E525" s="333"/>
      <c r="F525" s="333"/>
      <c r="G525" s="333"/>
      <c r="H525" s="333"/>
      <c r="I525" s="333"/>
      <c r="J525" s="333"/>
      <c r="K525" s="333"/>
      <c r="L525" s="333"/>
      <c r="M525" s="333"/>
      <c r="N525" s="333"/>
      <c r="O525" s="333"/>
      <c r="P525" s="299"/>
      <c r="Q525" s="333"/>
      <c r="R525" s="333"/>
      <c r="S525" s="333"/>
      <c r="T525" s="335"/>
      <c r="U525" s="335"/>
      <c r="V525" s="335"/>
      <c r="W525" s="335"/>
      <c r="X525" s="333"/>
      <c r="Y525" s="333"/>
      <c r="Z525" s="333"/>
      <c r="AA525" s="345">
        <f>AA517*AA519</f>
        <v>4827.6526999999996</v>
      </c>
      <c r="AB525" s="345">
        <f t="shared" ref="AB525:AL525" si="248">AB517*AB519</f>
        <v>2022.9761999999998</v>
      </c>
      <c r="AC525" s="345">
        <f>AC517*AC519</f>
        <v>1458.9063999999998</v>
      </c>
      <c r="AD525" s="345">
        <f t="shared" si="248"/>
        <v>31.1234</v>
      </c>
      <c r="AE525" s="345">
        <f t="shared" si="248"/>
        <v>16.9239</v>
      </c>
      <c r="AF525" s="345">
        <f>AF517*AF519</f>
        <v>418.12860000000001</v>
      </c>
      <c r="AG525" s="345">
        <f t="shared" si="248"/>
        <v>0</v>
      </c>
      <c r="AH525" s="345">
        <f t="shared" si="248"/>
        <v>0</v>
      </c>
      <c r="AI525" s="345">
        <f t="shared" si="248"/>
        <v>0</v>
      </c>
      <c r="AJ525" s="345">
        <f t="shared" si="248"/>
        <v>0</v>
      </c>
      <c r="AK525" s="345">
        <f t="shared" si="248"/>
        <v>0</v>
      </c>
      <c r="AL525" s="345">
        <f t="shared" si="248"/>
        <v>0</v>
      </c>
      <c r="AM525" s="345">
        <f>AM517*AM519</f>
        <v>0</v>
      </c>
      <c r="AN525" s="345">
        <f>AN517*AN519</f>
        <v>0</v>
      </c>
      <c r="AO525" s="404">
        <f>SUM(AA525:AN525)</f>
        <v>8775.7111999999997</v>
      </c>
    </row>
    <row r="526" spans="1:43" ht="15.6">
      <c r="B526" s="347" t="s">
        <v>265</v>
      </c>
      <c r="C526" s="343"/>
      <c r="D526" s="348"/>
      <c r="E526" s="333"/>
      <c r="F526" s="333"/>
      <c r="G526" s="333"/>
      <c r="H526" s="333"/>
      <c r="I526" s="333"/>
      <c r="J526" s="333"/>
      <c r="K526" s="333"/>
      <c r="L526" s="333"/>
      <c r="M526" s="333"/>
      <c r="N526" s="333"/>
      <c r="O526" s="333"/>
      <c r="P526" s="299"/>
      <c r="Q526" s="333"/>
      <c r="R526" s="333"/>
      <c r="S526" s="333"/>
      <c r="T526" s="348"/>
      <c r="U526" s="348"/>
      <c r="V526" s="348"/>
      <c r="W526" s="348"/>
      <c r="X526" s="333"/>
      <c r="Y526" s="333"/>
      <c r="Z526" s="333"/>
      <c r="AA526" s="349"/>
      <c r="AB526" s="349"/>
      <c r="AC526" s="349"/>
      <c r="AD526" s="349"/>
      <c r="AE526" s="349"/>
      <c r="AF526" s="349"/>
      <c r="AG526" s="349"/>
      <c r="AH526" s="349"/>
      <c r="AI526" s="349"/>
      <c r="AJ526" s="349"/>
      <c r="AK526" s="349"/>
      <c r="AL526" s="349"/>
      <c r="AM526" s="349"/>
      <c r="AN526" s="349"/>
      <c r="AO526" s="404">
        <f>AO524-AO525</f>
        <v>13440.631603534572</v>
      </c>
    </row>
    <row r="527" spans="1:43" ht="15.6">
      <c r="B527" s="347"/>
      <c r="C527" s="343"/>
      <c r="D527" s="348"/>
      <c r="E527" s="333"/>
      <c r="F527" s="333"/>
      <c r="G527" s="333"/>
      <c r="H527" s="333"/>
      <c r="I527" s="333"/>
      <c r="J527" s="333"/>
      <c r="K527" s="333"/>
      <c r="L527" s="333"/>
      <c r="M527" s="333"/>
      <c r="N527" s="333"/>
      <c r="O527" s="333"/>
      <c r="P527" s="299"/>
      <c r="Q527" s="333"/>
      <c r="R527" s="333"/>
      <c r="S527" s="333"/>
      <c r="T527" s="348"/>
      <c r="U527" s="348"/>
      <c r="V527" s="348"/>
      <c r="W527" s="348"/>
      <c r="X527" s="333"/>
      <c r="Y527" s="333"/>
      <c r="Z527" s="333"/>
      <c r="AA527" s="349"/>
      <c r="AB527" s="349"/>
      <c r="AC527" s="349"/>
      <c r="AD527" s="349"/>
      <c r="AE527" s="349"/>
      <c r="AF527" s="349"/>
      <c r="AG527" s="349"/>
      <c r="AH527" s="349"/>
      <c r="AI527" s="349"/>
      <c r="AJ527" s="349"/>
      <c r="AK527" s="349"/>
      <c r="AL527" s="349"/>
      <c r="AM527" s="349"/>
      <c r="AN527" s="349"/>
      <c r="AO527" s="404"/>
    </row>
    <row r="528" spans="1:43" ht="15.6">
      <c r="B528" s="347"/>
      <c r="C528" s="343"/>
      <c r="D528" s="348"/>
      <c r="E528" s="333"/>
      <c r="F528" s="333"/>
      <c r="G528" s="333"/>
      <c r="H528" s="333"/>
      <c r="I528" s="333"/>
      <c r="J528" s="333"/>
      <c r="K528" s="333"/>
      <c r="L528" s="333"/>
      <c r="M528" s="333"/>
      <c r="N528" s="333"/>
      <c r="O528" s="333"/>
      <c r="P528" s="299"/>
      <c r="Q528" s="333"/>
      <c r="R528" s="333"/>
      <c r="S528" s="333"/>
      <c r="T528" s="348"/>
      <c r="U528" s="348"/>
      <c r="V528" s="348"/>
      <c r="W528" s="348"/>
      <c r="X528" s="333"/>
      <c r="Y528" s="333"/>
      <c r="Z528" s="333"/>
      <c r="AA528" s="349"/>
      <c r="AB528" s="349"/>
      <c r="AC528" s="349"/>
      <c r="AD528" s="349"/>
      <c r="AE528" s="349"/>
      <c r="AF528" s="349"/>
      <c r="AG528" s="349"/>
      <c r="AH528" s="349"/>
      <c r="AI528" s="349"/>
      <c r="AJ528" s="349"/>
      <c r="AK528" s="349"/>
      <c r="AL528" s="349"/>
      <c r="AM528" s="349"/>
      <c r="AN528" s="349"/>
      <c r="AO528" s="405"/>
    </row>
    <row r="529" spans="2:41" ht="15">
      <c r="B529" s="323" t="s">
        <v>201</v>
      </c>
      <c r="C529" s="348"/>
      <c r="D529" s="348"/>
      <c r="E529" s="333"/>
      <c r="F529" s="333"/>
      <c r="G529" s="333"/>
      <c r="H529" s="333"/>
      <c r="I529" s="333"/>
      <c r="J529" s="333"/>
      <c r="K529" s="333"/>
      <c r="L529" s="333"/>
      <c r="M529" s="333"/>
      <c r="N529" s="333"/>
      <c r="O529" s="333"/>
      <c r="P529" s="299"/>
      <c r="Q529" s="333"/>
      <c r="R529" s="333"/>
      <c r="S529" s="333"/>
      <c r="T529" s="348"/>
      <c r="U529" s="343"/>
      <c r="V529" s="348"/>
      <c r="W529" s="348"/>
      <c r="X529" s="333"/>
      <c r="Y529" s="333"/>
      <c r="Z529" s="333"/>
      <c r="AA529" s="290">
        <f>SUMPRODUCT(E411:E514,AA411:AA514)</f>
        <v>187081.84408153567</v>
      </c>
      <c r="AB529" s="290">
        <f>SUMPRODUCT(E411:E514,AB411:AB514)</f>
        <v>106527.25152235736</v>
      </c>
      <c r="AC529" s="290">
        <f>IF(AC410="kW",SUMPRODUCT(O411:O514,Q411:Q514,AC411:AC514),SUMPRODUCT(E411:E514,AC411:AC514))</f>
        <v>388.55779536965463</v>
      </c>
      <c r="AD529" s="290">
        <f>IF(AD410="kW",SUMPRODUCT(O411:O514,Q411:Q514,AD411:AD514),SUMPRODUCT(E411:E514,AD411:AD514))</f>
        <v>0</v>
      </c>
      <c r="AE529" s="290">
        <f>IF(AE410="kW",SUMPRODUCT(O411:O514,Q411:Q514,AE411:AE514),SUMPRODUCT(E411:E514,AE411:AE514))</f>
        <v>0</v>
      </c>
      <c r="AF529" s="290">
        <f>IF(AF410="kW",SUMPRODUCT(O411:O514,Q411:Q514,AF411:AF514),SUMPRODUCT(E411:E514, AF411:AF514))</f>
        <v>0</v>
      </c>
      <c r="AG529" s="290">
        <f>IF(AG410="kW",SUMPRODUCT(O411:O514,Q411:Q514,AG411:AG514),SUMPRODUCT(E411:E514,AG411:AG514))</f>
        <v>0</v>
      </c>
      <c r="AH529" s="290">
        <f>IF(AH410="kW",SUMPRODUCT(O411:O514,Q411:Q514,AH411:AH514),SUMPRODUCT(E411:E514,AH411:AH514))</f>
        <v>0</v>
      </c>
      <c r="AI529" s="290">
        <f>IF(AI410="kW",SUMPRODUCT(O411:O514,Q411:Q514,AI411:AI514),SUMPRODUCT(E411:E514,AI411:AI514))</f>
        <v>0</v>
      </c>
      <c r="AJ529" s="290">
        <f>IF(AJ410="kW",SUMPRODUCT(O411:O514,Q411:Q514,AJ411:AJ514),SUMPRODUCT(E411:E514,AJ411:AJ514))</f>
        <v>0</v>
      </c>
      <c r="AK529" s="290">
        <f>IF(AK410="kW",SUMPRODUCT(O411:O514,Q411:Q514,AK411:AK514),SUMPRODUCT(E411:E514,AK411:AK514))</f>
        <v>0</v>
      </c>
      <c r="AL529" s="290">
        <f>IF(AL410="kW",SUMPRODUCT(O411:O514,Q411:Q514,AL411:AL514),SUMPRODUCT(E411:E514,AL411:AL514))</f>
        <v>0</v>
      </c>
      <c r="AM529" s="290">
        <f>IF(AM410="kW",SUMPRODUCT(O411:O514,Q411:Q514,AM411:AM514),SUMPRODUCT(E411:E514,AM411:AM514))</f>
        <v>0</v>
      </c>
      <c r="AN529" s="290">
        <f>IF(AN410="kW",SUMPRODUCT(O411:O514,Q411:Q514,AN411:AN514),SUMPRODUCT(E411:E514,AN411:AN514))</f>
        <v>0</v>
      </c>
      <c r="AO529" s="351"/>
    </row>
    <row r="530" spans="2:41" ht="15">
      <c r="B530" s="323" t="s">
        <v>202</v>
      </c>
      <c r="C530" s="354"/>
      <c r="D530" s="278"/>
      <c r="E530" s="278"/>
      <c r="F530" s="278"/>
      <c r="G530" s="278"/>
      <c r="H530" s="278"/>
      <c r="I530" s="278"/>
      <c r="J530" s="278"/>
      <c r="K530" s="278"/>
      <c r="L530" s="278"/>
      <c r="M530" s="278"/>
      <c r="N530" s="278"/>
      <c r="O530" s="278"/>
      <c r="P530" s="355"/>
      <c r="Q530" s="278"/>
      <c r="R530" s="278"/>
      <c r="S530" s="278"/>
      <c r="T530" s="303"/>
      <c r="U530" s="308"/>
      <c r="V530" s="308"/>
      <c r="W530" s="278"/>
      <c r="X530" s="278"/>
      <c r="Y530" s="308"/>
      <c r="Z530" s="308"/>
      <c r="AA530" s="290">
        <f>SUMPRODUCT(F411:F514,AA411:AA514)</f>
        <v>176065.67091034027</v>
      </c>
      <c r="AB530" s="290">
        <f>SUMPRODUCT(F411:F514,AB411:AB514)</f>
        <v>106135.83913048834</v>
      </c>
      <c r="AC530" s="290">
        <f>IF(AC410="kW",SUMPRODUCT(O411:O514,R411:R514,AC411:AC514),SUMPRODUCT(F411:F514,AC411:AC514))</f>
        <v>388.55779536965463</v>
      </c>
      <c r="AD530" s="290">
        <f>IF(AD410="kW",SUMPRODUCT(O411:O514,R411:R514,AD411:AD514),SUMPRODUCT(F411:F514,AD411:AD514))</f>
        <v>0</v>
      </c>
      <c r="AE530" s="290">
        <f>IF(AE410="kW",SUMPRODUCT(O411:O514,R411:R514,AE411:AE514),SUMPRODUCT(F411:F514, AE411:AE514))</f>
        <v>0</v>
      </c>
      <c r="AF530" s="290">
        <f>IF(AF410="kW",SUMPRODUCT(O411:O514,R411:R514,AF411:AF514),SUMPRODUCT(F411:F514, AF411:AF514))</f>
        <v>0</v>
      </c>
      <c r="AG530" s="290">
        <f>IF(AG410="kW",SUMPRODUCT(O411:O514,R411:R514,AG411:AG514),SUMPRODUCT(F411:F514,AG411:AG514))</f>
        <v>0</v>
      </c>
      <c r="AH530" s="290">
        <f>IF(AH410="kW",SUMPRODUCT(O411:O514,R411:R514,AH411:AH514),SUMPRODUCT(F411:F514,AH411:AH514))</f>
        <v>0</v>
      </c>
      <c r="AI530" s="290">
        <f>IF(AI410="kW",SUMPRODUCT(O411:O514,R411:R514,AI411:AI514),SUMPRODUCT(F411:F514,AI411:AI514))</f>
        <v>0</v>
      </c>
      <c r="AJ530" s="290">
        <f>IF(AJ410="kW",SUMPRODUCT(O411:O514,R411:R514,AJ411:AJ514),SUMPRODUCT(F411:F514,AJ411:AJ514))</f>
        <v>0</v>
      </c>
      <c r="AK530" s="290">
        <f>IF(AK410="kW",SUMPRODUCT(O411:O514,R411:R514,AK411:AK514),SUMPRODUCT(F411:F514,AK411:AK514))</f>
        <v>0</v>
      </c>
      <c r="AL530" s="290">
        <f>IF(AL410="kW",SUMPRODUCT(O411:O514,R411:R514,AL411:AL514),SUMPRODUCT(F411:F514,AL411:AL514))</f>
        <v>0</v>
      </c>
      <c r="AM530" s="290">
        <f>IF(AM410="kW",SUMPRODUCT(O411:O514,R411:R514,AM411:AM514),SUMPRODUCT(F411:F514,AM411:AM514))</f>
        <v>0</v>
      </c>
      <c r="AN530" s="290">
        <f>IF(AN410="kW",SUMPRODUCT(O411:O514,R411:R514,AN411:AN514),SUMPRODUCT(F411:F514,AN411:AN514))</f>
        <v>0</v>
      </c>
      <c r="AO530" s="336"/>
    </row>
    <row r="531" spans="2:41" ht="15">
      <c r="B531" s="323" t="s">
        <v>203</v>
      </c>
      <c r="C531" s="354"/>
      <c r="D531" s="278"/>
      <c r="E531" s="278"/>
      <c r="F531" s="278"/>
      <c r="G531" s="278"/>
      <c r="H531" s="278"/>
      <c r="I531" s="278"/>
      <c r="J531" s="278"/>
      <c r="K531" s="278"/>
      <c r="L531" s="278"/>
      <c r="M531" s="278"/>
      <c r="N531" s="278"/>
      <c r="O531" s="278"/>
      <c r="P531" s="355"/>
      <c r="Q531" s="278"/>
      <c r="R531" s="278"/>
      <c r="S531" s="278"/>
      <c r="T531" s="303"/>
      <c r="U531" s="308"/>
      <c r="V531" s="308"/>
      <c r="W531" s="278"/>
      <c r="X531" s="278"/>
      <c r="Y531" s="308"/>
      <c r="Z531" s="308"/>
      <c r="AA531" s="290">
        <f>SUMPRODUCT(G411:G514,AA411:AA514)</f>
        <v>150105.13270729387</v>
      </c>
      <c r="AB531" s="290">
        <f>SUMPRODUCT(G411:G514,AB411:AB514)</f>
        <v>102062.75178591351</v>
      </c>
      <c r="AC531" s="290">
        <f>IF(AC410="kW",SUMPRODUCT(O411:O514,S411:S514,AC411:AC514),SUMPRODUCT(G411:G514,AC411:AC514))</f>
        <v>379.29025584909886</v>
      </c>
      <c r="AD531" s="290">
        <f>IF(AD410="kW",SUMPRODUCT(O411:O514,S411:S514,AD411:AD514),SUMPRODUCT(G411:G514,AD411:AD514))</f>
        <v>0</v>
      </c>
      <c r="AE531" s="290">
        <f>IF(AE410="kW",SUMPRODUCT(O411:O514,S411:S514,AE411:AE514),SUMPRODUCT(G411:G514, AE411:AE514))</f>
        <v>0</v>
      </c>
      <c r="AF531" s="290">
        <f>IF(AF410="kW",SUMPRODUCT(O411:O514,S411:S514,AF411:AF514),SUMPRODUCT(G411:G514, AF411:AF514))</f>
        <v>0</v>
      </c>
      <c r="AG531" s="290">
        <f>IF(AG410="kW",SUMPRODUCT(O411:O514,S411:S514,AG411:AG514),SUMPRODUCT(G411:G514,AG411:AG514))</f>
        <v>0</v>
      </c>
      <c r="AH531" s="290">
        <f>IF(AH410="kW",SUMPRODUCT(O411:O514,S411:S514,AH411:AH514),SUMPRODUCT(G411:G514,AH411:AH514))</f>
        <v>0</v>
      </c>
      <c r="AI531" s="290">
        <f>IF(AI410="kW",SUMPRODUCT(O411:O514,S411:S514,AI411:AI514),SUMPRODUCT(G411:G514,AI411:AI514))</f>
        <v>0</v>
      </c>
      <c r="AJ531" s="290">
        <f>IF(AJ410="kW",SUMPRODUCT(O411:O514,S411:S514,AJ411:AJ514),SUMPRODUCT(G411:G514,AJ411:AJ514))</f>
        <v>0</v>
      </c>
      <c r="AK531" s="290">
        <f>IF(AK410="kW",SUMPRODUCT(O411:O514,S411:S514,AK411:AK514),SUMPRODUCT(G411:G514,AK411:AK514))</f>
        <v>0</v>
      </c>
      <c r="AL531" s="290">
        <f>IF(AL410="kW",SUMPRODUCT(O411:O514,S411:S514,AL411:AL514),SUMPRODUCT(G411:G514,AL411:AL514))</f>
        <v>0</v>
      </c>
      <c r="AM531" s="290">
        <f>IF(AM410="kW",SUMPRODUCT(O411:O514,S411:S514,AM411:AM514),SUMPRODUCT(G411:G514,AM411:AM514))</f>
        <v>0</v>
      </c>
      <c r="AN531" s="290">
        <f>IF(AN410="kW",SUMPRODUCT(O411:O514,S411:S514,AN411:AN514),SUMPRODUCT(G411:G514,AN411:AN514))</f>
        <v>0</v>
      </c>
      <c r="AO531" s="336"/>
    </row>
    <row r="532" spans="2:41" ht="15">
      <c r="B532" s="323" t="s">
        <v>204</v>
      </c>
      <c r="C532" s="354"/>
      <c r="D532" s="278"/>
      <c r="E532" s="278"/>
      <c r="F532" s="278"/>
      <c r="G532" s="278"/>
      <c r="H532" s="278"/>
      <c r="I532" s="278"/>
      <c r="J532" s="278"/>
      <c r="K532" s="278"/>
      <c r="L532" s="278"/>
      <c r="M532" s="278"/>
      <c r="N532" s="278"/>
      <c r="O532" s="278"/>
      <c r="P532" s="355"/>
      <c r="Q532" s="278"/>
      <c r="R532" s="278"/>
      <c r="S532" s="278"/>
      <c r="T532" s="303"/>
      <c r="U532" s="308"/>
      <c r="V532" s="308"/>
      <c r="W532" s="278"/>
      <c r="X532" s="278"/>
      <c r="Y532" s="308"/>
      <c r="Z532" s="308"/>
      <c r="AA532" s="290">
        <f>SUMPRODUCT(H411:H514,AA411:AA514)</f>
        <v>144403.64238025722</v>
      </c>
      <c r="AB532" s="290">
        <f>SUMPRODUCT(H411:H514,AB411:AB514)</f>
        <v>102062.75178591351</v>
      </c>
      <c r="AC532" s="290">
        <f>IF(AC410="kW",SUMPRODUCT(O411:O514,T411:T514,AC411:AC514),SUMPRODUCT(H411:H514,AC411:AC514))</f>
        <v>379.29025584909886</v>
      </c>
      <c r="AD532" s="290">
        <f>IF(AD410="kW",SUMPRODUCT(O411:O514,T411:T514,AD411:AD514),SUMPRODUCT(H411:H514,AD411:AD514))</f>
        <v>0</v>
      </c>
      <c r="AE532" s="290">
        <f>IF(AE410="kW",SUMPRODUCT(O411:O514,T411:T514,AE411:AE514),SUMPRODUCT(H411:H514, AE411:AE514))</f>
        <v>0</v>
      </c>
      <c r="AF532" s="290">
        <f>IF(AF410="kW",SUMPRODUCT(O411:O514,T411:T514,AF411:AF514),SUMPRODUCT(H411:H514, AF411:AF514))</f>
        <v>0</v>
      </c>
      <c r="AG532" s="290">
        <f>IF(AG410="kW",SUMPRODUCT(O411:O514,T411:T514,AG411:AG514),SUMPRODUCT(H411:H514,AG411:AG514))</f>
        <v>0</v>
      </c>
      <c r="AH532" s="290">
        <f>IF(AH410="kW",SUMPRODUCT(O411:O514,T411:T514,AH411:AH514),SUMPRODUCT(H411:H514,AH411:AH514))</f>
        <v>0</v>
      </c>
      <c r="AI532" s="290">
        <f>IF(AI410="kW",SUMPRODUCT(O411:O514,T411:T514,AI411:AI514),SUMPRODUCT(H411:H514,AI411:AI514))</f>
        <v>0</v>
      </c>
      <c r="AJ532" s="290">
        <f>IF(AJ410="kW",SUMPRODUCT(O411:O514,T411:T514,AJ411:AJ514),SUMPRODUCT(H411:H514,AJ411:AJ514))</f>
        <v>0</v>
      </c>
      <c r="AK532" s="290">
        <f>IF(AK410="kW",SUMPRODUCT(O411:O514,T411:T514,AK411:AK514),SUMPRODUCT(H411:H514,AK411:AK514))</f>
        <v>0</v>
      </c>
      <c r="AL532" s="290">
        <f>IF(AL410="kW",SUMPRODUCT(O411:O514,T411:T514,AL411:AL514),SUMPRODUCT(H411:H514,AL411:AL514))</f>
        <v>0</v>
      </c>
      <c r="AM532" s="290">
        <f>IF(AM410="kW",SUMPRODUCT(O411:O514,T411:T514,AM411:AM514),SUMPRODUCT(H411:H514,AM411:AM514))</f>
        <v>0</v>
      </c>
      <c r="AN532" s="290">
        <f>IF(AN410="kW",SUMPRODUCT(O411:O514,T411:T514,AN411:AN514),SUMPRODUCT(H411:H514,AN411:AN514))</f>
        <v>0</v>
      </c>
      <c r="AO532" s="336"/>
    </row>
    <row r="533" spans="2:41" ht="15">
      <c r="B533" s="323" t="s">
        <v>205</v>
      </c>
      <c r="C533" s="354"/>
      <c r="D533" s="278"/>
      <c r="E533" s="278"/>
      <c r="F533" s="278"/>
      <c r="G533" s="278"/>
      <c r="H533" s="278"/>
      <c r="I533" s="278"/>
      <c r="J533" s="278"/>
      <c r="K533" s="278"/>
      <c r="L533" s="278"/>
      <c r="M533" s="278"/>
      <c r="N533" s="278"/>
      <c r="O533" s="278"/>
      <c r="P533" s="355"/>
      <c r="Q533" s="278"/>
      <c r="R533" s="278"/>
      <c r="S533" s="278"/>
      <c r="T533" s="303"/>
      <c r="U533" s="308"/>
      <c r="V533" s="308"/>
      <c r="W533" s="278"/>
      <c r="X533" s="278"/>
      <c r="Y533" s="308"/>
      <c r="Z533" s="308"/>
      <c r="AA533" s="290">
        <f>SUMPRODUCT(I411:I514,AA411:AA514)</f>
        <v>139913.38434634174</v>
      </c>
      <c r="AB533" s="290">
        <f>SUMPRODUCT(I411:I514,AB411:AB514)</f>
        <v>102062.75178591351</v>
      </c>
      <c r="AC533" s="290">
        <f>IF(AC410="kW",SUMPRODUCT(O411:O514,U411:U514,AC411:AC514),SUMPRODUCT(I411:I514,AC411:AC514))</f>
        <v>379.29025584909886</v>
      </c>
      <c r="AD533" s="290">
        <f>IF(AD410="kW",SUMPRODUCT(O411:O514,U411:U514,AD411:AD514),SUMPRODUCT(I411:I514,AD411:AD514))</f>
        <v>0</v>
      </c>
      <c r="AE533" s="290">
        <f>IF(AE410="kW",SUMPRODUCT(O411:O514,U411:U514,AE411:AE514),SUMPRODUCT(I411:I514, AE411:AE514))</f>
        <v>0</v>
      </c>
      <c r="AF533" s="290">
        <f>IF(AF410="kW",SUMPRODUCT(O411:O514,U411:U514,AF411:AF514),SUMPRODUCT(I411:I514, AF411:AF514))</f>
        <v>0</v>
      </c>
      <c r="AG533" s="290">
        <f>IF(AG410="kW",SUMPRODUCT(O411:O514,U411:U514,AG411:AG514),SUMPRODUCT(I411:I514,AG411:AG514))</f>
        <v>0</v>
      </c>
      <c r="AH533" s="290">
        <f>IF(AH410="kW",SUMPRODUCT(O411:O514,U411:U514,AH411:AH514),SUMPRODUCT(I411:I514,AH411:AH514))</f>
        <v>0</v>
      </c>
      <c r="AI533" s="290">
        <f>IF(AI410="kW",SUMPRODUCT(O411:O514,U411:U514,AI411:AI514),SUMPRODUCT(I411:I514,AI411:AI514))</f>
        <v>0</v>
      </c>
      <c r="AJ533" s="290">
        <f>IF(AJ410="kW",SUMPRODUCT(O411:O514,U411:U514,AJ411:AJ514),SUMPRODUCT(I411:I514,AJ411:AJ514))</f>
        <v>0</v>
      </c>
      <c r="AK533" s="290">
        <f>IF(AK410="kW",SUMPRODUCT(O411:O514,U411:U514,AK411:AK514),SUMPRODUCT(I411:I514,AK411:AK514))</f>
        <v>0</v>
      </c>
      <c r="AL533" s="290">
        <f>IF(AL410="kW",SUMPRODUCT(O411:O514,U411:U514,AL411:AL514),SUMPRODUCT(I411:I514,AL411:AL514))</f>
        <v>0</v>
      </c>
      <c r="AM533" s="290">
        <f>IF(AM410="kW",SUMPRODUCT(O411:O514,U411:U514,AM411:AM514),SUMPRODUCT(I411:I514,AM411:AM514))</f>
        <v>0</v>
      </c>
      <c r="AN533" s="290">
        <f>IF(AN410="kW",SUMPRODUCT(O411:O514,U411:U514,AN411:AN514),SUMPRODUCT(I411:I514,AN411:AN514))</f>
        <v>0</v>
      </c>
      <c r="AO533" s="336"/>
    </row>
    <row r="534" spans="2:41" ht="15">
      <c r="B534" s="323" t="s">
        <v>206</v>
      </c>
      <c r="C534" s="354"/>
      <c r="D534" s="278"/>
      <c r="E534" s="278"/>
      <c r="F534" s="278"/>
      <c r="G534" s="278"/>
      <c r="H534" s="278"/>
      <c r="I534" s="278"/>
      <c r="J534" s="278"/>
      <c r="K534" s="278"/>
      <c r="L534" s="278"/>
      <c r="M534" s="278"/>
      <c r="N534" s="278"/>
      <c r="O534" s="278"/>
      <c r="P534" s="355"/>
      <c r="Q534" s="278"/>
      <c r="R534" s="278"/>
      <c r="S534" s="278"/>
      <c r="T534" s="303"/>
      <c r="U534" s="308"/>
      <c r="V534" s="308"/>
      <c r="W534" s="278"/>
      <c r="X534" s="278"/>
      <c r="Y534" s="308"/>
      <c r="Z534" s="308"/>
      <c r="AA534" s="290">
        <f>SUMPRODUCT(J410:J513,AA410:AA513)</f>
        <v>139317.34734377827</v>
      </c>
      <c r="AB534" s="290">
        <f>SUMPRODUCT(J410:J513,AB410:AB513)</f>
        <v>99428.246635840012</v>
      </c>
      <c r="AC534" s="290">
        <f t="shared" ref="AC534:AN534" si="249">IF(AC410="kW",SUMPRODUCT($O411:$O514,$V411:$V514,AC411:AC514),SUMPRODUCT($J411:$J514,AC411:AC514))</f>
        <v>373.59003039805413</v>
      </c>
      <c r="AD534" s="290">
        <f t="shared" si="249"/>
        <v>0</v>
      </c>
      <c r="AE534" s="290">
        <f t="shared" si="249"/>
        <v>0</v>
      </c>
      <c r="AF534" s="290">
        <f t="shared" si="249"/>
        <v>0</v>
      </c>
      <c r="AG534" s="290">
        <f t="shared" si="249"/>
        <v>0</v>
      </c>
      <c r="AH534" s="290">
        <f t="shared" si="249"/>
        <v>0</v>
      </c>
      <c r="AI534" s="290">
        <f t="shared" si="249"/>
        <v>0</v>
      </c>
      <c r="AJ534" s="290">
        <f t="shared" si="249"/>
        <v>0</v>
      </c>
      <c r="AK534" s="290">
        <f t="shared" si="249"/>
        <v>0</v>
      </c>
      <c r="AL534" s="290">
        <f t="shared" si="249"/>
        <v>0</v>
      </c>
      <c r="AM534" s="290">
        <f t="shared" si="249"/>
        <v>0</v>
      </c>
      <c r="AN534" s="290">
        <f t="shared" si="249"/>
        <v>0</v>
      </c>
      <c r="AO534" s="383"/>
    </row>
    <row r="535" spans="2:41" ht="15">
      <c r="B535" s="741" t="s">
        <v>768</v>
      </c>
      <c r="C535" s="356"/>
      <c r="D535" s="381"/>
      <c r="E535" s="381"/>
      <c r="F535" s="381"/>
      <c r="G535" s="381"/>
      <c r="H535" s="381"/>
      <c r="I535" s="381"/>
      <c r="J535" s="381"/>
      <c r="K535" s="381"/>
      <c r="L535" s="381"/>
      <c r="M535" s="381"/>
      <c r="N535" s="381"/>
      <c r="O535" s="381"/>
      <c r="P535" s="380"/>
      <c r="Q535" s="381"/>
      <c r="R535" s="381"/>
      <c r="S535" s="381"/>
      <c r="T535" s="361"/>
      <c r="U535" s="382"/>
      <c r="V535" s="382"/>
      <c r="W535" s="381"/>
      <c r="X535" s="381"/>
      <c r="Y535" s="382"/>
      <c r="Z535" s="382"/>
      <c r="AA535" s="325">
        <f>SUMPRODUCT(L411:L514,AA411:AA514)</f>
        <v>106831.38874158286</v>
      </c>
      <c r="AB535" s="325">
        <f>SUMPRODUCT(L411:L514,AB411:AB514)</f>
        <v>92403.345504598547</v>
      </c>
      <c r="AC535" s="325">
        <f t="shared" ref="AC535:AN535" si="250">IF(AC410="kW",SUMPRODUCT($O411:$O514,$W411:$W514,AC411:AC514),SUMPRODUCT($L411:$L514,AC411:AC514))</f>
        <v>373.59003039805413</v>
      </c>
      <c r="AD535" s="325">
        <f t="shared" si="250"/>
        <v>0</v>
      </c>
      <c r="AE535" s="325">
        <f t="shared" si="250"/>
        <v>0</v>
      </c>
      <c r="AF535" s="325">
        <f t="shared" si="250"/>
        <v>0</v>
      </c>
      <c r="AG535" s="325">
        <f t="shared" si="250"/>
        <v>0</v>
      </c>
      <c r="AH535" s="325">
        <f t="shared" si="250"/>
        <v>0</v>
      </c>
      <c r="AI535" s="325">
        <f t="shared" si="250"/>
        <v>0</v>
      </c>
      <c r="AJ535" s="325">
        <f t="shared" si="250"/>
        <v>0</v>
      </c>
      <c r="AK535" s="325">
        <f t="shared" si="250"/>
        <v>0</v>
      </c>
      <c r="AL535" s="325">
        <f t="shared" si="250"/>
        <v>0</v>
      </c>
      <c r="AM535" s="325">
        <f t="shared" si="250"/>
        <v>0</v>
      </c>
      <c r="AN535" s="325">
        <f t="shared" si="250"/>
        <v>0</v>
      </c>
      <c r="AO535" s="383"/>
    </row>
    <row r="536" spans="2:41" ht="22.5" customHeight="1">
      <c r="B536" s="365" t="s">
        <v>827</v>
      </c>
      <c r="C536" s="384"/>
      <c r="D536" s="385"/>
      <c r="E536" s="385"/>
      <c r="F536" s="385"/>
      <c r="G536" s="385"/>
      <c r="H536" s="385"/>
      <c r="I536" s="385"/>
      <c r="J536" s="385"/>
      <c r="K536" s="385"/>
      <c r="L536" s="385"/>
      <c r="M536" s="385"/>
      <c r="N536" s="385"/>
      <c r="O536" s="385"/>
      <c r="P536" s="385"/>
      <c r="Q536" s="385"/>
      <c r="R536" s="385"/>
      <c r="S536" s="385"/>
      <c r="T536" s="368"/>
      <c r="U536" s="369"/>
      <c r="V536" s="385"/>
      <c r="W536" s="385"/>
      <c r="X536" s="385"/>
      <c r="Y536" s="385"/>
      <c r="Z536" s="385"/>
      <c r="AA536" s="406"/>
      <c r="AB536" s="406"/>
      <c r="AC536" s="406"/>
      <c r="AD536" s="406"/>
      <c r="AE536" s="406"/>
      <c r="AF536" s="406"/>
      <c r="AG536" s="406"/>
      <c r="AH536" s="406"/>
      <c r="AI536" s="406"/>
      <c r="AJ536" s="406"/>
      <c r="AK536" s="406"/>
      <c r="AL536" s="406"/>
      <c r="AM536" s="406"/>
      <c r="AN536" s="406"/>
      <c r="AO536" s="386"/>
    </row>
    <row r="538" spans="2:41" ht="14.4">
      <c r="B538" s="584" t="s">
        <v>526</v>
      </c>
    </row>
  </sheetData>
  <sheetProtection formatCells="0" formatColumns="0" formatRows="0" insertColumns="0" insertRows="0" insertHyperlinks="0" deleteColumns="0" deleteRows="0" sort="0" autoFilter="0" pivotTables="0"/>
  <mergeCells count="36">
    <mergeCell ref="B19:B20"/>
    <mergeCell ref="C19:C20"/>
    <mergeCell ref="B148:B149"/>
    <mergeCell ref="C148:C149"/>
    <mergeCell ref="E19:N19"/>
    <mergeCell ref="E148:N148"/>
    <mergeCell ref="B3:B4"/>
    <mergeCell ref="B7:B8"/>
    <mergeCell ref="B13:B14"/>
    <mergeCell ref="C8:Y8"/>
    <mergeCell ref="C9:Y9"/>
    <mergeCell ref="C10:Y10"/>
    <mergeCell ref="C11:Y11"/>
    <mergeCell ref="C5:D5"/>
    <mergeCell ref="C7:Y7"/>
    <mergeCell ref="AA148:AO148"/>
    <mergeCell ref="O19:O20"/>
    <mergeCell ref="O148:O149"/>
    <mergeCell ref="Q148:Z148"/>
    <mergeCell ref="Q19:Z19"/>
    <mergeCell ref="AA19:AO19"/>
    <mergeCell ref="AA278:AO278"/>
    <mergeCell ref="AA408:AO408"/>
    <mergeCell ref="B278:B279"/>
    <mergeCell ref="C278:C279"/>
    <mergeCell ref="O278:O279"/>
    <mergeCell ref="B408:B409"/>
    <mergeCell ref="C408:C409"/>
    <mergeCell ref="O408:O409"/>
    <mergeCell ref="Q278:Z278"/>
    <mergeCell ref="E278:N278"/>
    <mergeCell ref="E406:N406"/>
    <mergeCell ref="E407:N407"/>
    <mergeCell ref="E408:N408"/>
    <mergeCell ref="Q408:Z408"/>
    <mergeCell ref="B405:N405"/>
  </mergeCells>
  <hyperlinks>
    <hyperlink ref="D407"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7" location="'4.  2011-2014 LRAM'!A1" display="Return to top"/>
    <hyperlink ref="D277" location="'4.  2011-2014 LRAM'!A1" display="Return to top"/>
    <hyperlink ref="B538" location="'4.  2011-2014 LRAM'!A1" display="Return to top"/>
  </hyperlinks>
  <pageMargins left="0.23622047244094491" right="0.23622047244094491" top="0.47244094488188981" bottom="0.47244094488188981" header="0.15748031496062992" footer="0.15748031496062992"/>
  <pageSetup paperSize="3" scale="36" fitToHeight="0" orientation="landscape" cellComments="asDisplayed" r:id="rId1"/>
  <headerFooter>
    <oddHeader>&amp;L&amp;G</oddHeader>
    <oddFooter>&amp;R&amp;P of &amp;N</oddFooter>
  </headerFooter>
  <ignoredErrors>
    <ignoredError sqref="R351:Y351" unlockedFormula="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74"/>
  <sheetViews>
    <sheetView zoomScale="80" zoomScaleNormal="80" workbookViewId="0">
      <pane xSplit="2" topLeftCell="C1" activePane="topRight" state="frozen"/>
      <selection pane="topRight" activeCell="O676" sqref="O676"/>
    </sheetView>
  </sheetViews>
  <sheetFormatPr defaultColWidth="9.109375" defaultRowHeight="14.4" outlineLevelRow="1" outlineLevelCol="1"/>
  <cols>
    <col min="1" max="1" width="4.44140625" style="511" customWidth="1"/>
    <col min="2" max="2" width="44.109375" style="424" customWidth="1"/>
    <col min="3" max="3" width="13.44140625" style="424" customWidth="1"/>
    <col min="4" max="4" width="11.33203125" style="424" bestFit="1" customWidth="1"/>
    <col min="5" max="13" width="11.33203125" style="424" bestFit="1" customWidth="1" outlineLevel="1"/>
    <col min="14" max="14" width="13.44140625" style="424" customWidth="1" outlineLevel="1"/>
    <col min="15" max="15" width="15.6640625" style="424" customWidth="1"/>
    <col min="16" max="24" width="9.109375" style="424" customWidth="1" outlineLevel="1"/>
    <col min="25" max="25" width="16.44140625" style="424" customWidth="1"/>
    <col min="26" max="27" width="15" style="424" customWidth="1"/>
    <col min="28" max="28" width="17.6640625" style="424" customWidth="1"/>
    <col min="29" max="29" width="19.6640625" style="424" customWidth="1"/>
    <col min="30" max="30" width="18.6640625" style="424" customWidth="1"/>
    <col min="31" max="35" width="14.88671875" style="424" customWidth="1"/>
    <col min="36" max="38" width="17.33203125" style="424" customWidth="1"/>
    <col min="39" max="39" width="14.44140625" style="424" customWidth="1"/>
    <col min="40" max="40" width="11.6640625" style="424" customWidth="1"/>
    <col min="41" max="16384" width="9.109375" style="424"/>
  </cols>
  <sheetData>
    <row r="13" spans="2:39" ht="15" thickBot="1"/>
    <row r="14" spans="2:39" ht="26.25" customHeight="1" thickBot="1">
      <c r="B14" s="895" t="s">
        <v>171</v>
      </c>
      <c r="C14" s="256" t="s">
        <v>175</v>
      </c>
      <c r="D14" s="49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95"/>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95"/>
      <c r="C16" s="878" t="s">
        <v>550</v>
      </c>
      <c r="D16" s="879"/>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6">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96" t="s">
        <v>505</v>
      </c>
      <c r="C18" s="897" t="s">
        <v>683</v>
      </c>
      <c r="D18" s="897"/>
      <c r="E18" s="897"/>
      <c r="F18" s="897"/>
      <c r="G18" s="897"/>
      <c r="H18" s="897"/>
      <c r="I18" s="897"/>
      <c r="J18" s="897"/>
      <c r="K18" s="897"/>
      <c r="L18" s="897"/>
      <c r="M18" s="897"/>
      <c r="N18" s="897"/>
      <c r="O18" s="897"/>
      <c r="P18" s="897"/>
      <c r="Q18" s="897"/>
      <c r="R18" s="897"/>
      <c r="S18" s="897"/>
      <c r="T18" s="897"/>
      <c r="U18" s="897"/>
      <c r="V18" s="897"/>
      <c r="W18" s="897"/>
      <c r="X18" s="897"/>
      <c r="Y18" s="595"/>
      <c r="Z18" s="595"/>
      <c r="AA18" s="595"/>
      <c r="AB18" s="595"/>
      <c r="AC18" s="595"/>
      <c r="AD18" s="595"/>
      <c r="AE18" s="269"/>
      <c r="AF18" s="264"/>
      <c r="AG18" s="264"/>
      <c r="AH18" s="264"/>
      <c r="AI18" s="264"/>
      <c r="AJ18" s="264"/>
      <c r="AK18" s="264"/>
      <c r="AL18" s="264"/>
      <c r="AM18" s="264"/>
    </row>
    <row r="19" spans="2:39" ht="45.75" customHeight="1">
      <c r="B19" s="896"/>
      <c r="C19" s="897" t="s">
        <v>564</v>
      </c>
      <c r="D19" s="897"/>
      <c r="E19" s="897"/>
      <c r="F19" s="897"/>
      <c r="G19" s="897"/>
      <c r="H19" s="897"/>
      <c r="I19" s="897"/>
      <c r="J19" s="897"/>
      <c r="K19" s="897"/>
      <c r="L19" s="897"/>
      <c r="M19" s="897"/>
      <c r="N19" s="897"/>
      <c r="O19" s="897"/>
      <c r="P19" s="897"/>
      <c r="Q19" s="897"/>
      <c r="R19" s="897"/>
      <c r="S19" s="897"/>
      <c r="T19" s="897"/>
      <c r="U19" s="897"/>
      <c r="V19" s="897"/>
      <c r="W19" s="897"/>
      <c r="X19" s="897"/>
      <c r="Y19" s="595"/>
      <c r="Z19" s="595"/>
      <c r="AA19" s="595"/>
      <c r="AB19" s="595"/>
      <c r="AC19" s="595"/>
      <c r="AD19" s="595"/>
      <c r="AE19" s="269"/>
      <c r="AF19" s="264"/>
      <c r="AG19" s="264"/>
      <c r="AH19" s="264"/>
      <c r="AI19" s="264"/>
      <c r="AJ19" s="264"/>
      <c r="AK19" s="264"/>
      <c r="AL19" s="264"/>
      <c r="AM19" s="264"/>
    </row>
    <row r="20" spans="2:39" ht="62.25" customHeight="1">
      <c r="B20" s="272"/>
      <c r="C20" s="897" t="s">
        <v>562</v>
      </c>
      <c r="D20" s="897"/>
      <c r="E20" s="897"/>
      <c r="F20" s="897"/>
      <c r="G20" s="897"/>
      <c r="H20" s="897"/>
      <c r="I20" s="897"/>
      <c r="J20" s="897"/>
      <c r="K20" s="897"/>
      <c r="L20" s="897"/>
      <c r="M20" s="897"/>
      <c r="N20" s="897"/>
      <c r="O20" s="897"/>
      <c r="P20" s="897"/>
      <c r="Q20" s="897"/>
      <c r="R20" s="897"/>
      <c r="S20" s="897"/>
      <c r="T20" s="897"/>
      <c r="U20" s="897"/>
      <c r="V20" s="897"/>
      <c r="W20" s="897"/>
      <c r="X20" s="897"/>
      <c r="Y20" s="595"/>
      <c r="Z20" s="595"/>
      <c r="AA20" s="595"/>
      <c r="AB20" s="595"/>
      <c r="AC20" s="595"/>
      <c r="AD20" s="595"/>
      <c r="AE20" s="425"/>
      <c r="AF20" s="264"/>
      <c r="AG20" s="264"/>
      <c r="AH20" s="264"/>
      <c r="AI20" s="264"/>
      <c r="AJ20" s="264"/>
      <c r="AK20" s="264"/>
      <c r="AL20" s="264"/>
      <c r="AM20" s="264"/>
    </row>
    <row r="21" spans="2:39" ht="37.5" customHeight="1">
      <c r="B21" s="272"/>
      <c r="C21" s="897" t="s">
        <v>626</v>
      </c>
      <c r="D21" s="897"/>
      <c r="E21" s="897"/>
      <c r="F21" s="897"/>
      <c r="G21" s="897"/>
      <c r="H21" s="897"/>
      <c r="I21" s="897"/>
      <c r="J21" s="897"/>
      <c r="K21" s="897"/>
      <c r="L21" s="897"/>
      <c r="M21" s="897"/>
      <c r="N21" s="897"/>
      <c r="O21" s="897"/>
      <c r="P21" s="897"/>
      <c r="Q21" s="897"/>
      <c r="R21" s="897"/>
      <c r="S21" s="897"/>
      <c r="T21" s="897"/>
      <c r="U21" s="897"/>
      <c r="V21" s="897"/>
      <c r="W21" s="897"/>
      <c r="X21" s="897"/>
      <c r="Y21" s="595"/>
      <c r="Z21" s="595"/>
      <c r="AA21" s="595"/>
      <c r="AB21" s="595"/>
      <c r="AC21" s="595"/>
      <c r="AD21" s="595"/>
      <c r="AE21" s="275"/>
      <c r="AF21" s="264"/>
      <c r="AG21" s="264"/>
      <c r="AH21" s="264"/>
      <c r="AI21" s="264"/>
      <c r="AJ21" s="264"/>
      <c r="AK21" s="264"/>
      <c r="AL21" s="264"/>
      <c r="AM21" s="264"/>
    </row>
    <row r="22" spans="2:39" ht="54.75" customHeight="1">
      <c r="B22" s="272"/>
      <c r="C22" s="897" t="s">
        <v>611</v>
      </c>
      <c r="D22" s="897"/>
      <c r="E22" s="897"/>
      <c r="F22" s="897"/>
      <c r="G22" s="897"/>
      <c r="H22" s="897"/>
      <c r="I22" s="897"/>
      <c r="J22" s="897"/>
      <c r="K22" s="897"/>
      <c r="L22" s="897"/>
      <c r="M22" s="897"/>
      <c r="N22" s="897"/>
      <c r="O22" s="897"/>
      <c r="P22" s="897"/>
      <c r="Q22" s="897"/>
      <c r="R22" s="897"/>
      <c r="S22" s="897"/>
      <c r="T22" s="897"/>
      <c r="U22" s="897"/>
      <c r="V22" s="897"/>
      <c r="W22" s="897"/>
      <c r="X22" s="897"/>
      <c r="Y22" s="595"/>
      <c r="Z22" s="595"/>
      <c r="AA22" s="595"/>
      <c r="AB22" s="595"/>
      <c r="AC22" s="595"/>
      <c r="AD22" s="595"/>
      <c r="AE22" s="425"/>
      <c r="AF22" s="264"/>
      <c r="AG22" s="264"/>
      <c r="AH22" s="264"/>
      <c r="AI22" s="264"/>
      <c r="AJ22" s="264"/>
      <c r="AK22" s="264"/>
      <c r="AL22" s="264"/>
      <c r="AM22" s="264"/>
    </row>
    <row r="23" spans="2:39" ht="15.6">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6">
      <c r="B24" s="896" t="s">
        <v>527</v>
      </c>
      <c r="C24" s="585"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6">
      <c r="B25" s="896"/>
      <c r="C25" s="585"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6">
      <c r="B26" s="528"/>
      <c r="C26" s="585"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6">
      <c r="B27" s="528"/>
      <c r="C27" s="585"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6">
      <c r="B28" s="528"/>
      <c r="C28" s="585"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6">
      <c r="B29" s="528"/>
      <c r="C29" s="585"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6">
      <c r="B30" s="52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6">
      <c r="B31" s="52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6">
      <c r="B33" s="279" t="s">
        <v>266</v>
      </c>
      <c r="C33" s="280"/>
      <c r="D33" s="57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86" t="s">
        <v>211</v>
      </c>
      <c r="C34" s="888" t="s">
        <v>33</v>
      </c>
      <c r="D34" s="283" t="s">
        <v>422</v>
      </c>
      <c r="E34" s="898" t="s">
        <v>209</v>
      </c>
      <c r="F34" s="899"/>
      <c r="G34" s="899"/>
      <c r="H34" s="899"/>
      <c r="I34" s="899"/>
      <c r="J34" s="899"/>
      <c r="K34" s="899"/>
      <c r="L34" s="899"/>
      <c r="M34" s="900"/>
      <c r="N34" s="890" t="s">
        <v>213</v>
      </c>
      <c r="O34" s="283" t="s">
        <v>423</v>
      </c>
      <c r="P34" s="898" t="s">
        <v>212</v>
      </c>
      <c r="Q34" s="899"/>
      <c r="R34" s="899"/>
      <c r="S34" s="899"/>
      <c r="T34" s="899"/>
      <c r="U34" s="899"/>
      <c r="V34" s="899"/>
      <c r="W34" s="899"/>
      <c r="X34" s="900"/>
      <c r="Y34" s="883" t="s">
        <v>243</v>
      </c>
      <c r="Z34" s="884"/>
      <c r="AA34" s="884"/>
      <c r="AB34" s="884"/>
      <c r="AC34" s="884"/>
      <c r="AD34" s="884"/>
      <c r="AE34" s="884"/>
      <c r="AF34" s="884"/>
      <c r="AG34" s="884"/>
      <c r="AH34" s="884"/>
      <c r="AI34" s="884"/>
      <c r="AJ34" s="884"/>
      <c r="AK34" s="884"/>
      <c r="AL34" s="884"/>
      <c r="AM34" s="885"/>
    </row>
    <row r="35" spans="1:39" ht="65.25" customHeight="1">
      <c r="B35" s="887"/>
      <c r="C35" s="889"/>
      <c r="D35" s="284">
        <v>2015</v>
      </c>
      <c r="E35" s="284">
        <v>2016</v>
      </c>
      <c r="F35" s="284">
        <v>2017</v>
      </c>
      <c r="G35" s="284">
        <v>2018</v>
      </c>
      <c r="H35" s="284">
        <v>2019</v>
      </c>
      <c r="I35" s="284">
        <v>2020</v>
      </c>
      <c r="J35" s="284">
        <v>2021</v>
      </c>
      <c r="K35" s="284">
        <v>2022</v>
      </c>
      <c r="L35" s="284">
        <v>2023</v>
      </c>
      <c r="M35" s="426">
        <v>2024</v>
      </c>
      <c r="N35" s="891"/>
      <c r="O35" s="284">
        <v>2015</v>
      </c>
      <c r="P35" s="284">
        <v>2016</v>
      </c>
      <c r="Q35" s="284">
        <v>2017</v>
      </c>
      <c r="R35" s="284">
        <v>2018</v>
      </c>
      <c r="S35" s="284">
        <v>2019</v>
      </c>
      <c r="T35" s="284">
        <v>2020</v>
      </c>
      <c r="U35" s="284">
        <v>2021</v>
      </c>
      <c r="V35" s="284">
        <v>2022</v>
      </c>
      <c r="W35" s="284">
        <v>2023</v>
      </c>
      <c r="X35" s="426">
        <v>2024</v>
      </c>
      <c r="Y35" s="284" t="str">
        <f>'1.  LRAMVA Summary'!D52</f>
        <v>Residential</v>
      </c>
      <c r="Z35" s="284" t="str">
        <f>'1.  LRAMVA Summary'!E52</f>
        <v>GS&lt;50 kW</v>
      </c>
      <c r="AA35" s="284" t="str">
        <f>'1.  LRAMVA Summary'!F52</f>
        <v>GS 50-4,999 kW</v>
      </c>
      <c r="AB35" s="284" t="str">
        <f>'1.  LRAMVA Summary'!G52</f>
        <v>Unmetered Scattered Load</v>
      </c>
      <c r="AC35" s="284" t="str">
        <f>'1.  LRAMVA Summary'!H52</f>
        <v>Sentinel Lighting</v>
      </c>
      <c r="AD35" s="284" t="str">
        <f>'1.  LRAMVA Summary'!I52</f>
        <v>Street Lighting Service</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07"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
        <v>27</v>
      </c>
      <c r="Z36" s="290" t="s">
        <v>27</v>
      </c>
      <c r="AA36" s="290" t="s">
        <v>28</v>
      </c>
      <c r="AB36" s="290" t="s">
        <v>28</v>
      </c>
      <c r="AC36" s="290" t="s">
        <v>27</v>
      </c>
      <c r="AD36" s="290" t="s">
        <v>28</v>
      </c>
      <c r="AE36" s="290" t="s">
        <v>28</v>
      </c>
      <c r="AF36" s="290">
        <v>0</v>
      </c>
      <c r="AG36" s="290">
        <v>0</v>
      </c>
      <c r="AH36" s="290">
        <v>0</v>
      </c>
      <c r="AI36" s="290">
        <v>0</v>
      </c>
      <c r="AJ36" s="290">
        <v>0</v>
      </c>
      <c r="AK36" s="290">
        <v>0</v>
      </c>
      <c r="AL36" s="290">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ht="15" outlineLevel="1">
      <c r="A38" s="511">
        <v>1</v>
      </c>
      <c r="B38" s="509" t="s">
        <v>95</v>
      </c>
      <c r="C38" s="290" t="s">
        <v>25</v>
      </c>
      <c r="D38" s="294">
        <v>25714</v>
      </c>
      <c r="E38" s="294">
        <v>25474</v>
      </c>
      <c r="F38" s="294">
        <v>25474</v>
      </c>
      <c r="G38" s="294">
        <v>25474</v>
      </c>
      <c r="H38" s="294">
        <v>25474</v>
      </c>
      <c r="I38" s="294">
        <v>25474</v>
      </c>
      <c r="J38" s="294">
        <v>25474</v>
      </c>
      <c r="K38" s="294">
        <v>25469</v>
      </c>
      <c r="L38" s="294">
        <v>25469</v>
      </c>
      <c r="M38" s="294">
        <v>25469</v>
      </c>
      <c r="N38" s="290"/>
      <c r="O38" s="294">
        <v>2</v>
      </c>
      <c r="P38" s="294">
        <v>2</v>
      </c>
      <c r="Q38" s="294">
        <v>2</v>
      </c>
      <c r="R38" s="294">
        <v>2</v>
      </c>
      <c r="S38" s="294">
        <v>2</v>
      </c>
      <c r="T38" s="294">
        <v>2</v>
      </c>
      <c r="U38" s="294">
        <v>2</v>
      </c>
      <c r="V38" s="294">
        <v>2</v>
      </c>
      <c r="W38" s="294">
        <v>2</v>
      </c>
      <c r="X38" s="294">
        <v>2</v>
      </c>
      <c r="Y38" s="407">
        <v>1</v>
      </c>
      <c r="Z38" s="407"/>
      <c r="AA38" s="407"/>
      <c r="AB38" s="407"/>
      <c r="AC38" s="407"/>
      <c r="AD38" s="407"/>
      <c r="AE38" s="407"/>
      <c r="AF38" s="407"/>
      <c r="AG38" s="407"/>
      <c r="AH38" s="407"/>
      <c r="AI38" s="407"/>
      <c r="AJ38" s="407"/>
      <c r="AK38" s="407"/>
      <c r="AL38" s="407"/>
      <c r="AM38" s="295">
        <f>SUM(Y38:AL38)</f>
        <v>1</v>
      </c>
    </row>
    <row r="39" spans="1:39" ht="15" outlineLevel="1">
      <c r="B39" s="293" t="s">
        <v>267</v>
      </c>
      <c r="C39" s="290" t="s">
        <v>163</v>
      </c>
      <c r="D39" s="294">
        <v>524</v>
      </c>
      <c r="E39" s="294">
        <v>517</v>
      </c>
      <c r="F39" s="294">
        <v>517</v>
      </c>
      <c r="G39" s="294">
        <v>517</v>
      </c>
      <c r="H39" s="294">
        <v>517</v>
      </c>
      <c r="I39" s="294">
        <v>517</v>
      </c>
      <c r="J39" s="294">
        <v>517</v>
      </c>
      <c r="K39" s="294">
        <v>517</v>
      </c>
      <c r="L39" s="294">
        <v>517</v>
      </c>
      <c r="M39" s="294">
        <v>517</v>
      </c>
      <c r="N39" s="461"/>
      <c r="O39" s="294"/>
      <c r="P39" s="294"/>
      <c r="Q39" s="294"/>
      <c r="R39" s="294"/>
      <c r="S39" s="294"/>
      <c r="T39" s="294"/>
      <c r="U39" s="294"/>
      <c r="V39" s="294"/>
      <c r="W39" s="294"/>
      <c r="X39" s="294"/>
      <c r="Y39" s="408">
        <f>Y38</f>
        <v>1</v>
      </c>
      <c r="Z39" s="408"/>
      <c r="AA39" s="408"/>
      <c r="AB39" s="408">
        <f t="shared" ref="AB39:AL39" si="0">AB38</f>
        <v>0</v>
      </c>
      <c r="AC39" s="408">
        <f t="shared" si="0"/>
        <v>0</v>
      </c>
      <c r="AD39" s="408">
        <f t="shared" si="0"/>
        <v>0</v>
      </c>
      <c r="AE39" s="408">
        <f t="shared" si="0"/>
        <v>0</v>
      </c>
      <c r="AF39" s="408">
        <f t="shared" si="0"/>
        <v>0</v>
      </c>
      <c r="AG39" s="408">
        <f t="shared" si="0"/>
        <v>0</v>
      </c>
      <c r="AH39" s="408">
        <f t="shared" si="0"/>
        <v>0</v>
      </c>
      <c r="AI39" s="408">
        <f t="shared" si="0"/>
        <v>0</v>
      </c>
      <c r="AJ39" s="408">
        <f t="shared" si="0"/>
        <v>0</v>
      </c>
      <c r="AK39" s="408">
        <f t="shared" si="0"/>
        <v>0</v>
      </c>
      <c r="AL39" s="408">
        <f t="shared" si="0"/>
        <v>0</v>
      </c>
      <c r="AM39" s="296"/>
    </row>
    <row r="40" spans="1:39" ht="15.6"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09"/>
      <c r="Z40" s="410"/>
      <c r="AA40" s="410"/>
      <c r="AB40" s="410"/>
      <c r="AC40" s="410"/>
      <c r="AD40" s="410"/>
      <c r="AE40" s="410"/>
      <c r="AF40" s="410"/>
      <c r="AG40" s="410"/>
      <c r="AH40" s="410"/>
      <c r="AI40" s="410"/>
      <c r="AJ40" s="410"/>
      <c r="AK40" s="410"/>
      <c r="AL40" s="410"/>
      <c r="AM40" s="301"/>
    </row>
    <row r="41" spans="1:39" ht="15" outlineLevel="1">
      <c r="A41" s="511">
        <v>2</v>
      </c>
      <c r="B41" s="509" t="s">
        <v>96</v>
      </c>
      <c r="C41" s="290" t="s">
        <v>25</v>
      </c>
      <c r="D41" s="294">
        <v>73304</v>
      </c>
      <c r="E41" s="294">
        <v>71996</v>
      </c>
      <c r="F41" s="294">
        <v>71996</v>
      </c>
      <c r="G41" s="294">
        <v>71996</v>
      </c>
      <c r="H41" s="294">
        <v>71996</v>
      </c>
      <c r="I41" s="294">
        <v>71996</v>
      </c>
      <c r="J41" s="294">
        <v>71996</v>
      </c>
      <c r="K41" s="294">
        <v>71961</v>
      </c>
      <c r="L41" s="294">
        <v>71961</v>
      </c>
      <c r="M41" s="294">
        <v>71961</v>
      </c>
      <c r="N41" s="290"/>
      <c r="O41" s="294">
        <v>5</v>
      </c>
      <c r="P41" s="294">
        <v>5</v>
      </c>
      <c r="Q41" s="294">
        <v>5</v>
      </c>
      <c r="R41" s="294">
        <v>5</v>
      </c>
      <c r="S41" s="294">
        <v>5</v>
      </c>
      <c r="T41" s="294">
        <v>5</v>
      </c>
      <c r="U41" s="294">
        <v>5</v>
      </c>
      <c r="V41" s="294">
        <v>5</v>
      </c>
      <c r="W41" s="294">
        <v>5</v>
      </c>
      <c r="X41" s="294">
        <v>5</v>
      </c>
      <c r="Y41" s="407">
        <v>1</v>
      </c>
      <c r="Z41" s="407"/>
      <c r="AA41" s="407"/>
      <c r="AB41" s="407"/>
      <c r="AC41" s="407"/>
      <c r="AD41" s="407"/>
      <c r="AE41" s="407"/>
      <c r="AF41" s="407"/>
      <c r="AG41" s="407"/>
      <c r="AH41" s="407"/>
      <c r="AI41" s="407"/>
      <c r="AJ41" s="407"/>
      <c r="AK41" s="407"/>
      <c r="AL41" s="407"/>
      <c r="AM41" s="295">
        <f>SUM(Y41:AL41)</f>
        <v>1</v>
      </c>
    </row>
    <row r="42" spans="1:39" ht="15" outlineLevel="1">
      <c r="B42" s="293" t="s">
        <v>267</v>
      </c>
      <c r="C42" s="290" t="s">
        <v>163</v>
      </c>
      <c r="D42" s="294">
        <v>169</v>
      </c>
      <c r="E42" s="294">
        <v>168</v>
      </c>
      <c r="F42" s="294">
        <v>168</v>
      </c>
      <c r="G42" s="294">
        <v>168</v>
      </c>
      <c r="H42" s="294">
        <v>168</v>
      </c>
      <c r="I42" s="294">
        <v>168</v>
      </c>
      <c r="J42" s="294">
        <v>168</v>
      </c>
      <c r="K42" s="294">
        <v>168</v>
      </c>
      <c r="L42" s="294">
        <v>168</v>
      </c>
      <c r="M42" s="294">
        <v>168</v>
      </c>
      <c r="N42" s="461"/>
      <c r="O42" s="294"/>
      <c r="P42" s="294"/>
      <c r="Q42" s="294"/>
      <c r="R42" s="294"/>
      <c r="S42" s="294"/>
      <c r="T42" s="294"/>
      <c r="U42" s="294"/>
      <c r="V42" s="294"/>
      <c r="W42" s="294"/>
      <c r="X42" s="294"/>
      <c r="Y42" s="408">
        <f>Y41</f>
        <v>1</v>
      </c>
      <c r="Z42" s="408"/>
      <c r="AA42" s="408"/>
      <c r="AB42" s="408">
        <f t="shared" ref="AB42:AL42" si="1">AB41</f>
        <v>0</v>
      </c>
      <c r="AC42" s="408">
        <f t="shared" si="1"/>
        <v>0</v>
      </c>
      <c r="AD42" s="408">
        <f t="shared" si="1"/>
        <v>0</v>
      </c>
      <c r="AE42" s="408">
        <f t="shared" si="1"/>
        <v>0</v>
      </c>
      <c r="AF42" s="408">
        <f t="shared" si="1"/>
        <v>0</v>
      </c>
      <c r="AG42" s="408">
        <f t="shared" si="1"/>
        <v>0</v>
      </c>
      <c r="AH42" s="408">
        <f t="shared" si="1"/>
        <v>0</v>
      </c>
      <c r="AI42" s="408">
        <f t="shared" si="1"/>
        <v>0</v>
      </c>
      <c r="AJ42" s="408">
        <f t="shared" si="1"/>
        <v>0</v>
      </c>
      <c r="AK42" s="408">
        <f t="shared" si="1"/>
        <v>0</v>
      </c>
      <c r="AL42" s="408">
        <f t="shared" si="1"/>
        <v>0</v>
      </c>
      <c r="AM42" s="296"/>
    </row>
    <row r="43" spans="1:39" ht="15.6"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09"/>
      <c r="Z43" s="410"/>
      <c r="AA43" s="410"/>
      <c r="AB43" s="410"/>
      <c r="AC43" s="410"/>
      <c r="AD43" s="410"/>
      <c r="AE43" s="410"/>
      <c r="AF43" s="410"/>
      <c r="AG43" s="410"/>
      <c r="AH43" s="410"/>
      <c r="AI43" s="410"/>
      <c r="AJ43" s="410"/>
      <c r="AK43" s="410"/>
      <c r="AL43" s="410"/>
      <c r="AM43" s="301"/>
    </row>
    <row r="44" spans="1:39" ht="15" outlineLevel="1">
      <c r="A44" s="511">
        <v>3</v>
      </c>
      <c r="B44" s="509" t="s">
        <v>97</v>
      </c>
      <c r="C44" s="290" t="s">
        <v>25</v>
      </c>
      <c r="D44" s="294">
        <v>1934</v>
      </c>
      <c r="E44" s="294">
        <v>1934</v>
      </c>
      <c r="F44" s="294">
        <v>1934</v>
      </c>
      <c r="G44" s="294">
        <v>1934</v>
      </c>
      <c r="H44" s="294">
        <v>407</v>
      </c>
      <c r="I44" s="294">
        <v>0</v>
      </c>
      <c r="J44" s="294">
        <v>0</v>
      </c>
      <c r="K44" s="294">
        <v>0</v>
      </c>
      <c r="L44" s="294">
        <v>0</v>
      </c>
      <c r="M44" s="294">
        <v>0</v>
      </c>
      <c r="N44" s="290"/>
      <c r="O44" s="294">
        <v>0</v>
      </c>
      <c r="P44" s="294">
        <v>0</v>
      </c>
      <c r="Q44" s="294">
        <v>0</v>
      </c>
      <c r="R44" s="294">
        <v>0</v>
      </c>
      <c r="S44" s="294">
        <v>0</v>
      </c>
      <c r="T44" s="294">
        <v>0</v>
      </c>
      <c r="U44" s="294">
        <v>0</v>
      </c>
      <c r="V44" s="294">
        <v>0</v>
      </c>
      <c r="W44" s="294">
        <v>0</v>
      </c>
      <c r="X44" s="294">
        <v>0</v>
      </c>
      <c r="Y44" s="407">
        <v>1</v>
      </c>
      <c r="Z44" s="407"/>
      <c r="AA44" s="407"/>
      <c r="AB44" s="407"/>
      <c r="AC44" s="407"/>
      <c r="AD44" s="407"/>
      <c r="AE44" s="407"/>
      <c r="AF44" s="407"/>
      <c r="AG44" s="407"/>
      <c r="AH44" s="407"/>
      <c r="AI44" s="407"/>
      <c r="AJ44" s="407"/>
      <c r="AK44" s="407"/>
      <c r="AL44" s="407"/>
      <c r="AM44" s="295">
        <f>SUM(Y44:AL44)</f>
        <v>1</v>
      </c>
    </row>
    <row r="45" spans="1:39" ht="15" outlineLevel="1">
      <c r="B45" s="293" t="s">
        <v>267</v>
      </c>
      <c r="C45" s="290" t="s">
        <v>163</v>
      </c>
      <c r="D45" s="294"/>
      <c r="E45" s="294"/>
      <c r="F45" s="294"/>
      <c r="G45" s="294"/>
      <c r="H45" s="294"/>
      <c r="I45" s="294"/>
      <c r="J45" s="294"/>
      <c r="K45" s="294"/>
      <c r="L45" s="294"/>
      <c r="M45" s="294"/>
      <c r="N45" s="461"/>
      <c r="O45" s="294"/>
      <c r="P45" s="294"/>
      <c r="Q45" s="294"/>
      <c r="R45" s="294"/>
      <c r="S45" s="294"/>
      <c r="T45" s="294"/>
      <c r="U45" s="294"/>
      <c r="V45" s="294"/>
      <c r="W45" s="294"/>
      <c r="X45" s="294"/>
      <c r="Y45" s="408">
        <f>Y44</f>
        <v>1</v>
      </c>
      <c r="Z45" s="408"/>
      <c r="AA45" s="408"/>
      <c r="AB45" s="408">
        <f t="shared" ref="AB45:AL45" si="2">AB44</f>
        <v>0</v>
      </c>
      <c r="AC45" s="408">
        <f t="shared" si="2"/>
        <v>0</v>
      </c>
      <c r="AD45" s="408">
        <f t="shared" si="2"/>
        <v>0</v>
      </c>
      <c r="AE45" s="408">
        <f t="shared" si="2"/>
        <v>0</v>
      </c>
      <c r="AF45" s="408">
        <f t="shared" si="2"/>
        <v>0</v>
      </c>
      <c r="AG45" s="408">
        <f t="shared" si="2"/>
        <v>0</v>
      </c>
      <c r="AH45" s="408">
        <f t="shared" si="2"/>
        <v>0</v>
      </c>
      <c r="AI45" s="408">
        <f t="shared" si="2"/>
        <v>0</v>
      </c>
      <c r="AJ45" s="408">
        <f t="shared" si="2"/>
        <v>0</v>
      </c>
      <c r="AK45" s="408">
        <f t="shared" si="2"/>
        <v>0</v>
      </c>
      <c r="AL45" s="408">
        <f t="shared" si="2"/>
        <v>0</v>
      </c>
      <c r="AM45" s="296"/>
    </row>
    <row r="46" spans="1:39" ht="15"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09"/>
      <c r="Z46" s="409"/>
      <c r="AA46" s="409"/>
      <c r="AB46" s="409"/>
      <c r="AC46" s="409"/>
      <c r="AD46" s="409"/>
      <c r="AE46" s="409"/>
      <c r="AF46" s="409"/>
      <c r="AG46" s="409"/>
      <c r="AH46" s="409"/>
      <c r="AI46" s="409"/>
      <c r="AJ46" s="409"/>
      <c r="AK46" s="409"/>
      <c r="AL46" s="409"/>
      <c r="AM46" s="305"/>
    </row>
    <row r="47" spans="1:39" ht="15" outlineLevel="1">
      <c r="A47" s="511">
        <v>4</v>
      </c>
      <c r="B47" s="509" t="s">
        <v>669</v>
      </c>
      <c r="C47" s="290" t="s">
        <v>25</v>
      </c>
      <c r="D47" s="294">
        <v>35603</v>
      </c>
      <c r="E47" s="294">
        <v>35603</v>
      </c>
      <c r="F47" s="294">
        <v>35603</v>
      </c>
      <c r="G47" s="294">
        <v>35603</v>
      </c>
      <c r="H47" s="294">
        <v>35603</v>
      </c>
      <c r="I47" s="294">
        <v>35603</v>
      </c>
      <c r="J47" s="294">
        <v>35603</v>
      </c>
      <c r="K47" s="294">
        <v>35603</v>
      </c>
      <c r="L47" s="294">
        <v>35603</v>
      </c>
      <c r="M47" s="294">
        <v>35603</v>
      </c>
      <c r="N47" s="290"/>
      <c r="O47" s="294">
        <v>18</v>
      </c>
      <c r="P47" s="294">
        <v>18</v>
      </c>
      <c r="Q47" s="294">
        <v>18</v>
      </c>
      <c r="R47" s="294">
        <v>18</v>
      </c>
      <c r="S47" s="294">
        <v>18</v>
      </c>
      <c r="T47" s="294">
        <v>18</v>
      </c>
      <c r="U47" s="294">
        <v>18</v>
      </c>
      <c r="V47" s="294">
        <v>18</v>
      </c>
      <c r="W47" s="294">
        <v>18</v>
      </c>
      <c r="X47" s="294">
        <v>18</v>
      </c>
      <c r="Y47" s="407">
        <v>1</v>
      </c>
      <c r="Z47" s="407"/>
      <c r="AA47" s="407"/>
      <c r="AB47" s="407"/>
      <c r="AC47" s="407"/>
      <c r="AD47" s="407"/>
      <c r="AE47" s="407"/>
      <c r="AF47" s="407"/>
      <c r="AG47" s="407"/>
      <c r="AH47" s="407"/>
      <c r="AI47" s="407"/>
      <c r="AJ47" s="407"/>
      <c r="AK47" s="407"/>
      <c r="AL47" s="407"/>
      <c r="AM47" s="295">
        <f>SUM(Y47:AL47)</f>
        <v>1</v>
      </c>
    </row>
    <row r="48" spans="1:39" ht="15" outlineLevel="1">
      <c r="B48" s="293" t="s">
        <v>267</v>
      </c>
      <c r="C48" s="290" t="s">
        <v>163</v>
      </c>
      <c r="D48" s="294">
        <v>6175</v>
      </c>
      <c r="E48" s="294">
        <v>6175</v>
      </c>
      <c r="F48" s="294">
        <v>6175</v>
      </c>
      <c r="G48" s="294">
        <v>6175</v>
      </c>
      <c r="H48" s="294">
        <v>6175</v>
      </c>
      <c r="I48" s="294">
        <v>6175</v>
      </c>
      <c r="J48" s="294">
        <v>6175</v>
      </c>
      <c r="K48" s="294">
        <v>6175</v>
      </c>
      <c r="L48" s="294">
        <v>6175</v>
      </c>
      <c r="M48" s="294">
        <v>6175</v>
      </c>
      <c r="N48" s="461"/>
      <c r="O48" s="294">
        <v>3</v>
      </c>
      <c r="P48" s="294">
        <v>3</v>
      </c>
      <c r="Q48" s="294">
        <v>3</v>
      </c>
      <c r="R48" s="294">
        <v>3</v>
      </c>
      <c r="S48" s="294">
        <v>3</v>
      </c>
      <c r="T48" s="294">
        <v>3</v>
      </c>
      <c r="U48" s="294">
        <v>3</v>
      </c>
      <c r="V48" s="294">
        <v>3</v>
      </c>
      <c r="W48" s="294">
        <v>3</v>
      </c>
      <c r="X48" s="294">
        <v>3</v>
      </c>
      <c r="Y48" s="408">
        <f>Y47</f>
        <v>1</v>
      </c>
      <c r="Z48" s="408"/>
      <c r="AA48" s="408"/>
      <c r="AB48" s="408">
        <f t="shared" ref="AB48:AL48" si="3">AB47</f>
        <v>0</v>
      </c>
      <c r="AC48" s="408">
        <f t="shared" si="3"/>
        <v>0</v>
      </c>
      <c r="AD48" s="408">
        <f t="shared" si="3"/>
        <v>0</v>
      </c>
      <c r="AE48" s="408">
        <f t="shared" si="3"/>
        <v>0</v>
      </c>
      <c r="AF48" s="408">
        <f t="shared" si="3"/>
        <v>0</v>
      </c>
      <c r="AG48" s="408">
        <f t="shared" si="3"/>
        <v>0</v>
      </c>
      <c r="AH48" s="408">
        <f t="shared" si="3"/>
        <v>0</v>
      </c>
      <c r="AI48" s="408">
        <f t="shared" si="3"/>
        <v>0</v>
      </c>
      <c r="AJ48" s="408">
        <f t="shared" si="3"/>
        <v>0</v>
      </c>
      <c r="AK48" s="408">
        <f t="shared" si="3"/>
        <v>0</v>
      </c>
      <c r="AL48" s="408">
        <f t="shared" si="3"/>
        <v>0</v>
      </c>
      <c r="AM48" s="296"/>
    </row>
    <row r="49" spans="1:39" ht="15"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09"/>
      <c r="Z49" s="409"/>
      <c r="AA49" s="409"/>
      <c r="AB49" s="409"/>
      <c r="AC49" s="409"/>
      <c r="AD49" s="409"/>
      <c r="AE49" s="409"/>
      <c r="AF49" s="409"/>
      <c r="AG49" s="409"/>
      <c r="AH49" s="409"/>
      <c r="AI49" s="409"/>
      <c r="AJ49" s="409"/>
      <c r="AK49" s="409"/>
      <c r="AL49" s="409"/>
      <c r="AM49" s="305"/>
    </row>
    <row r="50" spans="1:39" ht="18" hidden="1" customHeight="1" outlineLevel="1">
      <c r="A50" s="511">
        <v>5</v>
      </c>
      <c r="B50" s="50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7"/>
      <c r="Z50" s="407"/>
      <c r="AA50" s="407"/>
      <c r="AB50" s="407"/>
      <c r="AC50" s="407"/>
      <c r="AD50" s="407"/>
      <c r="AE50" s="407"/>
      <c r="AF50" s="407"/>
      <c r="AG50" s="407"/>
      <c r="AH50" s="407"/>
      <c r="AI50" s="407"/>
      <c r="AJ50" s="407"/>
      <c r="AK50" s="407"/>
      <c r="AL50" s="407"/>
      <c r="AM50" s="295">
        <f>SUM(Y50:AL50)</f>
        <v>0</v>
      </c>
    </row>
    <row r="51" spans="1:39" ht="15" hidden="1" outlineLevel="1">
      <c r="B51" s="293" t="s">
        <v>267</v>
      </c>
      <c r="C51" s="290" t="s">
        <v>163</v>
      </c>
      <c r="D51" s="294"/>
      <c r="E51" s="294"/>
      <c r="F51" s="294"/>
      <c r="G51" s="294"/>
      <c r="H51" s="294"/>
      <c r="I51" s="294"/>
      <c r="J51" s="294"/>
      <c r="K51" s="294"/>
      <c r="L51" s="294"/>
      <c r="M51" s="294"/>
      <c r="N51" s="461"/>
      <c r="O51" s="294"/>
      <c r="P51" s="294"/>
      <c r="Q51" s="294"/>
      <c r="R51" s="294"/>
      <c r="S51" s="294"/>
      <c r="T51" s="294"/>
      <c r="U51" s="294"/>
      <c r="V51" s="294"/>
      <c r="W51" s="294"/>
      <c r="X51" s="294"/>
      <c r="Y51" s="408"/>
      <c r="Z51" s="408"/>
      <c r="AA51" s="408"/>
      <c r="AB51" s="408">
        <f t="shared" ref="AB51:AL51" si="4">AB50</f>
        <v>0</v>
      </c>
      <c r="AC51" s="408">
        <f t="shared" si="4"/>
        <v>0</v>
      </c>
      <c r="AD51" s="408">
        <f t="shared" si="4"/>
        <v>0</v>
      </c>
      <c r="AE51" s="408">
        <f t="shared" si="4"/>
        <v>0</v>
      </c>
      <c r="AF51" s="408">
        <f t="shared" si="4"/>
        <v>0</v>
      </c>
      <c r="AG51" s="408">
        <f t="shared" si="4"/>
        <v>0</v>
      </c>
      <c r="AH51" s="408">
        <f t="shared" si="4"/>
        <v>0</v>
      </c>
      <c r="AI51" s="408">
        <f t="shared" si="4"/>
        <v>0</v>
      </c>
      <c r="AJ51" s="408">
        <f t="shared" si="4"/>
        <v>0</v>
      </c>
      <c r="AK51" s="408">
        <f t="shared" si="4"/>
        <v>0</v>
      </c>
      <c r="AL51" s="408">
        <f t="shared" si="4"/>
        <v>0</v>
      </c>
      <c r="AM51" s="296"/>
    </row>
    <row r="52" spans="1:39" ht="15" hidden="1"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19"/>
      <c r="Z52" s="420"/>
      <c r="AA52" s="420"/>
      <c r="AB52" s="420"/>
      <c r="AC52" s="420"/>
      <c r="AD52" s="420"/>
      <c r="AE52" s="420"/>
      <c r="AF52" s="420"/>
      <c r="AG52" s="420"/>
      <c r="AH52" s="420"/>
      <c r="AI52" s="420"/>
      <c r="AJ52" s="420"/>
      <c r="AK52" s="420"/>
      <c r="AL52" s="420"/>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1"/>
      <c r="Z53" s="411"/>
      <c r="AA53" s="411"/>
      <c r="AB53" s="411"/>
      <c r="AC53" s="411"/>
      <c r="AD53" s="411"/>
      <c r="AE53" s="411"/>
      <c r="AF53" s="411"/>
      <c r="AG53" s="411"/>
      <c r="AH53" s="411"/>
      <c r="AI53" s="411"/>
      <c r="AJ53" s="411"/>
      <c r="AK53" s="411"/>
      <c r="AL53" s="411"/>
      <c r="AM53" s="291"/>
    </row>
    <row r="54" spans="1:39" ht="15" hidden="1" outlineLevel="1">
      <c r="A54" s="511">
        <v>6</v>
      </c>
      <c r="B54" s="509"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2"/>
      <c r="Z54" s="407"/>
      <c r="AA54" s="407"/>
      <c r="AB54" s="407"/>
      <c r="AC54" s="407"/>
      <c r="AD54" s="407"/>
      <c r="AE54" s="407"/>
      <c r="AF54" s="412"/>
      <c r="AG54" s="412"/>
      <c r="AH54" s="412"/>
      <c r="AI54" s="412"/>
      <c r="AJ54" s="412"/>
      <c r="AK54" s="412"/>
      <c r="AL54" s="412"/>
      <c r="AM54" s="295">
        <f>SUM(Y54:AL54)</f>
        <v>0</v>
      </c>
    </row>
    <row r="55" spans="1:39" ht="15" hidden="1" outlineLevel="1">
      <c r="B55" s="293" t="s">
        <v>267</v>
      </c>
      <c r="C55" s="290" t="s">
        <v>163</v>
      </c>
      <c r="D55" s="294"/>
      <c r="E55" s="294"/>
      <c r="F55" s="294"/>
      <c r="G55" s="294"/>
      <c r="H55" s="294"/>
      <c r="I55" s="294"/>
      <c r="J55" s="294"/>
      <c r="K55" s="294"/>
      <c r="L55" s="294"/>
      <c r="M55" s="294"/>
      <c r="N55" s="294">
        <v>12</v>
      </c>
      <c r="O55" s="294"/>
      <c r="P55" s="294"/>
      <c r="Q55" s="294"/>
      <c r="R55" s="294"/>
      <c r="S55" s="294"/>
      <c r="T55" s="294"/>
      <c r="U55" s="294"/>
      <c r="V55" s="294"/>
      <c r="W55" s="294"/>
      <c r="X55" s="294"/>
      <c r="Y55" s="408">
        <v>0</v>
      </c>
      <c r="Z55" s="408">
        <v>0</v>
      </c>
      <c r="AA55" s="408">
        <v>1</v>
      </c>
      <c r="AB55" s="408">
        <f t="shared" ref="AB55:AL55" si="5">AB54</f>
        <v>0</v>
      </c>
      <c r="AC55" s="408">
        <f t="shared" si="5"/>
        <v>0</v>
      </c>
      <c r="AD55" s="408">
        <f t="shared" si="5"/>
        <v>0</v>
      </c>
      <c r="AE55" s="408">
        <f t="shared" si="5"/>
        <v>0</v>
      </c>
      <c r="AF55" s="408">
        <f t="shared" si="5"/>
        <v>0</v>
      </c>
      <c r="AG55" s="408">
        <f t="shared" si="5"/>
        <v>0</v>
      </c>
      <c r="AH55" s="408">
        <f t="shared" si="5"/>
        <v>0</v>
      </c>
      <c r="AI55" s="408">
        <f t="shared" si="5"/>
        <v>0</v>
      </c>
      <c r="AJ55" s="408">
        <f t="shared" si="5"/>
        <v>0</v>
      </c>
      <c r="AK55" s="408">
        <f t="shared" si="5"/>
        <v>0</v>
      </c>
      <c r="AL55" s="408">
        <f t="shared" si="5"/>
        <v>0</v>
      </c>
      <c r="AM55" s="310"/>
    </row>
    <row r="56" spans="1:39" ht="15" hidden="1"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3"/>
      <c r="Z56" s="413"/>
      <c r="AA56" s="413"/>
      <c r="AB56" s="413"/>
      <c r="AC56" s="413"/>
      <c r="AD56" s="413"/>
      <c r="AE56" s="413"/>
      <c r="AF56" s="413"/>
      <c r="AG56" s="413"/>
      <c r="AH56" s="413"/>
      <c r="AI56" s="413"/>
      <c r="AJ56" s="413"/>
      <c r="AK56" s="413"/>
      <c r="AL56" s="413"/>
      <c r="AM56" s="312"/>
    </row>
    <row r="57" spans="1:39" ht="28.5" customHeight="1" outlineLevel="1">
      <c r="A57" s="511">
        <v>7</v>
      </c>
      <c r="B57" s="785" t="s">
        <v>788</v>
      </c>
      <c r="C57" s="290" t="s">
        <v>25</v>
      </c>
      <c r="D57" s="294">
        <v>135254.63906619535</v>
      </c>
      <c r="E57" s="294">
        <v>135254.63906619535</v>
      </c>
      <c r="F57" s="294">
        <v>135254.63906619535</v>
      </c>
      <c r="G57" s="294">
        <v>135254.63906619535</v>
      </c>
      <c r="H57" s="294">
        <v>135254.63906619535</v>
      </c>
      <c r="I57" s="294">
        <v>135254.63906619535</v>
      </c>
      <c r="J57" s="294">
        <v>129785.63906619535</v>
      </c>
      <c r="K57" s="294">
        <v>129785.63906619535</v>
      </c>
      <c r="L57" s="294">
        <v>99685.639066195348</v>
      </c>
      <c r="M57" s="294">
        <v>70397.639066195348</v>
      </c>
      <c r="N57" s="294">
        <v>12</v>
      </c>
      <c r="O57" s="294">
        <v>18</v>
      </c>
      <c r="P57" s="294">
        <v>18</v>
      </c>
      <c r="Q57" s="294">
        <v>18</v>
      </c>
      <c r="R57" s="294">
        <v>18</v>
      </c>
      <c r="S57" s="294">
        <v>18</v>
      </c>
      <c r="T57" s="294">
        <v>18</v>
      </c>
      <c r="U57" s="294">
        <v>17</v>
      </c>
      <c r="V57" s="294">
        <v>17</v>
      </c>
      <c r="W57" s="294">
        <v>17</v>
      </c>
      <c r="X57" s="294">
        <v>14</v>
      </c>
      <c r="Y57" s="522"/>
      <c r="Z57" s="522">
        <f>'3-a.  Rate Class Allocations'!P50</f>
        <v>0.10923842985322146</v>
      </c>
      <c r="AA57" s="522">
        <f>'3-a.  Rate Class Allocations'!Q50</f>
        <v>0.89576547231270365</v>
      </c>
      <c r="AB57" s="407"/>
      <c r="AC57" s="522"/>
      <c r="AD57" s="407"/>
      <c r="AE57" s="407"/>
      <c r="AF57" s="412"/>
      <c r="AG57" s="412"/>
      <c r="AH57" s="412"/>
      <c r="AI57" s="412"/>
      <c r="AJ57" s="412"/>
      <c r="AK57" s="412"/>
      <c r="AL57" s="412"/>
      <c r="AM57" s="295">
        <f>SUM(Y57:AL57)</f>
        <v>1.0050039021659252</v>
      </c>
    </row>
    <row r="58" spans="1:39" ht="15" outlineLevel="1">
      <c r="B58" s="786" t="s">
        <v>730</v>
      </c>
      <c r="C58" s="339" t="s">
        <v>731</v>
      </c>
      <c r="D58" s="294">
        <v>-1644</v>
      </c>
      <c r="E58" s="294">
        <v>-1644</v>
      </c>
      <c r="F58" s="294">
        <v>-1644</v>
      </c>
      <c r="G58" s="294">
        <v>-1644</v>
      </c>
      <c r="H58" s="294">
        <v>-1644</v>
      </c>
      <c r="I58" s="294">
        <v>-1644</v>
      </c>
      <c r="J58" s="294">
        <v>3824</v>
      </c>
      <c r="K58" s="294">
        <v>3824</v>
      </c>
      <c r="L58" s="294">
        <v>33925</v>
      </c>
      <c r="M58" s="294">
        <v>43774</v>
      </c>
      <c r="N58" s="294">
        <v>12</v>
      </c>
      <c r="O58" s="294"/>
      <c r="P58" s="294"/>
      <c r="Q58" s="294"/>
      <c r="R58" s="294"/>
      <c r="S58" s="294"/>
      <c r="T58" s="294"/>
      <c r="U58" s="294"/>
      <c r="V58" s="294"/>
      <c r="W58" s="294"/>
      <c r="X58" s="294"/>
      <c r="Y58" s="408">
        <v>0</v>
      </c>
      <c r="Z58" s="408">
        <f t="shared" ref="Z58:AL58" si="6">Z57</f>
        <v>0.10923842985322146</v>
      </c>
      <c r="AA58" s="408">
        <f t="shared" si="6"/>
        <v>0.89576547231270365</v>
      </c>
      <c r="AB58" s="408">
        <f t="shared" si="6"/>
        <v>0</v>
      </c>
      <c r="AC58" s="408">
        <f t="shared" si="6"/>
        <v>0</v>
      </c>
      <c r="AD58" s="408">
        <f t="shared" si="6"/>
        <v>0</v>
      </c>
      <c r="AE58" s="408">
        <f t="shared" si="6"/>
        <v>0</v>
      </c>
      <c r="AF58" s="408">
        <f t="shared" si="6"/>
        <v>0</v>
      </c>
      <c r="AG58" s="408">
        <f t="shared" si="6"/>
        <v>0</v>
      </c>
      <c r="AH58" s="408">
        <f t="shared" si="6"/>
        <v>0</v>
      </c>
      <c r="AI58" s="408">
        <f t="shared" si="6"/>
        <v>0</v>
      </c>
      <c r="AJ58" s="408">
        <f t="shared" si="6"/>
        <v>0</v>
      </c>
      <c r="AK58" s="408">
        <f t="shared" si="6"/>
        <v>0</v>
      </c>
      <c r="AL58" s="408">
        <f t="shared" si="6"/>
        <v>0</v>
      </c>
      <c r="AM58" s="310"/>
    </row>
    <row r="59" spans="1:39" ht="15" outlineLevel="1">
      <c r="B59" s="787"/>
      <c r="C59" s="311"/>
      <c r="D59" s="290"/>
      <c r="E59" s="290"/>
      <c r="F59" s="290"/>
      <c r="G59" s="290"/>
      <c r="H59" s="290"/>
      <c r="I59" s="290"/>
      <c r="J59" s="290"/>
      <c r="K59" s="290"/>
      <c r="L59" s="290"/>
      <c r="M59" s="290"/>
      <c r="N59" s="290"/>
      <c r="O59" s="290"/>
      <c r="P59" s="290"/>
      <c r="Q59" s="290"/>
      <c r="R59" s="290"/>
      <c r="S59" s="290"/>
      <c r="T59" s="290"/>
      <c r="U59" s="290"/>
      <c r="V59" s="290"/>
      <c r="W59" s="290"/>
      <c r="X59" s="290"/>
      <c r="Y59" s="413"/>
      <c r="Z59" s="413"/>
      <c r="AA59" s="413"/>
      <c r="AB59" s="413"/>
      <c r="AC59" s="413"/>
      <c r="AD59" s="413"/>
      <c r="AE59" s="413"/>
      <c r="AF59" s="413"/>
      <c r="AG59" s="413"/>
      <c r="AH59" s="413"/>
      <c r="AI59" s="413"/>
      <c r="AJ59" s="413"/>
      <c r="AK59" s="413"/>
      <c r="AL59" s="413"/>
      <c r="AM59" s="312"/>
    </row>
    <row r="60" spans="1:39" ht="30" outlineLevel="1">
      <c r="B60" s="785" t="s">
        <v>789</v>
      </c>
      <c r="C60" s="290" t="s">
        <v>25</v>
      </c>
      <c r="D60" s="294">
        <f>'8.  Streetlighting'!$E$25</f>
        <v>207084.36093380465</v>
      </c>
      <c r="E60" s="294">
        <f>D60</f>
        <v>207084.36093380465</v>
      </c>
      <c r="F60" s="294">
        <f t="shared" ref="F60:M60" si="7">E60</f>
        <v>207084.36093380465</v>
      </c>
      <c r="G60" s="294">
        <f t="shared" si="7"/>
        <v>207084.36093380465</v>
      </c>
      <c r="H60" s="294">
        <f t="shared" si="7"/>
        <v>207084.36093380465</v>
      </c>
      <c r="I60" s="294">
        <f t="shared" si="7"/>
        <v>207084.36093380465</v>
      </c>
      <c r="J60" s="294">
        <f t="shared" si="7"/>
        <v>207084.36093380465</v>
      </c>
      <c r="K60" s="294">
        <f t="shared" si="7"/>
        <v>207084.36093380465</v>
      </c>
      <c r="L60" s="294">
        <f t="shared" si="7"/>
        <v>207084.36093380465</v>
      </c>
      <c r="M60" s="294">
        <f t="shared" si="7"/>
        <v>207084.36093380465</v>
      </c>
      <c r="N60" s="294">
        <v>12</v>
      </c>
      <c r="O60" s="294">
        <f>'8.  Streetlighting'!G45/12</f>
        <v>51.002139999999997</v>
      </c>
      <c r="P60" s="294">
        <f>'8.  Streetlighting'!$G46/12</f>
        <v>51.002139999999997</v>
      </c>
      <c r="Q60" s="294">
        <f>'8.  Streetlighting'!$G47/12</f>
        <v>51.002139999999997</v>
      </c>
      <c r="R60" s="294">
        <f>'8.  Streetlighting'!$G48/12</f>
        <v>51.002139999999997</v>
      </c>
      <c r="S60" s="294">
        <f>'8.  Streetlighting'!$G49/12</f>
        <v>51.002139999999997</v>
      </c>
      <c r="T60" s="294">
        <f>'8.  Streetlighting'!$G50/12</f>
        <v>51.002139999999997</v>
      </c>
      <c r="U60" s="294">
        <f>'8.  Streetlighting'!$G51/12</f>
        <v>51.002139999999997</v>
      </c>
      <c r="V60" s="294"/>
      <c r="W60" s="294"/>
      <c r="X60" s="294"/>
      <c r="Y60" s="522"/>
      <c r="Z60" s="522"/>
      <c r="AA60" s="522"/>
      <c r="AB60" s="407"/>
      <c r="AC60" s="522"/>
      <c r="AD60" s="407">
        <v>1</v>
      </c>
      <c r="AE60" s="407"/>
      <c r="AF60" s="412"/>
      <c r="AG60" s="412"/>
      <c r="AH60" s="412"/>
      <c r="AI60" s="412"/>
      <c r="AJ60" s="412"/>
      <c r="AK60" s="412"/>
      <c r="AL60" s="412"/>
      <c r="AM60" s="295">
        <f>SUM(Y60:AL60)</f>
        <v>1</v>
      </c>
    </row>
    <row r="61" spans="1:39" ht="15" outlineLevel="1">
      <c r="B61" s="293" t="s">
        <v>267</v>
      </c>
      <c r="C61" s="290" t="s">
        <v>163</v>
      </c>
      <c r="D61" s="294"/>
      <c r="E61" s="294"/>
      <c r="F61" s="294"/>
      <c r="G61" s="294"/>
      <c r="H61" s="294"/>
      <c r="I61" s="294"/>
      <c r="J61" s="294"/>
      <c r="K61" s="294"/>
      <c r="L61" s="294"/>
      <c r="M61" s="294"/>
      <c r="N61" s="294">
        <v>12</v>
      </c>
      <c r="O61" s="294"/>
      <c r="P61" s="294"/>
      <c r="Q61" s="294"/>
      <c r="R61" s="294"/>
      <c r="S61" s="294"/>
      <c r="T61" s="294"/>
      <c r="U61" s="294"/>
      <c r="V61" s="294"/>
      <c r="W61" s="294"/>
      <c r="X61" s="294"/>
      <c r="Y61" s="408">
        <f t="shared" ref="Y61:AL61" si="8">Y60</f>
        <v>0</v>
      </c>
      <c r="Z61" s="408">
        <f t="shared" si="8"/>
        <v>0</v>
      </c>
      <c r="AA61" s="408">
        <f t="shared" si="8"/>
        <v>0</v>
      </c>
      <c r="AB61" s="408">
        <f t="shared" si="8"/>
        <v>0</v>
      </c>
      <c r="AC61" s="408">
        <f t="shared" si="8"/>
        <v>0</v>
      </c>
      <c r="AD61" s="408">
        <f t="shared" si="8"/>
        <v>1</v>
      </c>
      <c r="AE61" s="408">
        <f t="shared" si="8"/>
        <v>0</v>
      </c>
      <c r="AF61" s="408">
        <f t="shared" si="8"/>
        <v>0</v>
      </c>
      <c r="AG61" s="408">
        <f t="shared" si="8"/>
        <v>0</v>
      </c>
      <c r="AH61" s="408">
        <f t="shared" si="8"/>
        <v>0</v>
      </c>
      <c r="AI61" s="408">
        <f t="shared" si="8"/>
        <v>0</v>
      </c>
      <c r="AJ61" s="408">
        <f t="shared" si="8"/>
        <v>0</v>
      </c>
      <c r="AK61" s="408">
        <f t="shared" si="8"/>
        <v>0</v>
      </c>
      <c r="AL61" s="408">
        <f t="shared" si="8"/>
        <v>0</v>
      </c>
      <c r="AM61" s="310"/>
    </row>
    <row r="62" spans="1:39" ht="15" outlineLevel="1">
      <c r="B62" s="313"/>
      <c r="C62" s="311"/>
      <c r="D62" s="290"/>
      <c r="E62" s="290"/>
      <c r="F62" s="290"/>
      <c r="G62" s="290"/>
      <c r="H62" s="290"/>
      <c r="I62" s="290"/>
      <c r="J62" s="290"/>
      <c r="K62" s="290"/>
      <c r="L62" s="290"/>
      <c r="M62" s="290"/>
      <c r="N62" s="290"/>
      <c r="O62" s="290"/>
      <c r="P62" s="290"/>
      <c r="Q62" s="290"/>
      <c r="R62" s="290"/>
      <c r="S62" s="290"/>
      <c r="T62" s="290"/>
      <c r="U62" s="290"/>
      <c r="V62" s="290"/>
      <c r="W62" s="290"/>
      <c r="X62" s="290"/>
      <c r="Y62" s="413"/>
      <c r="Z62" s="414"/>
      <c r="AA62" s="413"/>
      <c r="AB62" s="413"/>
      <c r="AC62" s="413"/>
      <c r="AD62" s="413"/>
      <c r="AE62" s="413"/>
      <c r="AF62" s="413"/>
      <c r="AG62" s="413"/>
      <c r="AH62" s="413"/>
      <c r="AI62" s="413"/>
      <c r="AJ62" s="413"/>
      <c r="AK62" s="413"/>
      <c r="AL62" s="413"/>
      <c r="AM62" s="312"/>
    </row>
    <row r="63" spans="1:39" ht="30" hidden="1" outlineLevel="1">
      <c r="A63" s="511">
        <v>8</v>
      </c>
      <c r="B63" s="509" t="s">
        <v>101</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2"/>
      <c r="Z63" s="522">
        <v>1</v>
      </c>
      <c r="AA63" s="407"/>
      <c r="AB63" s="407"/>
      <c r="AC63" s="407"/>
      <c r="AD63" s="407"/>
      <c r="AE63" s="407"/>
      <c r="AF63" s="412"/>
      <c r="AG63" s="412"/>
      <c r="AH63" s="412"/>
      <c r="AI63" s="412"/>
      <c r="AJ63" s="412"/>
      <c r="AK63" s="412"/>
      <c r="AL63" s="412"/>
      <c r="AM63" s="295">
        <f>SUM(Y63:AL63)</f>
        <v>1</v>
      </c>
    </row>
    <row r="64" spans="1:39" ht="15" hidden="1" outlineLevel="1">
      <c r="B64" s="293" t="s">
        <v>730</v>
      </c>
      <c r="C64" s="290" t="s">
        <v>163</v>
      </c>
      <c r="D64" s="294"/>
      <c r="E64" s="294"/>
      <c r="F64" s="294"/>
      <c r="G64" s="294"/>
      <c r="H64" s="294"/>
      <c r="I64" s="294"/>
      <c r="J64" s="294"/>
      <c r="K64" s="294"/>
      <c r="L64" s="294"/>
      <c r="M64" s="294"/>
      <c r="N64" s="294">
        <v>12</v>
      </c>
      <c r="O64" s="294"/>
      <c r="P64" s="294"/>
      <c r="Q64" s="294"/>
      <c r="R64" s="294"/>
      <c r="S64" s="294"/>
      <c r="T64" s="294"/>
      <c r="U64" s="294"/>
      <c r="V64" s="294"/>
      <c r="W64" s="294"/>
      <c r="X64" s="294"/>
      <c r="Y64" s="408">
        <v>0</v>
      </c>
      <c r="Z64" s="408">
        <v>1</v>
      </c>
      <c r="AA64" s="408">
        <v>1</v>
      </c>
      <c r="AB64" s="408">
        <f t="shared" ref="AB64:AL64" si="9">AB63</f>
        <v>0</v>
      </c>
      <c r="AC64" s="408">
        <f t="shared" si="9"/>
        <v>0</v>
      </c>
      <c r="AD64" s="408">
        <f t="shared" si="9"/>
        <v>0</v>
      </c>
      <c r="AE64" s="408">
        <f t="shared" si="9"/>
        <v>0</v>
      </c>
      <c r="AF64" s="408">
        <f t="shared" si="9"/>
        <v>0</v>
      </c>
      <c r="AG64" s="408">
        <f t="shared" si="9"/>
        <v>0</v>
      </c>
      <c r="AH64" s="408">
        <f t="shared" si="9"/>
        <v>0</v>
      </c>
      <c r="AI64" s="408">
        <f t="shared" si="9"/>
        <v>0</v>
      </c>
      <c r="AJ64" s="408">
        <f t="shared" si="9"/>
        <v>0</v>
      </c>
      <c r="AK64" s="408">
        <f t="shared" si="9"/>
        <v>0</v>
      </c>
      <c r="AL64" s="408">
        <f t="shared" si="9"/>
        <v>0</v>
      </c>
      <c r="AM64" s="310"/>
    </row>
    <row r="65" spans="1:39" ht="15" hidden="1"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3"/>
      <c r="Z65" s="414"/>
      <c r="AA65" s="413"/>
      <c r="AB65" s="413"/>
      <c r="AC65" s="413"/>
      <c r="AD65" s="413"/>
      <c r="AE65" s="413"/>
      <c r="AF65" s="413"/>
      <c r="AG65" s="413"/>
      <c r="AH65" s="413"/>
      <c r="AI65" s="413"/>
      <c r="AJ65" s="413"/>
      <c r="AK65" s="413"/>
      <c r="AL65" s="413"/>
      <c r="AM65" s="312"/>
    </row>
    <row r="66" spans="1:39" ht="30" hidden="1" outlineLevel="1">
      <c r="A66" s="511">
        <v>9</v>
      </c>
      <c r="B66" s="509" t="s">
        <v>102</v>
      </c>
      <c r="C66" s="290" t="s">
        <v>25</v>
      </c>
      <c r="D66" s="294"/>
      <c r="E66" s="294"/>
      <c r="F66" s="294"/>
      <c r="G66" s="294"/>
      <c r="H66" s="294"/>
      <c r="I66" s="294"/>
      <c r="J66" s="294"/>
      <c r="K66" s="294"/>
      <c r="L66" s="294"/>
      <c r="M66" s="294"/>
      <c r="N66" s="294">
        <v>12</v>
      </c>
      <c r="O66" s="294"/>
      <c r="P66" s="294"/>
      <c r="Q66" s="294"/>
      <c r="R66" s="294"/>
      <c r="S66" s="294"/>
      <c r="T66" s="294"/>
      <c r="U66" s="294"/>
      <c r="V66" s="294"/>
      <c r="W66" s="294"/>
      <c r="X66" s="294"/>
      <c r="Y66" s="412"/>
      <c r="Z66" s="407">
        <v>1</v>
      </c>
      <c r="AA66" s="407"/>
      <c r="AB66" s="407"/>
      <c r="AC66" s="407"/>
      <c r="AD66" s="407"/>
      <c r="AE66" s="407"/>
      <c r="AF66" s="412"/>
      <c r="AG66" s="412"/>
      <c r="AH66" s="412"/>
      <c r="AI66" s="412"/>
      <c r="AJ66" s="412"/>
      <c r="AK66" s="412"/>
      <c r="AL66" s="412"/>
      <c r="AM66" s="295">
        <f>SUM(Y66:AL66)</f>
        <v>1</v>
      </c>
    </row>
    <row r="67" spans="1:39" ht="15" hidden="1" outlineLevel="1">
      <c r="B67" s="293" t="s">
        <v>267</v>
      </c>
      <c r="C67" s="290" t="s">
        <v>163</v>
      </c>
      <c r="D67" s="294"/>
      <c r="E67" s="294"/>
      <c r="F67" s="294"/>
      <c r="G67" s="294"/>
      <c r="H67" s="294"/>
      <c r="I67" s="294"/>
      <c r="J67" s="294"/>
      <c r="K67" s="294"/>
      <c r="L67" s="294"/>
      <c r="M67" s="294"/>
      <c r="N67" s="294">
        <f>N66</f>
        <v>12</v>
      </c>
      <c r="O67" s="294"/>
      <c r="P67" s="294"/>
      <c r="Q67" s="294"/>
      <c r="R67" s="294"/>
      <c r="S67" s="294"/>
      <c r="T67" s="294"/>
      <c r="U67" s="294"/>
      <c r="V67" s="294"/>
      <c r="W67" s="294"/>
      <c r="X67" s="294"/>
      <c r="Y67" s="408">
        <f>Y66</f>
        <v>0</v>
      </c>
      <c r="Z67" s="408">
        <f t="shared" ref="Z67:AL67" si="10">Z66</f>
        <v>1</v>
      </c>
      <c r="AA67" s="408">
        <f t="shared" si="10"/>
        <v>0</v>
      </c>
      <c r="AB67" s="408">
        <f t="shared" si="10"/>
        <v>0</v>
      </c>
      <c r="AC67" s="408">
        <f t="shared" si="10"/>
        <v>0</v>
      </c>
      <c r="AD67" s="408">
        <f t="shared" si="10"/>
        <v>0</v>
      </c>
      <c r="AE67" s="408">
        <f t="shared" si="10"/>
        <v>0</v>
      </c>
      <c r="AF67" s="408">
        <f t="shared" si="10"/>
        <v>0</v>
      </c>
      <c r="AG67" s="408">
        <f t="shared" si="10"/>
        <v>0</v>
      </c>
      <c r="AH67" s="408">
        <f t="shared" si="10"/>
        <v>0</v>
      </c>
      <c r="AI67" s="408">
        <f t="shared" si="10"/>
        <v>0</v>
      </c>
      <c r="AJ67" s="408">
        <f t="shared" si="10"/>
        <v>0</v>
      </c>
      <c r="AK67" s="408">
        <f t="shared" si="10"/>
        <v>0</v>
      </c>
      <c r="AL67" s="408">
        <f t="shared" si="10"/>
        <v>0</v>
      </c>
      <c r="AM67" s="310"/>
    </row>
    <row r="68" spans="1:39" ht="15" hidden="1"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3"/>
      <c r="Z68" s="413"/>
      <c r="AA68" s="413"/>
      <c r="AB68" s="413"/>
      <c r="AC68" s="413"/>
      <c r="AD68" s="413"/>
      <c r="AE68" s="413"/>
      <c r="AF68" s="413"/>
      <c r="AG68" s="413"/>
      <c r="AH68" s="413"/>
      <c r="AI68" s="413"/>
      <c r="AJ68" s="413"/>
      <c r="AK68" s="413"/>
      <c r="AL68" s="413"/>
      <c r="AM68" s="312"/>
    </row>
    <row r="69" spans="1:39" ht="30" hidden="1" outlineLevel="1">
      <c r="A69" s="511">
        <v>10</v>
      </c>
      <c r="B69" s="509" t="s">
        <v>103</v>
      </c>
      <c r="C69" s="290" t="s">
        <v>25</v>
      </c>
      <c r="D69" s="294"/>
      <c r="E69" s="294"/>
      <c r="F69" s="294"/>
      <c r="G69" s="294"/>
      <c r="H69" s="294"/>
      <c r="I69" s="294"/>
      <c r="J69" s="294"/>
      <c r="K69" s="294"/>
      <c r="L69" s="294"/>
      <c r="M69" s="294"/>
      <c r="N69" s="294">
        <v>3</v>
      </c>
      <c r="O69" s="294"/>
      <c r="P69" s="294"/>
      <c r="Q69" s="294"/>
      <c r="R69" s="294"/>
      <c r="S69" s="294"/>
      <c r="T69" s="294"/>
      <c r="U69" s="294"/>
      <c r="V69" s="294"/>
      <c r="W69" s="294"/>
      <c r="X69" s="294"/>
      <c r="Y69" s="412"/>
      <c r="Z69" s="407"/>
      <c r="AA69" s="407"/>
      <c r="AB69" s="407"/>
      <c r="AC69" s="407"/>
      <c r="AD69" s="407"/>
      <c r="AE69" s="407"/>
      <c r="AF69" s="412"/>
      <c r="AG69" s="412"/>
      <c r="AH69" s="412"/>
      <c r="AI69" s="412"/>
      <c r="AJ69" s="412"/>
      <c r="AK69" s="412"/>
      <c r="AL69" s="412"/>
      <c r="AM69" s="295">
        <f>SUM(Y69:AL69)</f>
        <v>0</v>
      </c>
    </row>
    <row r="70" spans="1:39" ht="15" hidden="1" outlineLevel="1">
      <c r="B70" s="293" t="s">
        <v>267</v>
      </c>
      <c r="C70" s="290" t="s">
        <v>163</v>
      </c>
      <c r="D70" s="294"/>
      <c r="E70" s="294"/>
      <c r="F70" s="294"/>
      <c r="G70" s="294"/>
      <c r="H70" s="294"/>
      <c r="I70" s="294"/>
      <c r="J70" s="294"/>
      <c r="K70" s="294"/>
      <c r="L70" s="294"/>
      <c r="M70" s="294"/>
      <c r="N70" s="294">
        <f>N69</f>
        <v>3</v>
      </c>
      <c r="O70" s="294"/>
      <c r="P70" s="294"/>
      <c r="Q70" s="294"/>
      <c r="R70" s="294"/>
      <c r="S70" s="294"/>
      <c r="T70" s="294"/>
      <c r="U70" s="294"/>
      <c r="V70" s="294"/>
      <c r="W70" s="294"/>
      <c r="X70" s="294"/>
      <c r="Y70" s="408">
        <f>Y69</f>
        <v>0</v>
      </c>
      <c r="Z70" s="408">
        <f t="shared" ref="Z70:AL70" si="11">Z69</f>
        <v>0</v>
      </c>
      <c r="AA70" s="408">
        <f t="shared" si="11"/>
        <v>0</v>
      </c>
      <c r="AB70" s="408">
        <f t="shared" si="11"/>
        <v>0</v>
      </c>
      <c r="AC70" s="408">
        <f t="shared" si="11"/>
        <v>0</v>
      </c>
      <c r="AD70" s="408">
        <f t="shared" si="11"/>
        <v>0</v>
      </c>
      <c r="AE70" s="408">
        <f t="shared" si="11"/>
        <v>0</v>
      </c>
      <c r="AF70" s="408">
        <f t="shared" si="11"/>
        <v>0</v>
      </c>
      <c r="AG70" s="408">
        <f t="shared" si="11"/>
        <v>0</v>
      </c>
      <c r="AH70" s="408">
        <f t="shared" si="11"/>
        <v>0</v>
      </c>
      <c r="AI70" s="408">
        <f t="shared" si="11"/>
        <v>0</v>
      </c>
      <c r="AJ70" s="408">
        <f t="shared" si="11"/>
        <v>0</v>
      </c>
      <c r="AK70" s="408">
        <f t="shared" si="11"/>
        <v>0</v>
      </c>
      <c r="AL70" s="408">
        <f t="shared" si="11"/>
        <v>0</v>
      </c>
      <c r="AM70" s="310"/>
    </row>
    <row r="71" spans="1:39" ht="15" hidden="1" outlineLevel="1">
      <c r="B71" s="313"/>
      <c r="C71" s="311"/>
      <c r="D71" s="315"/>
      <c r="E71" s="315"/>
      <c r="F71" s="315"/>
      <c r="G71" s="315"/>
      <c r="H71" s="315"/>
      <c r="I71" s="315"/>
      <c r="J71" s="315"/>
      <c r="K71" s="315"/>
      <c r="L71" s="315"/>
      <c r="M71" s="315"/>
      <c r="N71" s="290"/>
      <c r="O71" s="315"/>
      <c r="P71" s="315"/>
      <c r="Q71" s="315"/>
      <c r="R71" s="315"/>
      <c r="S71" s="315"/>
      <c r="T71" s="315"/>
      <c r="U71" s="315"/>
      <c r="V71" s="315"/>
      <c r="W71" s="315"/>
      <c r="X71" s="315"/>
      <c r="Y71" s="413"/>
      <c r="Z71" s="414"/>
      <c r="AA71" s="413"/>
      <c r="AB71" s="413"/>
      <c r="AC71" s="413"/>
      <c r="AD71" s="413"/>
      <c r="AE71" s="413"/>
      <c r="AF71" s="413"/>
      <c r="AG71" s="413"/>
      <c r="AH71" s="413"/>
      <c r="AI71" s="413"/>
      <c r="AJ71" s="413"/>
      <c r="AK71" s="413"/>
      <c r="AL71" s="413"/>
      <c r="AM71" s="312"/>
    </row>
    <row r="72" spans="1:39" ht="15.6" hidden="1" outlineLevel="1">
      <c r="B72" s="287" t="s">
        <v>10</v>
      </c>
      <c r="C72" s="288"/>
      <c r="D72" s="288"/>
      <c r="E72" s="288"/>
      <c r="F72" s="288"/>
      <c r="G72" s="288"/>
      <c r="H72" s="288"/>
      <c r="I72" s="288"/>
      <c r="J72" s="288"/>
      <c r="K72" s="288"/>
      <c r="L72" s="288"/>
      <c r="M72" s="288"/>
      <c r="N72" s="289"/>
      <c r="O72" s="288"/>
      <c r="P72" s="288"/>
      <c r="Q72" s="288"/>
      <c r="R72" s="288"/>
      <c r="S72" s="288"/>
      <c r="T72" s="288"/>
      <c r="U72" s="288"/>
      <c r="V72" s="288"/>
      <c r="W72" s="288"/>
      <c r="X72" s="288"/>
      <c r="Y72" s="411"/>
      <c r="Z72" s="411"/>
      <c r="AA72" s="411"/>
      <c r="AB72" s="411"/>
      <c r="AC72" s="411"/>
      <c r="AD72" s="411"/>
      <c r="AE72" s="411"/>
      <c r="AF72" s="411"/>
      <c r="AG72" s="411"/>
      <c r="AH72" s="411"/>
      <c r="AI72" s="411"/>
      <c r="AJ72" s="411"/>
      <c r="AK72" s="411"/>
      <c r="AL72" s="411"/>
      <c r="AM72" s="291"/>
    </row>
    <row r="73" spans="1:39" ht="30" hidden="1" outlineLevel="1">
      <c r="A73" s="511">
        <v>11</v>
      </c>
      <c r="B73" s="509" t="s">
        <v>104</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23"/>
      <c r="Z73" s="407"/>
      <c r="AA73" s="407">
        <v>1</v>
      </c>
      <c r="AB73" s="407"/>
      <c r="AC73" s="407"/>
      <c r="AD73" s="407"/>
      <c r="AE73" s="407"/>
      <c r="AF73" s="412"/>
      <c r="AG73" s="412"/>
      <c r="AH73" s="412"/>
      <c r="AI73" s="412"/>
      <c r="AJ73" s="412"/>
      <c r="AK73" s="412"/>
      <c r="AL73" s="412"/>
      <c r="AM73" s="295">
        <f>SUM(Y73:AL73)</f>
        <v>1</v>
      </c>
    </row>
    <row r="74" spans="1:39" ht="15" hidden="1" outlineLevel="1">
      <c r="B74" s="293" t="s">
        <v>267</v>
      </c>
      <c r="C74" s="290" t="s">
        <v>163</v>
      </c>
      <c r="D74" s="294"/>
      <c r="E74" s="294"/>
      <c r="F74" s="294"/>
      <c r="G74" s="294"/>
      <c r="H74" s="294"/>
      <c r="I74" s="294"/>
      <c r="J74" s="294"/>
      <c r="K74" s="294"/>
      <c r="L74" s="294"/>
      <c r="M74" s="294"/>
      <c r="N74" s="294">
        <v>12</v>
      </c>
      <c r="O74" s="294"/>
      <c r="P74" s="738"/>
      <c r="Q74" s="738"/>
      <c r="R74" s="738"/>
      <c r="S74" s="294"/>
      <c r="T74" s="294"/>
      <c r="U74" s="294"/>
      <c r="V74" s="294"/>
      <c r="W74" s="294"/>
      <c r="X74" s="294"/>
      <c r="Y74" s="408">
        <v>0</v>
      </c>
      <c r="Z74" s="408">
        <v>0</v>
      </c>
      <c r="AA74" s="408">
        <v>1</v>
      </c>
      <c r="AB74" s="408">
        <f t="shared" ref="AB74:AL74" si="12">AB73</f>
        <v>0</v>
      </c>
      <c r="AC74" s="408">
        <f t="shared" si="12"/>
        <v>0</v>
      </c>
      <c r="AD74" s="408">
        <f t="shared" si="12"/>
        <v>0</v>
      </c>
      <c r="AE74" s="408">
        <f t="shared" si="12"/>
        <v>0</v>
      </c>
      <c r="AF74" s="408">
        <f t="shared" si="12"/>
        <v>0</v>
      </c>
      <c r="AG74" s="408">
        <f t="shared" si="12"/>
        <v>0</v>
      </c>
      <c r="AH74" s="408">
        <f t="shared" si="12"/>
        <v>0</v>
      </c>
      <c r="AI74" s="408">
        <f t="shared" si="12"/>
        <v>0</v>
      </c>
      <c r="AJ74" s="408">
        <f t="shared" si="12"/>
        <v>0</v>
      </c>
      <c r="AK74" s="408">
        <f t="shared" si="12"/>
        <v>0</v>
      </c>
      <c r="AL74" s="408">
        <f t="shared" si="12"/>
        <v>0</v>
      </c>
      <c r="AM74" s="296"/>
    </row>
    <row r="75" spans="1:39" ht="15" hidden="1" outlineLevel="1">
      <c r="B75" s="314"/>
      <c r="C75" s="304"/>
      <c r="D75" s="290"/>
      <c r="E75" s="290"/>
      <c r="F75" s="290"/>
      <c r="G75" s="290"/>
      <c r="H75" s="290"/>
      <c r="I75" s="290"/>
      <c r="J75" s="290"/>
      <c r="K75" s="290"/>
      <c r="L75" s="290"/>
      <c r="M75" s="290"/>
      <c r="N75" s="290"/>
      <c r="O75" s="290"/>
      <c r="P75" s="290"/>
      <c r="Q75" s="290"/>
      <c r="R75" s="290"/>
      <c r="S75" s="290"/>
      <c r="T75" s="290"/>
      <c r="U75" s="290"/>
      <c r="V75" s="290"/>
      <c r="W75" s="290"/>
      <c r="X75" s="290"/>
      <c r="Y75" s="409"/>
      <c r="Z75" s="418"/>
      <c r="AA75" s="418"/>
      <c r="AB75" s="418"/>
      <c r="AC75" s="418"/>
      <c r="AD75" s="418"/>
      <c r="AE75" s="418"/>
      <c r="AF75" s="418"/>
      <c r="AG75" s="418"/>
      <c r="AH75" s="418"/>
      <c r="AI75" s="418"/>
      <c r="AJ75" s="418"/>
      <c r="AK75" s="418"/>
      <c r="AL75" s="418"/>
      <c r="AM75" s="305"/>
    </row>
    <row r="76" spans="1:39" ht="30" hidden="1" outlineLevel="1">
      <c r="A76" s="511">
        <v>12</v>
      </c>
      <c r="B76" s="509" t="s">
        <v>105</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7"/>
      <c r="Z76" s="407"/>
      <c r="AA76" s="407"/>
      <c r="AB76" s="407"/>
      <c r="AC76" s="407"/>
      <c r="AD76" s="407"/>
      <c r="AE76" s="407"/>
      <c r="AF76" s="412"/>
      <c r="AG76" s="412"/>
      <c r="AH76" s="412"/>
      <c r="AI76" s="412"/>
      <c r="AJ76" s="412"/>
      <c r="AK76" s="412"/>
      <c r="AL76" s="412"/>
      <c r="AM76" s="295">
        <f>SUM(Y76:AL76)</f>
        <v>0</v>
      </c>
    </row>
    <row r="77" spans="1:39" ht="15" hidden="1" outlineLevel="1">
      <c r="B77" s="509"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08">
        <f>Y76</f>
        <v>0</v>
      </c>
      <c r="Z77" s="408">
        <f t="shared" ref="Z77:AL77" si="13">Z76</f>
        <v>0</v>
      </c>
      <c r="AA77" s="408">
        <f t="shared" si="13"/>
        <v>0</v>
      </c>
      <c r="AB77" s="408">
        <f t="shared" si="13"/>
        <v>0</v>
      </c>
      <c r="AC77" s="408">
        <f t="shared" si="13"/>
        <v>0</v>
      </c>
      <c r="AD77" s="408">
        <f t="shared" si="13"/>
        <v>0</v>
      </c>
      <c r="AE77" s="408">
        <f t="shared" si="13"/>
        <v>0</v>
      </c>
      <c r="AF77" s="408">
        <f t="shared" si="13"/>
        <v>0</v>
      </c>
      <c r="AG77" s="408">
        <f t="shared" si="13"/>
        <v>0</v>
      </c>
      <c r="AH77" s="408">
        <f t="shared" si="13"/>
        <v>0</v>
      </c>
      <c r="AI77" s="408">
        <f t="shared" si="13"/>
        <v>0</v>
      </c>
      <c r="AJ77" s="408">
        <f t="shared" si="13"/>
        <v>0</v>
      </c>
      <c r="AK77" s="408">
        <f t="shared" si="13"/>
        <v>0</v>
      </c>
      <c r="AL77" s="408">
        <f t="shared" si="13"/>
        <v>0</v>
      </c>
      <c r="AM77" s="296"/>
    </row>
    <row r="78" spans="1:39" ht="15" hidden="1" outlineLevel="1">
      <c r="B78" s="509"/>
      <c r="C78" s="304"/>
      <c r="D78" s="290"/>
      <c r="E78" s="290"/>
      <c r="F78" s="290"/>
      <c r="G78" s="290"/>
      <c r="H78" s="290"/>
      <c r="I78" s="290"/>
      <c r="J78" s="290"/>
      <c r="K78" s="290"/>
      <c r="L78" s="290"/>
      <c r="M78" s="290"/>
      <c r="N78" s="290"/>
      <c r="O78" s="290"/>
      <c r="P78" s="290"/>
      <c r="Q78" s="290"/>
      <c r="R78" s="290"/>
      <c r="S78" s="290"/>
      <c r="T78" s="290"/>
      <c r="U78" s="290"/>
      <c r="V78" s="290"/>
      <c r="W78" s="290"/>
      <c r="X78" s="290"/>
      <c r="Y78" s="419"/>
      <c r="Z78" s="419"/>
      <c r="AA78" s="409"/>
      <c r="AB78" s="409"/>
      <c r="AC78" s="409"/>
      <c r="AD78" s="409"/>
      <c r="AE78" s="409"/>
      <c r="AF78" s="409"/>
      <c r="AG78" s="409"/>
      <c r="AH78" s="409"/>
      <c r="AI78" s="409"/>
      <c r="AJ78" s="409"/>
      <c r="AK78" s="409"/>
      <c r="AL78" s="409"/>
      <c r="AM78" s="305"/>
    </row>
    <row r="79" spans="1:39" ht="30" outlineLevel="1">
      <c r="A79" s="511">
        <v>13</v>
      </c>
      <c r="B79" s="509" t="s">
        <v>106</v>
      </c>
      <c r="C79" s="290" t="s">
        <v>25</v>
      </c>
      <c r="D79" s="294">
        <v>5200</v>
      </c>
      <c r="E79" s="294">
        <v>5200</v>
      </c>
      <c r="F79" s="294">
        <v>5200</v>
      </c>
      <c r="G79" s="294">
        <v>5200</v>
      </c>
      <c r="H79" s="294">
        <v>5200</v>
      </c>
      <c r="I79" s="294">
        <v>5200</v>
      </c>
      <c r="J79" s="294">
        <v>5200</v>
      </c>
      <c r="K79" s="294">
        <v>5200</v>
      </c>
      <c r="L79" s="294">
        <v>0</v>
      </c>
      <c r="M79" s="294">
        <v>0</v>
      </c>
      <c r="N79" s="294">
        <v>12</v>
      </c>
      <c r="O79" s="294">
        <v>1</v>
      </c>
      <c r="P79" s="294">
        <v>1</v>
      </c>
      <c r="Q79" s="294">
        <v>1</v>
      </c>
      <c r="R79" s="294">
        <v>1</v>
      </c>
      <c r="S79" s="294">
        <v>1</v>
      </c>
      <c r="T79" s="294">
        <v>1</v>
      </c>
      <c r="U79" s="294">
        <v>1</v>
      </c>
      <c r="V79" s="294">
        <v>1</v>
      </c>
      <c r="W79" s="294">
        <v>0</v>
      </c>
      <c r="X79" s="294">
        <v>0</v>
      </c>
      <c r="Y79" s="407"/>
      <c r="Z79" s="407"/>
      <c r="AA79" s="407">
        <v>1</v>
      </c>
      <c r="AB79" s="407"/>
      <c r="AC79" s="407"/>
      <c r="AD79" s="407"/>
      <c r="AE79" s="407"/>
      <c r="AF79" s="412"/>
      <c r="AG79" s="412"/>
      <c r="AH79" s="412"/>
      <c r="AI79" s="412"/>
      <c r="AJ79" s="412"/>
      <c r="AK79" s="412"/>
      <c r="AL79" s="412"/>
      <c r="AM79" s="295">
        <f>SUM(Y79:AL79)</f>
        <v>1</v>
      </c>
    </row>
    <row r="80" spans="1:39" ht="15" outlineLevel="1">
      <c r="B80" s="509" t="s">
        <v>267</v>
      </c>
      <c r="C80" s="290" t="s">
        <v>163</v>
      </c>
      <c r="D80" s="294"/>
      <c r="E80" s="294"/>
      <c r="F80" s="294"/>
      <c r="G80" s="294"/>
      <c r="H80" s="294"/>
      <c r="I80" s="294"/>
      <c r="J80" s="294"/>
      <c r="K80" s="294"/>
      <c r="L80" s="294"/>
      <c r="M80" s="294"/>
      <c r="N80" s="294">
        <f>N79</f>
        <v>12</v>
      </c>
      <c r="O80" s="294"/>
      <c r="P80" s="294"/>
      <c r="Q80" s="294"/>
      <c r="R80" s="294"/>
      <c r="S80" s="294"/>
      <c r="T80" s="294"/>
      <c r="U80" s="294"/>
      <c r="V80" s="294"/>
      <c r="W80" s="294"/>
      <c r="X80" s="294"/>
      <c r="Y80" s="408">
        <f>Y79</f>
        <v>0</v>
      </c>
      <c r="Z80" s="408">
        <f t="shared" ref="Z80:AL80" si="14">Z79</f>
        <v>0</v>
      </c>
      <c r="AA80" s="408">
        <f t="shared" si="14"/>
        <v>1</v>
      </c>
      <c r="AB80" s="408">
        <f t="shared" si="14"/>
        <v>0</v>
      </c>
      <c r="AC80" s="408">
        <f t="shared" si="14"/>
        <v>0</v>
      </c>
      <c r="AD80" s="408">
        <f t="shared" si="14"/>
        <v>0</v>
      </c>
      <c r="AE80" s="408">
        <f t="shared" si="14"/>
        <v>0</v>
      </c>
      <c r="AF80" s="408">
        <f t="shared" si="14"/>
        <v>0</v>
      </c>
      <c r="AG80" s="408">
        <f t="shared" si="14"/>
        <v>0</v>
      </c>
      <c r="AH80" s="408">
        <f t="shared" si="14"/>
        <v>0</v>
      </c>
      <c r="AI80" s="408">
        <f t="shared" si="14"/>
        <v>0</v>
      </c>
      <c r="AJ80" s="408">
        <f t="shared" si="14"/>
        <v>0</v>
      </c>
      <c r="AK80" s="408">
        <f t="shared" si="14"/>
        <v>0</v>
      </c>
      <c r="AL80" s="408">
        <f t="shared" si="14"/>
        <v>0</v>
      </c>
      <c r="AM80" s="305"/>
    </row>
    <row r="81" spans="1:40" ht="15" outlineLevel="1">
      <c r="B81" s="509"/>
      <c r="C81" s="304"/>
      <c r="D81" s="290"/>
      <c r="E81" s="290"/>
      <c r="F81" s="290"/>
      <c r="G81" s="290"/>
      <c r="H81" s="290"/>
      <c r="I81" s="290"/>
      <c r="J81" s="290"/>
      <c r="K81" s="290"/>
      <c r="L81" s="290"/>
      <c r="M81" s="290"/>
      <c r="N81" s="290"/>
      <c r="O81" s="290"/>
      <c r="P81" s="290"/>
      <c r="Q81" s="290"/>
      <c r="R81" s="290"/>
      <c r="S81" s="290"/>
      <c r="T81" s="290"/>
      <c r="U81" s="290"/>
      <c r="V81" s="290"/>
      <c r="W81" s="290"/>
      <c r="X81" s="290"/>
      <c r="Y81" s="409"/>
      <c r="Z81" s="409"/>
      <c r="AA81" s="409"/>
      <c r="AB81" s="409"/>
      <c r="AC81" s="409"/>
      <c r="AD81" s="409"/>
      <c r="AE81" s="409"/>
      <c r="AF81" s="409"/>
      <c r="AG81" s="409"/>
      <c r="AH81" s="409"/>
      <c r="AI81" s="409"/>
      <c r="AJ81" s="409"/>
      <c r="AK81" s="409"/>
      <c r="AL81" s="409"/>
      <c r="AM81" s="305"/>
    </row>
    <row r="82" spans="1:40" ht="15.6" outlineLevel="1">
      <c r="B82" s="287" t="s">
        <v>107</v>
      </c>
      <c r="C82" s="288"/>
      <c r="D82" s="289"/>
      <c r="E82" s="289"/>
      <c r="F82" s="289"/>
      <c r="G82" s="289"/>
      <c r="H82" s="289"/>
      <c r="I82" s="289"/>
      <c r="J82" s="289"/>
      <c r="K82" s="289"/>
      <c r="L82" s="289"/>
      <c r="M82" s="289"/>
      <c r="N82" s="289"/>
      <c r="O82" s="289"/>
      <c r="P82" s="289"/>
      <c r="Q82" s="289"/>
      <c r="R82" s="289"/>
      <c r="S82" s="289"/>
      <c r="T82" s="289"/>
      <c r="U82" s="289"/>
      <c r="V82" s="289"/>
      <c r="W82" s="289"/>
      <c r="X82" s="289"/>
      <c r="Y82" s="411"/>
      <c r="Z82" s="411"/>
      <c r="AA82" s="411"/>
      <c r="AB82" s="411"/>
      <c r="AC82" s="411"/>
      <c r="AD82" s="411"/>
      <c r="AE82" s="411"/>
      <c r="AF82" s="411"/>
      <c r="AG82" s="411"/>
      <c r="AH82" s="411"/>
      <c r="AI82" s="411"/>
      <c r="AJ82" s="411"/>
      <c r="AK82" s="411"/>
      <c r="AL82" s="411"/>
      <c r="AM82" s="291"/>
    </row>
    <row r="83" spans="1:40" ht="15" outlineLevel="1">
      <c r="A83" s="511">
        <v>14</v>
      </c>
      <c r="B83" s="314" t="s">
        <v>108</v>
      </c>
      <c r="C83" s="290" t="s">
        <v>25</v>
      </c>
      <c r="D83" s="294">
        <v>2811</v>
      </c>
      <c r="E83" s="294">
        <v>2407</v>
      </c>
      <c r="F83" s="294">
        <v>2323</v>
      </c>
      <c r="G83" s="294">
        <v>2239</v>
      </c>
      <c r="H83" s="294">
        <v>2239</v>
      </c>
      <c r="I83" s="294">
        <v>2239</v>
      </c>
      <c r="J83" s="294">
        <v>2239</v>
      </c>
      <c r="K83" s="294">
        <v>2239</v>
      </c>
      <c r="L83" s="294">
        <v>1647</v>
      </c>
      <c r="M83" s="294">
        <v>1647</v>
      </c>
      <c r="N83" s="294">
        <v>12</v>
      </c>
      <c r="O83" s="294">
        <v>1</v>
      </c>
      <c r="P83" s="294">
        <v>1</v>
      </c>
      <c r="Q83" s="294">
        <v>1</v>
      </c>
      <c r="R83" s="294">
        <v>1</v>
      </c>
      <c r="S83" s="294">
        <v>1</v>
      </c>
      <c r="T83" s="294">
        <v>1</v>
      </c>
      <c r="U83" s="294">
        <v>1</v>
      </c>
      <c r="V83" s="294">
        <v>1</v>
      </c>
      <c r="W83" s="294">
        <v>1</v>
      </c>
      <c r="X83" s="294">
        <v>1</v>
      </c>
      <c r="Y83" s="522">
        <v>1</v>
      </c>
      <c r="Z83" s="407"/>
      <c r="AA83" s="407"/>
      <c r="AB83" s="407"/>
      <c r="AC83" s="407"/>
      <c r="AD83" s="407"/>
      <c r="AE83" s="407"/>
      <c r="AF83" s="407"/>
      <c r="AG83" s="407"/>
      <c r="AH83" s="407"/>
      <c r="AI83" s="407"/>
      <c r="AJ83" s="407"/>
      <c r="AK83" s="407"/>
      <c r="AL83" s="407"/>
      <c r="AM83" s="295">
        <f>SUM(Y83:AL83)</f>
        <v>1</v>
      </c>
    </row>
    <row r="84" spans="1:40" ht="15" outlineLevel="1">
      <c r="B84" s="293" t="s">
        <v>267</v>
      </c>
      <c r="C84" s="290" t="s">
        <v>163</v>
      </c>
      <c r="D84" s="294"/>
      <c r="E84" s="294"/>
      <c r="F84" s="294"/>
      <c r="G84" s="294"/>
      <c r="H84" s="294"/>
      <c r="I84" s="294"/>
      <c r="J84" s="294"/>
      <c r="K84" s="294"/>
      <c r="L84" s="294"/>
      <c r="M84" s="294"/>
      <c r="N84" s="294">
        <f>N83</f>
        <v>12</v>
      </c>
      <c r="O84" s="294"/>
      <c r="P84" s="294"/>
      <c r="Q84" s="294"/>
      <c r="R84" s="294"/>
      <c r="S84" s="294"/>
      <c r="T84" s="294"/>
      <c r="U84" s="294"/>
      <c r="V84" s="294"/>
      <c r="W84" s="294"/>
      <c r="X84" s="294"/>
      <c r="Y84" s="408">
        <f>Y83</f>
        <v>1</v>
      </c>
      <c r="Z84" s="408">
        <f t="shared" ref="Z84:AC84" si="15">Z83</f>
        <v>0</v>
      </c>
      <c r="AA84" s="408">
        <f t="shared" si="15"/>
        <v>0</v>
      </c>
      <c r="AB84" s="408">
        <f t="shared" si="15"/>
        <v>0</v>
      </c>
      <c r="AC84" s="408">
        <f t="shared" si="15"/>
        <v>0</v>
      </c>
      <c r="AD84" s="408">
        <f>AD83</f>
        <v>0</v>
      </c>
      <c r="AE84" s="408">
        <f t="shared" ref="AE84:AL84" si="16">AE83</f>
        <v>0</v>
      </c>
      <c r="AF84" s="408">
        <f t="shared" si="16"/>
        <v>0</v>
      </c>
      <c r="AG84" s="408">
        <f t="shared" si="16"/>
        <v>0</v>
      </c>
      <c r="AH84" s="408">
        <f t="shared" si="16"/>
        <v>0</v>
      </c>
      <c r="AI84" s="408">
        <f t="shared" si="16"/>
        <v>0</v>
      </c>
      <c r="AJ84" s="408">
        <f t="shared" si="16"/>
        <v>0</v>
      </c>
      <c r="AK84" s="408">
        <f t="shared" si="16"/>
        <v>0</v>
      </c>
      <c r="AL84" s="408">
        <f t="shared" si="16"/>
        <v>0</v>
      </c>
      <c r="AM84" s="296"/>
    </row>
    <row r="85" spans="1:40" s="504" customFormat="1" ht="15" outlineLevel="1">
      <c r="A85" s="512"/>
      <c r="B85" s="293"/>
      <c r="C85" s="290"/>
      <c r="D85" s="290"/>
      <c r="E85" s="290"/>
      <c r="F85" s="290"/>
      <c r="G85" s="290"/>
      <c r="H85" s="290"/>
      <c r="I85" s="290"/>
      <c r="J85" s="290"/>
      <c r="K85" s="290"/>
      <c r="L85" s="290"/>
      <c r="M85" s="290"/>
      <c r="N85" s="461"/>
      <c r="O85" s="290"/>
      <c r="P85" s="290"/>
      <c r="Q85" s="290"/>
      <c r="R85" s="290"/>
      <c r="S85" s="290"/>
      <c r="T85" s="290"/>
      <c r="U85" s="290"/>
      <c r="V85" s="290"/>
      <c r="W85" s="290"/>
      <c r="X85" s="290"/>
      <c r="Y85" s="408"/>
      <c r="Z85" s="408"/>
      <c r="AA85" s="408"/>
      <c r="AB85" s="408"/>
      <c r="AC85" s="408"/>
      <c r="AD85" s="408"/>
      <c r="AE85" s="408"/>
      <c r="AF85" s="408"/>
      <c r="AG85" s="408"/>
      <c r="AH85" s="408"/>
      <c r="AI85" s="408"/>
      <c r="AJ85" s="408"/>
      <c r="AK85" s="408"/>
      <c r="AL85" s="408"/>
      <c r="AM85" s="505"/>
      <c r="AN85" s="619"/>
    </row>
    <row r="86" spans="1:40" s="308" customFormat="1" ht="15.6" hidden="1" outlineLevel="1">
      <c r="A86" s="512"/>
      <c r="B86" s="287" t="s">
        <v>490</v>
      </c>
      <c r="C86" s="290"/>
      <c r="D86" s="290"/>
      <c r="E86" s="290"/>
      <c r="F86" s="290"/>
      <c r="G86" s="290"/>
      <c r="H86" s="290"/>
      <c r="I86" s="290"/>
      <c r="J86" s="290"/>
      <c r="K86" s="290"/>
      <c r="L86" s="290"/>
      <c r="M86" s="290"/>
      <c r="N86" s="290"/>
      <c r="O86" s="290"/>
      <c r="P86" s="290"/>
      <c r="Q86" s="290"/>
      <c r="R86" s="290"/>
      <c r="S86" s="290"/>
      <c r="T86" s="290"/>
      <c r="U86" s="290"/>
      <c r="V86" s="290"/>
      <c r="W86" s="290"/>
      <c r="X86" s="290"/>
      <c r="Y86" s="409"/>
      <c r="Z86" s="409"/>
      <c r="AA86" s="409"/>
      <c r="AB86" s="409"/>
      <c r="AC86" s="409"/>
      <c r="AD86" s="409"/>
      <c r="AE86" s="413"/>
      <c r="AF86" s="413"/>
      <c r="AG86" s="413"/>
      <c r="AH86" s="413"/>
      <c r="AI86" s="413"/>
      <c r="AJ86" s="413"/>
      <c r="AK86" s="413"/>
      <c r="AL86" s="413"/>
      <c r="AM86" s="506"/>
      <c r="AN86" s="620"/>
    </row>
    <row r="87" spans="1:40" ht="15" hidden="1" outlineLevel="1">
      <c r="A87" s="511">
        <v>15</v>
      </c>
      <c r="B87" s="293" t="s">
        <v>495</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7"/>
      <c r="Z87" s="407"/>
      <c r="AA87" s="407"/>
      <c r="AB87" s="407"/>
      <c r="AC87" s="407"/>
      <c r="AD87" s="407"/>
      <c r="AE87" s="407"/>
      <c r="AF87" s="407"/>
      <c r="AG87" s="407"/>
      <c r="AH87" s="407"/>
      <c r="AI87" s="407"/>
      <c r="AJ87" s="407"/>
      <c r="AK87" s="407"/>
      <c r="AL87" s="407"/>
      <c r="AM87" s="295">
        <f>SUM(Y87:AL87)</f>
        <v>0</v>
      </c>
    </row>
    <row r="88" spans="1:40" ht="15" hidden="1" outlineLevel="1">
      <c r="B88" s="29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08">
        <f>Y87</f>
        <v>0</v>
      </c>
      <c r="Z88" s="408">
        <f t="shared" ref="Z88:AC88" si="17">Z87</f>
        <v>0</v>
      </c>
      <c r="AA88" s="408">
        <f t="shared" si="17"/>
        <v>0</v>
      </c>
      <c r="AB88" s="408">
        <f t="shared" si="17"/>
        <v>0</v>
      </c>
      <c r="AC88" s="408">
        <f t="shared" si="17"/>
        <v>0</v>
      </c>
      <c r="AD88" s="408">
        <f>AD87</f>
        <v>0</v>
      </c>
      <c r="AE88" s="408">
        <f t="shared" ref="AE88:AL88" si="18">AE87</f>
        <v>0</v>
      </c>
      <c r="AF88" s="408">
        <f t="shared" si="18"/>
        <v>0</v>
      </c>
      <c r="AG88" s="408">
        <f t="shared" si="18"/>
        <v>0</v>
      </c>
      <c r="AH88" s="408">
        <f t="shared" si="18"/>
        <v>0</v>
      </c>
      <c r="AI88" s="408">
        <f t="shared" si="18"/>
        <v>0</v>
      </c>
      <c r="AJ88" s="408">
        <f t="shared" si="18"/>
        <v>0</v>
      </c>
      <c r="AK88" s="408">
        <f t="shared" si="18"/>
        <v>0</v>
      </c>
      <c r="AL88" s="408">
        <f t="shared" si="18"/>
        <v>0</v>
      </c>
      <c r="AM88" s="296"/>
    </row>
    <row r="89" spans="1:40" ht="15" hidden="1" outlineLevel="1">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09"/>
      <c r="Z89" s="409"/>
      <c r="AA89" s="409"/>
      <c r="AB89" s="409"/>
      <c r="AC89" s="409"/>
      <c r="AD89" s="409"/>
      <c r="AE89" s="409"/>
      <c r="AF89" s="409"/>
      <c r="AG89" s="409"/>
      <c r="AH89" s="409"/>
      <c r="AI89" s="409"/>
      <c r="AJ89" s="409"/>
      <c r="AK89" s="409"/>
      <c r="AL89" s="409"/>
      <c r="AM89" s="305"/>
    </row>
    <row r="90" spans="1:40" s="282" customFormat="1" ht="15" hidden="1" outlineLevel="1">
      <c r="A90" s="511">
        <v>16</v>
      </c>
      <c r="B90" s="323" t="s">
        <v>491</v>
      </c>
      <c r="C90" s="290" t="s">
        <v>25</v>
      </c>
      <c r="D90" s="294"/>
      <c r="E90" s="294"/>
      <c r="F90" s="294"/>
      <c r="G90" s="294"/>
      <c r="H90" s="294"/>
      <c r="I90" s="294"/>
      <c r="J90" s="294"/>
      <c r="K90" s="294"/>
      <c r="L90" s="294"/>
      <c r="M90" s="294"/>
      <c r="N90" s="294">
        <v>0</v>
      </c>
      <c r="O90" s="294"/>
      <c r="P90" s="294"/>
      <c r="Q90" s="294"/>
      <c r="R90" s="294"/>
      <c r="S90" s="294"/>
      <c r="T90" s="294"/>
      <c r="U90" s="294"/>
      <c r="V90" s="294"/>
      <c r="W90" s="294"/>
      <c r="X90" s="294"/>
      <c r="Y90" s="407"/>
      <c r="Z90" s="407"/>
      <c r="AA90" s="407"/>
      <c r="AB90" s="407"/>
      <c r="AC90" s="407"/>
      <c r="AD90" s="407"/>
      <c r="AE90" s="407"/>
      <c r="AF90" s="407"/>
      <c r="AG90" s="407"/>
      <c r="AH90" s="407"/>
      <c r="AI90" s="407"/>
      <c r="AJ90" s="407"/>
      <c r="AK90" s="407"/>
      <c r="AL90" s="407"/>
      <c r="AM90" s="295">
        <f>SUM(Y90:AL90)</f>
        <v>0</v>
      </c>
    </row>
    <row r="91" spans="1:40" s="282" customFormat="1" ht="15" hidden="1" outlineLevel="1">
      <c r="A91" s="511"/>
      <c r="B91" s="323" t="s">
        <v>267</v>
      </c>
      <c r="C91" s="290" t="s">
        <v>163</v>
      </c>
      <c r="D91" s="294"/>
      <c r="E91" s="294"/>
      <c r="F91" s="294"/>
      <c r="G91" s="294"/>
      <c r="H91" s="294"/>
      <c r="I91" s="294"/>
      <c r="J91" s="294"/>
      <c r="K91" s="294"/>
      <c r="L91" s="294"/>
      <c r="M91" s="294"/>
      <c r="N91" s="294">
        <f>N90</f>
        <v>0</v>
      </c>
      <c r="O91" s="294"/>
      <c r="P91" s="294"/>
      <c r="Q91" s="294"/>
      <c r="R91" s="294"/>
      <c r="S91" s="294"/>
      <c r="T91" s="294"/>
      <c r="U91" s="294"/>
      <c r="V91" s="294"/>
      <c r="W91" s="294"/>
      <c r="X91" s="294"/>
      <c r="Y91" s="408">
        <f>Y90</f>
        <v>0</v>
      </c>
      <c r="Z91" s="408">
        <f t="shared" ref="Z91:AC91" si="19">Z90</f>
        <v>0</v>
      </c>
      <c r="AA91" s="408">
        <f t="shared" si="19"/>
        <v>0</v>
      </c>
      <c r="AB91" s="408">
        <f t="shared" si="19"/>
        <v>0</v>
      </c>
      <c r="AC91" s="408">
        <f t="shared" si="19"/>
        <v>0</v>
      </c>
      <c r="AD91" s="408">
        <f>AD90</f>
        <v>0</v>
      </c>
      <c r="AE91" s="408">
        <f t="shared" ref="AE91:AL91" si="20">AE90</f>
        <v>0</v>
      </c>
      <c r="AF91" s="408">
        <f t="shared" si="20"/>
        <v>0</v>
      </c>
      <c r="AG91" s="408">
        <f t="shared" si="20"/>
        <v>0</v>
      </c>
      <c r="AH91" s="408">
        <f t="shared" si="20"/>
        <v>0</v>
      </c>
      <c r="AI91" s="408">
        <f t="shared" si="20"/>
        <v>0</v>
      </c>
      <c r="AJ91" s="408">
        <f t="shared" si="20"/>
        <v>0</v>
      </c>
      <c r="AK91" s="408">
        <f t="shared" si="20"/>
        <v>0</v>
      </c>
      <c r="AL91" s="408">
        <f t="shared" si="20"/>
        <v>0</v>
      </c>
      <c r="AM91" s="296"/>
    </row>
    <row r="92" spans="1:40" s="282" customFormat="1" ht="15" hidden="1" outlineLevel="1">
      <c r="A92" s="511"/>
      <c r="B92" s="323"/>
      <c r="C92" s="290"/>
      <c r="D92" s="290"/>
      <c r="E92" s="290"/>
      <c r="F92" s="290"/>
      <c r="G92" s="290"/>
      <c r="H92" s="290"/>
      <c r="I92" s="290"/>
      <c r="J92" s="290"/>
      <c r="K92" s="290"/>
      <c r="L92" s="290"/>
      <c r="M92" s="290"/>
      <c r="N92" s="290"/>
      <c r="O92" s="290"/>
      <c r="P92" s="290"/>
      <c r="Q92" s="290"/>
      <c r="R92" s="290"/>
      <c r="S92" s="290"/>
      <c r="T92" s="290"/>
      <c r="U92" s="290"/>
      <c r="V92" s="290"/>
      <c r="W92" s="290"/>
      <c r="X92" s="290"/>
      <c r="Y92" s="409"/>
      <c r="Z92" s="409"/>
      <c r="AA92" s="409"/>
      <c r="AB92" s="409"/>
      <c r="AC92" s="409"/>
      <c r="AD92" s="409"/>
      <c r="AE92" s="413"/>
      <c r="AF92" s="413"/>
      <c r="AG92" s="413"/>
      <c r="AH92" s="413"/>
      <c r="AI92" s="413"/>
      <c r="AJ92" s="413"/>
      <c r="AK92" s="413"/>
      <c r="AL92" s="413"/>
      <c r="AM92" s="312"/>
    </row>
    <row r="93" spans="1:40" ht="15.6" hidden="1" outlineLevel="1">
      <c r="B93" s="508" t="s">
        <v>496</v>
      </c>
      <c r="C93" s="319"/>
      <c r="D93" s="289"/>
      <c r="E93" s="289"/>
      <c r="F93" s="289"/>
      <c r="G93" s="289"/>
      <c r="H93" s="289"/>
      <c r="I93" s="289"/>
      <c r="J93" s="289"/>
      <c r="K93" s="289"/>
      <c r="L93" s="289"/>
      <c r="M93" s="289"/>
      <c r="N93" s="289"/>
      <c r="O93" s="288"/>
      <c r="P93" s="288"/>
      <c r="Q93" s="288"/>
      <c r="R93" s="288"/>
      <c r="S93" s="288"/>
      <c r="T93" s="288"/>
      <c r="U93" s="288"/>
      <c r="V93" s="288"/>
      <c r="W93" s="288"/>
      <c r="X93" s="288"/>
      <c r="Y93" s="411"/>
      <c r="Z93" s="411"/>
      <c r="AA93" s="411"/>
      <c r="AB93" s="411"/>
      <c r="AC93" s="411"/>
      <c r="AD93" s="411"/>
      <c r="AE93" s="411"/>
      <c r="AF93" s="411"/>
      <c r="AG93" s="411"/>
      <c r="AH93" s="411"/>
      <c r="AI93" s="411"/>
      <c r="AJ93" s="411"/>
      <c r="AK93" s="411"/>
      <c r="AL93" s="411"/>
      <c r="AM93" s="291"/>
    </row>
    <row r="94" spans="1:40" ht="15" hidden="1" outlineLevel="1">
      <c r="A94" s="511">
        <v>17</v>
      </c>
      <c r="B94" s="509" t="s">
        <v>112</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3"/>
      <c r="Z94" s="407"/>
      <c r="AA94" s="407"/>
      <c r="AB94" s="407"/>
      <c r="AC94" s="407"/>
      <c r="AD94" s="407"/>
      <c r="AE94" s="407"/>
      <c r="AF94" s="412"/>
      <c r="AG94" s="412"/>
      <c r="AH94" s="412"/>
      <c r="AI94" s="412"/>
      <c r="AJ94" s="412"/>
      <c r="AK94" s="412"/>
      <c r="AL94" s="412"/>
      <c r="AM94" s="295">
        <f>SUM(Y94:AL94)</f>
        <v>0</v>
      </c>
    </row>
    <row r="95" spans="1:40" ht="15" hidden="1"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08">
        <f>Y94</f>
        <v>0</v>
      </c>
      <c r="Z95" s="408">
        <f t="shared" ref="Z95:AL95" si="21">Z94</f>
        <v>0</v>
      </c>
      <c r="AA95" s="408">
        <f t="shared" si="21"/>
        <v>0</v>
      </c>
      <c r="AB95" s="408">
        <f t="shared" si="21"/>
        <v>0</v>
      </c>
      <c r="AC95" s="408">
        <f t="shared" si="21"/>
        <v>0</v>
      </c>
      <c r="AD95" s="408">
        <f t="shared" si="21"/>
        <v>0</v>
      </c>
      <c r="AE95" s="408">
        <f t="shared" si="21"/>
        <v>0</v>
      </c>
      <c r="AF95" s="408">
        <f t="shared" si="21"/>
        <v>0</v>
      </c>
      <c r="AG95" s="408">
        <f t="shared" si="21"/>
        <v>0</v>
      </c>
      <c r="AH95" s="408">
        <f t="shared" si="21"/>
        <v>0</v>
      </c>
      <c r="AI95" s="408">
        <f t="shared" si="21"/>
        <v>0</v>
      </c>
      <c r="AJ95" s="408">
        <f t="shared" si="21"/>
        <v>0</v>
      </c>
      <c r="AK95" s="408">
        <f t="shared" si="21"/>
        <v>0</v>
      </c>
      <c r="AL95" s="408">
        <f t="shared" si="21"/>
        <v>0</v>
      </c>
      <c r="AM95" s="305"/>
    </row>
    <row r="96" spans="1:40" ht="15" hidden="1" outlineLevel="1">
      <c r="B96" s="293"/>
      <c r="C96" s="290"/>
      <c r="D96" s="290"/>
      <c r="E96" s="290"/>
      <c r="F96" s="290"/>
      <c r="G96" s="290"/>
      <c r="H96" s="290"/>
      <c r="I96" s="290"/>
      <c r="J96" s="290"/>
      <c r="K96" s="290"/>
      <c r="L96" s="290"/>
      <c r="M96" s="290"/>
      <c r="N96" s="290"/>
      <c r="O96" s="290"/>
      <c r="P96" s="290"/>
      <c r="Q96" s="290"/>
      <c r="R96" s="290"/>
      <c r="S96" s="290"/>
      <c r="T96" s="290"/>
      <c r="U96" s="290"/>
      <c r="V96" s="290"/>
      <c r="W96" s="290"/>
      <c r="X96" s="290"/>
      <c r="Y96" s="419"/>
      <c r="Z96" s="422"/>
      <c r="AA96" s="422"/>
      <c r="AB96" s="422"/>
      <c r="AC96" s="422"/>
      <c r="AD96" s="422"/>
      <c r="AE96" s="422"/>
      <c r="AF96" s="422"/>
      <c r="AG96" s="422"/>
      <c r="AH96" s="422"/>
      <c r="AI96" s="422"/>
      <c r="AJ96" s="422"/>
      <c r="AK96" s="422"/>
      <c r="AL96" s="422"/>
      <c r="AM96" s="305"/>
    </row>
    <row r="97" spans="1:39" ht="15" hidden="1" outlineLevel="1">
      <c r="A97" s="511">
        <v>18</v>
      </c>
      <c r="B97" s="509" t="s">
        <v>109</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3"/>
      <c r="Z97" s="407"/>
      <c r="AA97" s="407"/>
      <c r="AB97" s="407"/>
      <c r="AC97" s="407"/>
      <c r="AD97" s="407"/>
      <c r="AE97" s="407"/>
      <c r="AF97" s="412"/>
      <c r="AG97" s="412"/>
      <c r="AH97" s="412"/>
      <c r="AI97" s="412"/>
      <c r="AJ97" s="412"/>
      <c r="AK97" s="412"/>
      <c r="AL97" s="412"/>
      <c r="AM97" s="295">
        <f>SUM(Y97:AL97)</f>
        <v>0</v>
      </c>
    </row>
    <row r="98" spans="1:39" ht="15" hidden="1"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08">
        <f>Y97</f>
        <v>0</v>
      </c>
      <c r="Z98" s="408">
        <f t="shared" ref="Z98:AL98" si="22">Z97</f>
        <v>0</v>
      </c>
      <c r="AA98" s="408">
        <f t="shared" si="22"/>
        <v>0</v>
      </c>
      <c r="AB98" s="408">
        <f t="shared" si="22"/>
        <v>0</v>
      </c>
      <c r="AC98" s="408">
        <f t="shared" si="22"/>
        <v>0</v>
      </c>
      <c r="AD98" s="408">
        <f t="shared" si="22"/>
        <v>0</v>
      </c>
      <c r="AE98" s="408">
        <f t="shared" si="22"/>
        <v>0</v>
      </c>
      <c r="AF98" s="408">
        <f t="shared" si="22"/>
        <v>0</v>
      </c>
      <c r="AG98" s="408">
        <f t="shared" si="22"/>
        <v>0</v>
      </c>
      <c r="AH98" s="408">
        <f t="shared" si="22"/>
        <v>0</v>
      </c>
      <c r="AI98" s="408">
        <f t="shared" si="22"/>
        <v>0</v>
      </c>
      <c r="AJ98" s="408">
        <f t="shared" si="22"/>
        <v>0</v>
      </c>
      <c r="AK98" s="408">
        <f t="shared" si="22"/>
        <v>0</v>
      </c>
      <c r="AL98" s="408">
        <f t="shared" si="22"/>
        <v>0</v>
      </c>
      <c r="AM98" s="305"/>
    </row>
    <row r="99" spans="1:39" ht="15" hidden="1"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20"/>
      <c r="Z99" s="421"/>
      <c r="AA99" s="421"/>
      <c r="AB99" s="421"/>
      <c r="AC99" s="421"/>
      <c r="AD99" s="421"/>
      <c r="AE99" s="421"/>
      <c r="AF99" s="421"/>
      <c r="AG99" s="421"/>
      <c r="AH99" s="421"/>
      <c r="AI99" s="421"/>
      <c r="AJ99" s="421"/>
      <c r="AK99" s="421"/>
      <c r="AL99" s="421"/>
      <c r="AM99" s="296"/>
    </row>
    <row r="100" spans="1:39" ht="15" hidden="1" outlineLevel="1">
      <c r="A100" s="511">
        <v>19</v>
      </c>
      <c r="B100" s="509" t="s">
        <v>111</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3"/>
      <c r="Z100" s="407"/>
      <c r="AA100" s="407"/>
      <c r="AB100" s="407"/>
      <c r="AC100" s="407"/>
      <c r="AD100" s="407"/>
      <c r="AE100" s="407"/>
      <c r="AF100" s="412"/>
      <c r="AG100" s="412"/>
      <c r="AH100" s="412"/>
      <c r="AI100" s="412"/>
      <c r="AJ100" s="412"/>
      <c r="AK100" s="412"/>
      <c r="AL100" s="412"/>
      <c r="AM100" s="295">
        <f>SUM(Y100:AL100)</f>
        <v>0</v>
      </c>
    </row>
    <row r="101" spans="1:39" ht="15" hidden="1"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08">
        <f>Y100</f>
        <v>0</v>
      </c>
      <c r="Z101" s="408">
        <f t="shared" ref="Z101:AL101" si="23">Z100</f>
        <v>0</v>
      </c>
      <c r="AA101" s="408">
        <f t="shared" si="23"/>
        <v>0</v>
      </c>
      <c r="AB101" s="408">
        <f t="shared" si="23"/>
        <v>0</v>
      </c>
      <c r="AC101" s="408">
        <f t="shared" si="23"/>
        <v>0</v>
      </c>
      <c r="AD101" s="408">
        <f t="shared" si="23"/>
        <v>0</v>
      </c>
      <c r="AE101" s="408">
        <f t="shared" si="23"/>
        <v>0</v>
      </c>
      <c r="AF101" s="408">
        <f t="shared" si="23"/>
        <v>0</v>
      </c>
      <c r="AG101" s="408">
        <f t="shared" si="23"/>
        <v>0</v>
      </c>
      <c r="AH101" s="408">
        <f t="shared" si="23"/>
        <v>0</v>
      </c>
      <c r="AI101" s="408">
        <f t="shared" si="23"/>
        <v>0</v>
      </c>
      <c r="AJ101" s="408">
        <f t="shared" si="23"/>
        <v>0</v>
      </c>
      <c r="AK101" s="408">
        <f t="shared" si="23"/>
        <v>0</v>
      </c>
      <c r="AL101" s="408">
        <f t="shared" si="23"/>
        <v>0</v>
      </c>
      <c r="AM101" s="296"/>
    </row>
    <row r="102" spans="1:39" ht="15" hidden="1" outlineLevel="1">
      <c r="B102" s="321"/>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409"/>
      <c r="Z102" s="409"/>
      <c r="AA102" s="409"/>
      <c r="AB102" s="409"/>
      <c r="AC102" s="409"/>
      <c r="AD102" s="409"/>
      <c r="AE102" s="409"/>
      <c r="AF102" s="409"/>
      <c r="AG102" s="409"/>
      <c r="AH102" s="409"/>
      <c r="AI102" s="409"/>
      <c r="AJ102" s="409"/>
      <c r="AK102" s="409"/>
      <c r="AL102" s="409"/>
      <c r="AM102" s="305"/>
    </row>
    <row r="103" spans="1:39" ht="15" hidden="1" outlineLevel="1">
      <c r="A103" s="511">
        <v>20</v>
      </c>
      <c r="B103" s="509" t="s">
        <v>110</v>
      </c>
      <c r="C103" s="290" t="s">
        <v>25</v>
      </c>
      <c r="D103" s="294"/>
      <c r="E103" s="294"/>
      <c r="F103" s="294"/>
      <c r="G103" s="294"/>
      <c r="H103" s="294"/>
      <c r="I103" s="294"/>
      <c r="J103" s="294"/>
      <c r="K103" s="294"/>
      <c r="L103" s="294"/>
      <c r="M103" s="294"/>
      <c r="N103" s="294">
        <v>12</v>
      </c>
      <c r="O103" s="294"/>
      <c r="P103" s="294"/>
      <c r="Q103" s="294"/>
      <c r="R103" s="294"/>
      <c r="S103" s="294"/>
      <c r="T103" s="294"/>
      <c r="U103" s="294"/>
      <c r="V103" s="294"/>
      <c r="W103" s="294"/>
      <c r="X103" s="294"/>
      <c r="Y103" s="423"/>
      <c r="Z103" s="407"/>
      <c r="AA103" s="407"/>
      <c r="AB103" s="407"/>
      <c r="AC103" s="407"/>
      <c r="AD103" s="407"/>
      <c r="AE103" s="407"/>
      <c r="AF103" s="412"/>
      <c r="AG103" s="412"/>
      <c r="AH103" s="412"/>
      <c r="AI103" s="412"/>
      <c r="AJ103" s="412"/>
      <c r="AK103" s="412"/>
      <c r="AL103" s="412"/>
      <c r="AM103" s="295">
        <f>SUM(Y103:AL103)</f>
        <v>0</v>
      </c>
    </row>
    <row r="104" spans="1:39" ht="15" hidden="1" outlineLevel="1">
      <c r="B104" s="293" t="s">
        <v>267</v>
      </c>
      <c r="C104" s="290" t="s">
        <v>163</v>
      </c>
      <c r="D104" s="294"/>
      <c r="E104" s="294"/>
      <c r="F104" s="294"/>
      <c r="G104" s="294"/>
      <c r="H104" s="294"/>
      <c r="I104" s="294"/>
      <c r="J104" s="294"/>
      <c r="K104" s="294"/>
      <c r="L104" s="294"/>
      <c r="M104" s="294"/>
      <c r="N104" s="294">
        <f>N103</f>
        <v>12</v>
      </c>
      <c r="O104" s="294"/>
      <c r="P104" s="294"/>
      <c r="Q104" s="294"/>
      <c r="R104" s="294"/>
      <c r="S104" s="294"/>
      <c r="T104" s="294"/>
      <c r="U104" s="294"/>
      <c r="V104" s="294"/>
      <c r="W104" s="294"/>
      <c r="X104" s="294"/>
      <c r="Y104" s="408">
        <f t="shared" ref="Y104:AL104" si="24">Y103</f>
        <v>0</v>
      </c>
      <c r="Z104" s="408">
        <f t="shared" si="24"/>
        <v>0</v>
      </c>
      <c r="AA104" s="408">
        <f t="shared" si="24"/>
        <v>0</v>
      </c>
      <c r="AB104" s="408">
        <f t="shared" si="24"/>
        <v>0</v>
      </c>
      <c r="AC104" s="408">
        <f t="shared" si="24"/>
        <v>0</v>
      </c>
      <c r="AD104" s="408">
        <f t="shared" si="24"/>
        <v>0</v>
      </c>
      <c r="AE104" s="408">
        <f t="shared" si="24"/>
        <v>0</v>
      </c>
      <c r="AF104" s="408">
        <f t="shared" si="24"/>
        <v>0</v>
      </c>
      <c r="AG104" s="408">
        <f t="shared" si="24"/>
        <v>0</v>
      </c>
      <c r="AH104" s="408">
        <f t="shared" si="24"/>
        <v>0</v>
      </c>
      <c r="AI104" s="408">
        <f t="shared" si="24"/>
        <v>0</v>
      </c>
      <c r="AJ104" s="408">
        <f t="shared" si="24"/>
        <v>0</v>
      </c>
      <c r="AK104" s="408">
        <f t="shared" si="24"/>
        <v>0</v>
      </c>
      <c r="AL104" s="408">
        <f t="shared" si="24"/>
        <v>0</v>
      </c>
      <c r="AM104" s="305"/>
    </row>
    <row r="105" spans="1:39" ht="15.6" hidden="1" outlineLevel="1">
      <c r="B105" s="322"/>
      <c r="C105" s="299"/>
      <c r="D105" s="290"/>
      <c r="E105" s="290"/>
      <c r="F105" s="290"/>
      <c r="G105" s="290"/>
      <c r="H105" s="290"/>
      <c r="I105" s="290"/>
      <c r="J105" s="290"/>
      <c r="K105" s="290"/>
      <c r="L105" s="290"/>
      <c r="M105" s="290"/>
      <c r="N105" s="299"/>
      <c r="O105" s="290"/>
      <c r="P105" s="290"/>
      <c r="Q105" s="290"/>
      <c r="R105" s="290"/>
      <c r="S105" s="290"/>
      <c r="T105" s="290"/>
      <c r="U105" s="290"/>
      <c r="V105" s="290"/>
      <c r="W105" s="290"/>
      <c r="X105" s="290"/>
      <c r="Y105" s="409"/>
      <c r="Z105" s="409"/>
      <c r="AA105" s="409"/>
      <c r="AB105" s="409"/>
      <c r="AC105" s="409"/>
      <c r="AD105" s="409"/>
      <c r="AE105" s="409"/>
      <c r="AF105" s="409"/>
      <c r="AG105" s="409"/>
      <c r="AH105" s="409"/>
      <c r="AI105" s="409"/>
      <c r="AJ105" s="409"/>
      <c r="AK105" s="409"/>
      <c r="AL105" s="409"/>
      <c r="AM105" s="305"/>
    </row>
    <row r="106" spans="1:39" ht="15.6" outlineLevel="1">
      <c r="B106" s="507" t="s">
        <v>503</v>
      </c>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419"/>
      <c r="Z106" s="422"/>
      <c r="AA106" s="422"/>
      <c r="AB106" s="422"/>
      <c r="AC106" s="422"/>
      <c r="AD106" s="422"/>
      <c r="AE106" s="422"/>
      <c r="AF106" s="422"/>
      <c r="AG106" s="422"/>
      <c r="AH106" s="422"/>
      <c r="AI106" s="422"/>
      <c r="AJ106" s="422"/>
      <c r="AK106" s="422"/>
      <c r="AL106" s="422"/>
      <c r="AM106" s="305"/>
    </row>
    <row r="107" spans="1:39" ht="15.6" outlineLevel="1">
      <c r="B107" s="287" t="s">
        <v>499</v>
      </c>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19"/>
      <c r="Z107" s="422"/>
      <c r="AA107" s="422"/>
      <c r="AB107" s="422"/>
      <c r="AC107" s="422"/>
      <c r="AD107" s="422"/>
      <c r="AE107" s="422"/>
      <c r="AF107" s="422"/>
      <c r="AG107" s="422"/>
      <c r="AH107" s="422"/>
      <c r="AI107" s="422"/>
      <c r="AJ107" s="422"/>
      <c r="AK107" s="422"/>
      <c r="AL107" s="422"/>
      <c r="AM107" s="305"/>
    </row>
    <row r="108" spans="1:39" ht="15" outlineLevel="1">
      <c r="A108" s="511">
        <v>21</v>
      </c>
      <c r="B108" s="509" t="s">
        <v>95</v>
      </c>
      <c r="C108" s="290" t="s">
        <v>25</v>
      </c>
      <c r="D108" s="294">
        <v>18306</v>
      </c>
      <c r="E108" s="294">
        <v>18126</v>
      </c>
      <c r="F108" s="294">
        <v>18126</v>
      </c>
      <c r="G108" s="294">
        <v>18126</v>
      </c>
      <c r="H108" s="294">
        <v>18126</v>
      </c>
      <c r="I108" s="294">
        <v>18126</v>
      </c>
      <c r="J108" s="294">
        <v>18126</v>
      </c>
      <c r="K108" s="294">
        <v>18118</v>
      </c>
      <c r="L108" s="294">
        <v>18118</v>
      </c>
      <c r="M108" s="294">
        <v>18118</v>
      </c>
      <c r="N108" s="290"/>
      <c r="O108" s="294">
        <v>1</v>
      </c>
      <c r="P108" s="294">
        <v>1</v>
      </c>
      <c r="Q108" s="294">
        <v>1</v>
      </c>
      <c r="R108" s="294">
        <v>1</v>
      </c>
      <c r="S108" s="294">
        <v>1</v>
      </c>
      <c r="T108" s="294">
        <v>1</v>
      </c>
      <c r="U108" s="294">
        <v>1</v>
      </c>
      <c r="V108" s="294">
        <v>1</v>
      </c>
      <c r="W108" s="294">
        <v>1</v>
      </c>
      <c r="X108" s="294">
        <v>1</v>
      </c>
      <c r="Y108" s="522">
        <v>1</v>
      </c>
      <c r="Z108" s="407"/>
      <c r="AA108" s="407"/>
      <c r="AB108" s="407"/>
      <c r="AC108" s="407"/>
      <c r="AD108" s="407"/>
      <c r="AE108" s="407"/>
      <c r="AF108" s="407"/>
      <c r="AG108" s="407"/>
      <c r="AH108" s="407"/>
      <c r="AI108" s="407"/>
      <c r="AJ108" s="407"/>
      <c r="AK108" s="407"/>
      <c r="AL108" s="407"/>
      <c r="AM108" s="295">
        <f>SUM(Y108:AL108)</f>
        <v>1</v>
      </c>
    </row>
    <row r="109" spans="1:39" ht="15" outlineLevel="1">
      <c r="B109" s="293" t="s">
        <v>267</v>
      </c>
      <c r="C109" s="290" t="s">
        <v>163</v>
      </c>
      <c r="D109" s="294">
        <v>6748</v>
      </c>
      <c r="E109" s="294">
        <v>6648</v>
      </c>
      <c r="F109" s="294">
        <v>6648</v>
      </c>
      <c r="G109" s="294">
        <v>6648</v>
      </c>
      <c r="H109" s="294">
        <v>6648</v>
      </c>
      <c r="I109" s="294">
        <v>6648</v>
      </c>
      <c r="J109" s="294">
        <v>6648</v>
      </c>
      <c r="K109" s="294">
        <v>6645</v>
      </c>
      <c r="L109" s="294">
        <v>6645</v>
      </c>
      <c r="M109" s="294">
        <v>6645</v>
      </c>
      <c r="N109" s="290"/>
      <c r="O109" s="294"/>
      <c r="P109" s="294"/>
      <c r="Q109" s="294"/>
      <c r="R109" s="294"/>
      <c r="S109" s="294"/>
      <c r="T109" s="294"/>
      <c r="U109" s="294"/>
      <c r="V109" s="294"/>
      <c r="W109" s="294"/>
      <c r="X109" s="294"/>
      <c r="Y109" s="408">
        <f>Y108</f>
        <v>1</v>
      </c>
      <c r="Z109" s="408">
        <f t="shared" ref="Z109:AL109" si="25">Z108</f>
        <v>0</v>
      </c>
      <c r="AA109" s="408">
        <f t="shared" si="25"/>
        <v>0</v>
      </c>
      <c r="AB109" s="408">
        <f t="shared" si="25"/>
        <v>0</v>
      </c>
      <c r="AC109" s="408">
        <f t="shared" si="25"/>
        <v>0</v>
      </c>
      <c r="AD109" s="408">
        <f t="shared" si="25"/>
        <v>0</v>
      </c>
      <c r="AE109" s="408">
        <f t="shared" si="25"/>
        <v>0</v>
      </c>
      <c r="AF109" s="408">
        <f t="shared" si="25"/>
        <v>0</v>
      </c>
      <c r="AG109" s="408">
        <f t="shared" si="25"/>
        <v>0</v>
      </c>
      <c r="AH109" s="408">
        <f t="shared" si="25"/>
        <v>0</v>
      </c>
      <c r="AI109" s="408">
        <f t="shared" si="25"/>
        <v>0</v>
      </c>
      <c r="AJ109" s="408">
        <f t="shared" si="25"/>
        <v>0</v>
      </c>
      <c r="AK109" s="408">
        <f t="shared" si="25"/>
        <v>0</v>
      </c>
      <c r="AL109" s="408">
        <f t="shared" si="25"/>
        <v>0</v>
      </c>
      <c r="AM109" s="305"/>
    </row>
    <row r="110" spans="1:39" ht="15"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9"/>
      <c r="Z110" s="422"/>
      <c r="AA110" s="422"/>
      <c r="AB110" s="422"/>
      <c r="AC110" s="422"/>
      <c r="AD110" s="422"/>
      <c r="AE110" s="422"/>
      <c r="AF110" s="422"/>
      <c r="AG110" s="422"/>
      <c r="AH110" s="422"/>
      <c r="AI110" s="422"/>
      <c r="AJ110" s="422"/>
      <c r="AK110" s="422"/>
      <c r="AL110" s="422"/>
      <c r="AM110" s="305"/>
    </row>
    <row r="111" spans="1:39" ht="30" outlineLevel="1">
      <c r="A111" s="511">
        <v>22</v>
      </c>
      <c r="B111" s="509" t="s">
        <v>114</v>
      </c>
      <c r="C111" s="290" t="s">
        <v>25</v>
      </c>
      <c r="D111" s="294">
        <v>1029</v>
      </c>
      <c r="E111" s="294">
        <v>1029</v>
      </c>
      <c r="F111" s="294">
        <v>1029</v>
      </c>
      <c r="G111" s="294">
        <v>1029</v>
      </c>
      <c r="H111" s="294">
        <v>1029</v>
      </c>
      <c r="I111" s="294">
        <v>1029</v>
      </c>
      <c r="J111" s="294">
        <v>1029</v>
      </c>
      <c r="K111" s="294">
        <v>1029</v>
      </c>
      <c r="L111" s="294">
        <v>1029</v>
      </c>
      <c r="M111" s="294">
        <v>1029</v>
      </c>
      <c r="N111" s="290"/>
      <c r="O111" s="294">
        <v>1</v>
      </c>
      <c r="P111" s="294">
        <v>1</v>
      </c>
      <c r="Q111" s="294">
        <v>1</v>
      </c>
      <c r="R111" s="294">
        <v>1</v>
      </c>
      <c r="S111" s="294">
        <v>1</v>
      </c>
      <c r="T111" s="294">
        <v>1</v>
      </c>
      <c r="U111" s="294">
        <v>1</v>
      </c>
      <c r="V111" s="294">
        <v>1</v>
      </c>
      <c r="W111" s="294">
        <v>1</v>
      </c>
      <c r="X111" s="294">
        <v>1</v>
      </c>
      <c r="Y111" s="522">
        <v>1</v>
      </c>
      <c r="Z111" s="407"/>
      <c r="AA111" s="407"/>
      <c r="AB111" s="407"/>
      <c r="AC111" s="407"/>
      <c r="AD111" s="407"/>
      <c r="AE111" s="407"/>
      <c r="AF111" s="407"/>
      <c r="AG111" s="407"/>
      <c r="AH111" s="407"/>
      <c r="AI111" s="407"/>
      <c r="AJ111" s="407"/>
      <c r="AK111" s="407"/>
      <c r="AL111" s="407"/>
      <c r="AM111" s="295">
        <f>SUM(Y111:AL111)</f>
        <v>1</v>
      </c>
    </row>
    <row r="112" spans="1:39" ht="15" outlineLevel="1">
      <c r="B112" s="293" t="s">
        <v>267</v>
      </c>
      <c r="C112" s="290" t="s">
        <v>163</v>
      </c>
      <c r="D112" s="294">
        <v>1029</v>
      </c>
      <c r="E112" s="294">
        <v>1029</v>
      </c>
      <c r="F112" s="294">
        <v>1029</v>
      </c>
      <c r="G112" s="294">
        <v>1029</v>
      </c>
      <c r="H112" s="294">
        <v>1029</v>
      </c>
      <c r="I112" s="294">
        <v>1029</v>
      </c>
      <c r="J112" s="294">
        <v>1029</v>
      </c>
      <c r="K112" s="294">
        <v>1029</v>
      </c>
      <c r="L112" s="294">
        <v>1029</v>
      </c>
      <c r="M112" s="294">
        <v>1029</v>
      </c>
      <c r="N112" s="290"/>
      <c r="O112" s="294">
        <v>1</v>
      </c>
      <c r="P112" s="294">
        <v>1</v>
      </c>
      <c r="Q112" s="294">
        <v>1</v>
      </c>
      <c r="R112" s="294">
        <v>1</v>
      </c>
      <c r="S112" s="294">
        <v>1</v>
      </c>
      <c r="T112" s="294">
        <v>1</v>
      </c>
      <c r="U112" s="294">
        <v>1</v>
      </c>
      <c r="V112" s="294">
        <v>1</v>
      </c>
      <c r="W112" s="294">
        <v>1</v>
      </c>
      <c r="X112" s="294">
        <v>1</v>
      </c>
      <c r="Y112" s="408">
        <f>Y111</f>
        <v>1</v>
      </c>
      <c r="Z112" s="408">
        <f t="shared" ref="Z112:AL112" si="26">Z111</f>
        <v>0</v>
      </c>
      <c r="AA112" s="408">
        <f t="shared" si="26"/>
        <v>0</v>
      </c>
      <c r="AB112" s="408">
        <f t="shared" si="26"/>
        <v>0</v>
      </c>
      <c r="AC112" s="408">
        <f t="shared" si="26"/>
        <v>0</v>
      </c>
      <c r="AD112" s="408">
        <f t="shared" si="26"/>
        <v>0</v>
      </c>
      <c r="AE112" s="408">
        <f t="shared" si="26"/>
        <v>0</v>
      </c>
      <c r="AF112" s="408">
        <f t="shared" si="26"/>
        <v>0</v>
      </c>
      <c r="AG112" s="408">
        <f t="shared" si="26"/>
        <v>0</v>
      </c>
      <c r="AH112" s="408">
        <f t="shared" si="26"/>
        <v>0</v>
      </c>
      <c r="AI112" s="408">
        <f t="shared" si="26"/>
        <v>0</v>
      </c>
      <c r="AJ112" s="408">
        <f t="shared" si="26"/>
        <v>0</v>
      </c>
      <c r="AK112" s="408">
        <f t="shared" si="26"/>
        <v>0</v>
      </c>
      <c r="AL112" s="408">
        <f t="shared" si="26"/>
        <v>0</v>
      </c>
      <c r="AM112" s="305"/>
    </row>
    <row r="113" spans="1:39" ht="15" outlineLevel="1">
      <c r="B113" s="29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19"/>
      <c r="Z113" s="422"/>
      <c r="AA113" s="422"/>
      <c r="AB113" s="422"/>
      <c r="AC113" s="422"/>
      <c r="AD113" s="422"/>
      <c r="AE113" s="422"/>
      <c r="AF113" s="422"/>
      <c r="AG113" s="422"/>
      <c r="AH113" s="422"/>
      <c r="AI113" s="422"/>
      <c r="AJ113" s="422"/>
      <c r="AK113" s="422"/>
      <c r="AL113" s="422"/>
      <c r="AM113" s="305"/>
    </row>
    <row r="114" spans="1:39" ht="30" hidden="1" outlineLevel="1">
      <c r="A114" s="511">
        <v>23</v>
      </c>
      <c r="B114" s="509" t="s">
        <v>115</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7"/>
      <c r="Z114" s="407"/>
      <c r="AA114" s="407"/>
      <c r="AB114" s="407"/>
      <c r="AC114" s="407"/>
      <c r="AD114" s="407"/>
      <c r="AE114" s="407"/>
      <c r="AF114" s="407"/>
      <c r="AG114" s="407"/>
      <c r="AH114" s="407"/>
      <c r="AI114" s="407"/>
      <c r="AJ114" s="407"/>
      <c r="AK114" s="407"/>
      <c r="AL114" s="407"/>
      <c r="AM114" s="295">
        <f>SUM(Y114:AL114)</f>
        <v>0</v>
      </c>
    </row>
    <row r="115" spans="1:39" ht="15" hidden="1"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08">
        <f>Y114</f>
        <v>0</v>
      </c>
      <c r="Z115" s="408">
        <f t="shared" ref="Z115:AL115" si="27">Z114</f>
        <v>0</v>
      </c>
      <c r="AA115" s="408">
        <f t="shared" si="27"/>
        <v>0</v>
      </c>
      <c r="AB115" s="408">
        <f t="shared" si="27"/>
        <v>0</v>
      </c>
      <c r="AC115" s="408">
        <f t="shared" si="27"/>
        <v>0</v>
      </c>
      <c r="AD115" s="408">
        <f t="shared" si="27"/>
        <v>0</v>
      </c>
      <c r="AE115" s="408">
        <f t="shared" si="27"/>
        <v>0</v>
      </c>
      <c r="AF115" s="408">
        <f t="shared" si="27"/>
        <v>0</v>
      </c>
      <c r="AG115" s="408">
        <f t="shared" si="27"/>
        <v>0</v>
      </c>
      <c r="AH115" s="408">
        <f t="shared" si="27"/>
        <v>0</v>
      </c>
      <c r="AI115" s="408">
        <f t="shared" si="27"/>
        <v>0</v>
      </c>
      <c r="AJ115" s="408">
        <f t="shared" si="27"/>
        <v>0</v>
      </c>
      <c r="AK115" s="408">
        <f t="shared" si="27"/>
        <v>0</v>
      </c>
      <c r="AL115" s="408">
        <f t="shared" si="27"/>
        <v>0</v>
      </c>
      <c r="AM115" s="305"/>
    </row>
    <row r="116" spans="1:39" ht="15" hidden="1" outlineLevel="1">
      <c r="B116" s="321"/>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9"/>
      <c r="Z116" s="422"/>
      <c r="AA116" s="422"/>
      <c r="AB116" s="422"/>
      <c r="AC116" s="422"/>
      <c r="AD116" s="422"/>
      <c r="AE116" s="422"/>
      <c r="AF116" s="422"/>
      <c r="AG116" s="422"/>
      <c r="AH116" s="422"/>
      <c r="AI116" s="422"/>
      <c r="AJ116" s="422"/>
      <c r="AK116" s="422"/>
      <c r="AL116" s="422"/>
      <c r="AM116" s="305"/>
    </row>
    <row r="117" spans="1:39" ht="15" hidden="1" outlineLevel="1">
      <c r="A117" s="511">
        <v>24</v>
      </c>
      <c r="B117" s="509" t="s">
        <v>116</v>
      </c>
      <c r="C117" s="290" t="s">
        <v>25</v>
      </c>
      <c r="D117" s="294"/>
      <c r="E117" s="294"/>
      <c r="F117" s="294"/>
      <c r="G117" s="294"/>
      <c r="H117" s="294"/>
      <c r="I117" s="294"/>
      <c r="J117" s="294"/>
      <c r="K117" s="294"/>
      <c r="L117" s="294"/>
      <c r="M117" s="294"/>
      <c r="N117" s="290"/>
      <c r="O117" s="294"/>
      <c r="P117" s="294"/>
      <c r="Q117" s="294"/>
      <c r="R117" s="294"/>
      <c r="S117" s="294"/>
      <c r="T117" s="294"/>
      <c r="U117" s="294"/>
      <c r="V117" s="294"/>
      <c r="W117" s="294"/>
      <c r="X117" s="294"/>
      <c r="Y117" s="407"/>
      <c r="Z117" s="407"/>
      <c r="AA117" s="407"/>
      <c r="AB117" s="407"/>
      <c r="AC117" s="407"/>
      <c r="AD117" s="407"/>
      <c r="AE117" s="407"/>
      <c r="AF117" s="407"/>
      <c r="AG117" s="407"/>
      <c r="AH117" s="407"/>
      <c r="AI117" s="407"/>
      <c r="AJ117" s="407"/>
      <c r="AK117" s="407"/>
      <c r="AL117" s="407"/>
      <c r="AM117" s="295">
        <f>SUM(Y117:AL117)</f>
        <v>0</v>
      </c>
    </row>
    <row r="118" spans="1:39" ht="15" hidden="1" outlineLevel="1">
      <c r="B118" s="293" t="s">
        <v>732</v>
      </c>
      <c r="C118" s="290" t="s">
        <v>163</v>
      </c>
      <c r="D118" s="294"/>
      <c r="E118" s="294"/>
      <c r="F118" s="294"/>
      <c r="G118" s="294"/>
      <c r="H118" s="294"/>
      <c r="I118" s="294"/>
      <c r="J118" s="294"/>
      <c r="K118" s="294"/>
      <c r="L118" s="294"/>
      <c r="M118" s="294"/>
      <c r="N118" s="290"/>
      <c r="O118" s="294"/>
      <c r="P118" s="294"/>
      <c r="Q118" s="294"/>
      <c r="R118" s="294"/>
      <c r="S118" s="294"/>
      <c r="T118" s="294"/>
      <c r="U118" s="294"/>
      <c r="V118" s="294"/>
      <c r="W118" s="294"/>
      <c r="X118" s="294"/>
      <c r="Y118" s="408">
        <f>Y117</f>
        <v>0</v>
      </c>
      <c r="Z118" s="408">
        <f t="shared" ref="Z118:AL118" si="28">Z117</f>
        <v>0</v>
      </c>
      <c r="AA118" s="408">
        <f t="shared" si="28"/>
        <v>0</v>
      </c>
      <c r="AB118" s="408">
        <f t="shared" si="28"/>
        <v>0</v>
      </c>
      <c r="AC118" s="408">
        <f t="shared" si="28"/>
        <v>0</v>
      </c>
      <c r="AD118" s="408">
        <f t="shared" si="28"/>
        <v>0</v>
      </c>
      <c r="AE118" s="408">
        <f t="shared" si="28"/>
        <v>0</v>
      </c>
      <c r="AF118" s="408">
        <f t="shared" si="28"/>
        <v>0</v>
      </c>
      <c r="AG118" s="408">
        <f t="shared" si="28"/>
        <v>0</v>
      </c>
      <c r="AH118" s="408">
        <f t="shared" si="28"/>
        <v>0</v>
      </c>
      <c r="AI118" s="408">
        <f t="shared" si="28"/>
        <v>0</v>
      </c>
      <c r="AJ118" s="408">
        <f t="shared" si="28"/>
        <v>0</v>
      </c>
      <c r="AK118" s="408">
        <f t="shared" si="28"/>
        <v>0</v>
      </c>
      <c r="AL118" s="408">
        <f t="shared" si="28"/>
        <v>0</v>
      </c>
      <c r="AM118" s="305"/>
    </row>
    <row r="119" spans="1:39" ht="15" hidden="1" outlineLevel="1">
      <c r="B119" s="293"/>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409"/>
      <c r="Z119" s="422"/>
      <c r="AA119" s="422"/>
      <c r="AB119" s="422"/>
      <c r="AC119" s="422"/>
      <c r="AD119" s="422"/>
      <c r="AE119" s="422"/>
      <c r="AF119" s="422"/>
      <c r="AG119" s="422"/>
      <c r="AH119" s="422"/>
      <c r="AI119" s="422"/>
      <c r="AJ119" s="422"/>
      <c r="AK119" s="422"/>
      <c r="AL119" s="422"/>
      <c r="AM119" s="305"/>
    </row>
    <row r="120" spans="1:39" ht="15.6" outlineLevel="1">
      <c r="B120" s="287" t="s">
        <v>500</v>
      </c>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9"/>
      <c r="Z120" s="422"/>
      <c r="AA120" s="422"/>
      <c r="AB120" s="422"/>
      <c r="AC120" s="422"/>
      <c r="AD120" s="422"/>
      <c r="AE120" s="422"/>
      <c r="AF120" s="422"/>
      <c r="AG120" s="422"/>
      <c r="AH120" s="422"/>
      <c r="AI120" s="422"/>
      <c r="AJ120" s="422"/>
      <c r="AK120" s="422"/>
      <c r="AL120" s="422"/>
      <c r="AM120" s="305"/>
    </row>
    <row r="121" spans="1:39" ht="15" hidden="1" outlineLevel="1">
      <c r="A121" s="511">
        <v>25</v>
      </c>
      <c r="B121" s="509" t="s">
        <v>117</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3"/>
      <c r="Z121" s="407"/>
      <c r="AA121" s="407"/>
      <c r="AB121" s="407"/>
      <c r="AC121" s="407"/>
      <c r="AD121" s="407"/>
      <c r="AE121" s="407"/>
      <c r="AF121" s="412"/>
      <c r="AG121" s="412"/>
      <c r="AH121" s="412"/>
      <c r="AI121" s="412"/>
      <c r="AJ121" s="412"/>
      <c r="AK121" s="412"/>
      <c r="AL121" s="412"/>
      <c r="AM121" s="295">
        <f>SUM(Y121:AL121)</f>
        <v>0</v>
      </c>
    </row>
    <row r="122" spans="1:39" ht="15" hidden="1"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08">
        <f>Y121</f>
        <v>0</v>
      </c>
      <c r="Z122" s="408">
        <f t="shared" ref="Z122:AL122" si="29">Z121</f>
        <v>0</v>
      </c>
      <c r="AA122" s="408">
        <f t="shared" si="29"/>
        <v>0</v>
      </c>
      <c r="AB122" s="408">
        <f t="shared" si="29"/>
        <v>0</v>
      </c>
      <c r="AC122" s="408">
        <f t="shared" si="29"/>
        <v>0</v>
      </c>
      <c r="AD122" s="408">
        <f t="shared" si="29"/>
        <v>0</v>
      </c>
      <c r="AE122" s="408">
        <f t="shared" si="29"/>
        <v>0</v>
      </c>
      <c r="AF122" s="408">
        <f t="shared" si="29"/>
        <v>0</v>
      </c>
      <c r="AG122" s="408">
        <f t="shared" si="29"/>
        <v>0</v>
      </c>
      <c r="AH122" s="408">
        <f t="shared" si="29"/>
        <v>0</v>
      </c>
      <c r="AI122" s="408">
        <f t="shared" si="29"/>
        <v>0</v>
      </c>
      <c r="AJ122" s="408">
        <f t="shared" si="29"/>
        <v>0</v>
      </c>
      <c r="AK122" s="408">
        <f t="shared" si="29"/>
        <v>0</v>
      </c>
      <c r="AL122" s="408">
        <f t="shared" si="29"/>
        <v>0</v>
      </c>
      <c r="AM122" s="305"/>
    </row>
    <row r="123" spans="1:39" ht="15"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9"/>
      <c r="Z123" s="422"/>
      <c r="AA123" s="422"/>
      <c r="AB123" s="422"/>
      <c r="AC123" s="422"/>
      <c r="AD123" s="422"/>
      <c r="AE123" s="422"/>
      <c r="AF123" s="422"/>
      <c r="AG123" s="422"/>
      <c r="AH123" s="422"/>
      <c r="AI123" s="422"/>
      <c r="AJ123" s="422"/>
      <c r="AK123" s="422"/>
      <c r="AL123" s="422"/>
      <c r="AM123" s="305"/>
    </row>
    <row r="124" spans="1:39" ht="15" hidden="1" outlineLevel="1">
      <c r="A124" s="511">
        <v>26</v>
      </c>
      <c r="B124" s="509" t="s">
        <v>118</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3">
        <v>0</v>
      </c>
      <c r="Z124" s="522">
        <f>Z57</f>
        <v>0.10923842985322146</v>
      </c>
      <c r="AA124" s="522">
        <f>AA57</f>
        <v>0.89576547231270365</v>
      </c>
      <c r="AB124" s="407">
        <f>AB57</f>
        <v>0</v>
      </c>
      <c r="AC124" s="522"/>
      <c r="AD124" s="407"/>
      <c r="AE124" s="407"/>
      <c r="AF124" s="412"/>
      <c r="AG124" s="412"/>
      <c r="AH124" s="412"/>
      <c r="AI124" s="412"/>
      <c r="AJ124" s="412"/>
      <c r="AK124" s="412"/>
      <c r="AL124" s="412"/>
      <c r="AM124" s="295">
        <f>SUM(Y124:AL124)</f>
        <v>1.0050039021659252</v>
      </c>
    </row>
    <row r="125" spans="1:39" ht="15" hidden="1" outlineLevel="1">
      <c r="B125" s="293" t="s">
        <v>733</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08">
        <f>Y124</f>
        <v>0</v>
      </c>
      <c r="Z125" s="408">
        <f t="shared" ref="Z125:AB125" si="30">Z124</f>
        <v>0.10923842985322146</v>
      </c>
      <c r="AA125" s="408">
        <f t="shared" si="30"/>
        <v>0.89576547231270365</v>
      </c>
      <c r="AB125" s="408">
        <f t="shared" si="30"/>
        <v>0</v>
      </c>
      <c r="AC125" s="408"/>
      <c r="AD125" s="408"/>
      <c r="AE125" s="408"/>
      <c r="AF125" s="408"/>
      <c r="AG125" s="408"/>
      <c r="AH125" s="408"/>
      <c r="AI125" s="408"/>
      <c r="AJ125" s="408"/>
      <c r="AK125" s="408"/>
      <c r="AL125" s="408"/>
      <c r="AM125" s="305"/>
    </row>
    <row r="126" spans="1:39" ht="15"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09"/>
      <c r="Z126" s="422"/>
      <c r="AA126" s="422"/>
      <c r="AB126" s="422"/>
      <c r="AC126" s="422"/>
      <c r="AD126" s="422"/>
      <c r="AE126" s="422"/>
      <c r="AF126" s="422"/>
      <c r="AG126" s="422"/>
      <c r="AH126" s="422"/>
      <c r="AI126" s="422"/>
      <c r="AJ126" s="422"/>
      <c r="AK126" s="422"/>
      <c r="AL126" s="422"/>
      <c r="AM126" s="305"/>
    </row>
    <row r="127" spans="1:39" ht="30" hidden="1" outlineLevel="1">
      <c r="A127" s="511">
        <v>27</v>
      </c>
      <c r="B127" s="509" t="s">
        <v>119</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3"/>
      <c r="Z127" s="407"/>
      <c r="AA127" s="407"/>
      <c r="AB127" s="407"/>
      <c r="AC127" s="407"/>
      <c r="AD127" s="407"/>
      <c r="AE127" s="407"/>
      <c r="AF127" s="412"/>
      <c r="AG127" s="412"/>
      <c r="AH127" s="412"/>
      <c r="AI127" s="412"/>
      <c r="AJ127" s="412"/>
      <c r="AK127" s="412"/>
      <c r="AL127" s="412"/>
      <c r="AM127" s="295">
        <f>SUM(Y127:AL127)</f>
        <v>0</v>
      </c>
    </row>
    <row r="128" spans="1:39" ht="15" hidden="1"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08">
        <f>Y127</f>
        <v>0</v>
      </c>
      <c r="Z128" s="408">
        <f t="shared" ref="Z128:AL128" si="31">Z127</f>
        <v>0</v>
      </c>
      <c r="AA128" s="408">
        <f t="shared" si="31"/>
        <v>0</v>
      </c>
      <c r="AB128" s="408">
        <f t="shared" si="31"/>
        <v>0</v>
      </c>
      <c r="AC128" s="408">
        <f t="shared" si="31"/>
        <v>0</v>
      </c>
      <c r="AD128" s="408">
        <f t="shared" si="31"/>
        <v>0</v>
      </c>
      <c r="AE128" s="408">
        <f t="shared" si="31"/>
        <v>0</v>
      </c>
      <c r="AF128" s="408">
        <f t="shared" si="31"/>
        <v>0</v>
      </c>
      <c r="AG128" s="408">
        <f t="shared" si="31"/>
        <v>0</v>
      </c>
      <c r="AH128" s="408">
        <f t="shared" si="31"/>
        <v>0</v>
      </c>
      <c r="AI128" s="408">
        <f t="shared" si="31"/>
        <v>0</v>
      </c>
      <c r="AJ128" s="408">
        <f t="shared" si="31"/>
        <v>0</v>
      </c>
      <c r="AK128" s="408">
        <f t="shared" si="31"/>
        <v>0</v>
      </c>
      <c r="AL128" s="408">
        <f t="shared" si="31"/>
        <v>0</v>
      </c>
      <c r="AM128" s="305"/>
    </row>
    <row r="129" spans="1:39" ht="15"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09"/>
      <c r="Z129" s="422"/>
      <c r="AA129" s="422"/>
      <c r="AB129" s="422"/>
      <c r="AC129" s="422"/>
      <c r="AD129" s="422"/>
      <c r="AE129" s="422"/>
      <c r="AF129" s="422"/>
      <c r="AG129" s="422"/>
      <c r="AH129" s="422"/>
      <c r="AI129" s="422"/>
      <c r="AJ129" s="422"/>
      <c r="AK129" s="422"/>
      <c r="AL129" s="422"/>
      <c r="AM129" s="305"/>
    </row>
    <row r="130" spans="1:39" ht="30" hidden="1" outlineLevel="1">
      <c r="A130" s="511">
        <v>28</v>
      </c>
      <c r="B130" s="509" t="s">
        <v>120</v>
      </c>
      <c r="C130" s="290" t="s">
        <v>25</v>
      </c>
      <c r="D130" s="294"/>
      <c r="E130" s="294"/>
      <c r="F130" s="294"/>
      <c r="G130" s="294"/>
      <c r="H130" s="294"/>
      <c r="I130" s="294"/>
      <c r="J130" s="294"/>
      <c r="K130" s="294"/>
      <c r="L130" s="294"/>
      <c r="M130" s="294"/>
      <c r="N130" s="294">
        <v>12</v>
      </c>
      <c r="O130" s="294"/>
      <c r="P130" s="294"/>
      <c r="Q130" s="294"/>
      <c r="R130" s="294"/>
      <c r="S130" s="294"/>
      <c r="T130" s="294"/>
      <c r="U130" s="294"/>
      <c r="V130" s="294"/>
      <c r="W130" s="294"/>
      <c r="X130" s="294"/>
      <c r="Y130" s="423"/>
      <c r="Z130" s="407"/>
      <c r="AA130" s="407"/>
      <c r="AB130" s="407"/>
      <c r="AC130" s="407"/>
      <c r="AD130" s="407"/>
      <c r="AE130" s="407"/>
      <c r="AF130" s="412"/>
      <c r="AG130" s="412"/>
      <c r="AH130" s="412"/>
      <c r="AI130" s="412"/>
      <c r="AJ130" s="412"/>
      <c r="AK130" s="412"/>
      <c r="AL130" s="412"/>
      <c r="AM130" s="295">
        <f>SUM(Y130:AL130)</f>
        <v>0</v>
      </c>
    </row>
    <row r="131" spans="1:39" ht="15" hidden="1" outlineLevel="1">
      <c r="B131" s="293" t="s">
        <v>267</v>
      </c>
      <c r="C131" s="290" t="s">
        <v>163</v>
      </c>
      <c r="D131" s="294"/>
      <c r="E131" s="294"/>
      <c r="F131" s="294"/>
      <c r="G131" s="294"/>
      <c r="H131" s="294"/>
      <c r="I131" s="294"/>
      <c r="J131" s="294"/>
      <c r="K131" s="294"/>
      <c r="L131" s="294"/>
      <c r="M131" s="294"/>
      <c r="N131" s="294">
        <f>N130</f>
        <v>12</v>
      </c>
      <c r="O131" s="294"/>
      <c r="P131" s="294"/>
      <c r="Q131" s="294"/>
      <c r="R131" s="294"/>
      <c r="S131" s="294"/>
      <c r="T131" s="294"/>
      <c r="U131" s="294"/>
      <c r="V131" s="294"/>
      <c r="W131" s="294"/>
      <c r="X131" s="294"/>
      <c r="Y131" s="408">
        <f>Y130</f>
        <v>0</v>
      </c>
      <c r="Z131" s="408">
        <f t="shared" ref="Z131:AL131" si="32">Z130</f>
        <v>0</v>
      </c>
      <c r="AA131" s="408">
        <f t="shared" si="32"/>
        <v>0</v>
      </c>
      <c r="AB131" s="408">
        <f t="shared" si="32"/>
        <v>0</v>
      </c>
      <c r="AC131" s="408">
        <f t="shared" si="32"/>
        <v>0</v>
      </c>
      <c r="AD131" s="408">
        <f t="shared" si="32"/>
        <v>0</v>
      </c>
      <c r="AE131" s="408">
        <f t="shared" si="32"/>
        <v>0</v>
      </c>
      <c r="AF131" s="408">
        <f t="shared" si="32"/>
        <v>0</v>
      </c>
      <c r="AG131" s="408">
        <f t="shared" si="32"/>
        <v>0</v>
      </c>
      <c r="AH131" s="408">
        <f t="shared" si="32"/>
        <v>0</v>
      </c>
      <c r="AI131" s="408">
        <f t="shared" si="32"/>
        <v>0</v>
      </c>
      <c r="AJ131" s="408">
        <f t="shared" si="32"/>
        <v>0</v>
      </c>
      <c r="AK131" s="408">
        <f t="shared" si="32"/>
        <v>0</v>
      </c>
      <c r="AL131" s="408">
        <f t="shared" si="32"/>
        <v>0</v>
      </c>
      <c r="AM131" s="305"/>
    </row>
    <row r="132" spans="1:39" ht="15"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09"/>
      <c r="Z132" s="422"/>
      <c r="AA132" s="422"/>
      <c r="AB132" s="422"/>
      <c r="AC132" s="422"/>
      <c r="AD132" s="422"/>
      <c r="AE132" s="422"/>
      <c r="AF132" s="422"/>
      <c r="AG132" s="422"/>
      <c r="AH132" s="422"/>
      <c r="AI132" s="422"/>
      <c r="AJ132" s="422"/>
      <c r="AK132" s="422"/>
      <c r="AL132" s="422"/>
      <c r="AM132" s="305"/>
    </row>
    <row r="133" spans="1:39" ht="30" hidden="1" outlineLevel="1">
      <c r="A133" s="511">
        <v>29</v>
      </c>
      <c r="B133" s="509" t="s">
        <v>121</v>
      </c>
      <c r="C133" s="290" t="s">
        <v>25</v>
      </c>
      <c r="D133" s="294"/>
      <c r="E133" s="294"/>
      <c r="F133" s="294"/>
      <c r="G133" s="294"/>
      <c r="H133" s="294"/>
      <c r="I133" s="294"/>
      <c r="J133" s="294"/>
      <c r="K133" s="294"/>
      <c r="L133" s="294"/>
      <c r="M133" s="294"/>
      <c r="N133" s="294">
        <v>3</v>
      </c>
      <c r="O133" s="294"/>
      <c r="P133" s="294"/>
      <c r="Q133" s="294"/>
      <c r="R133" s="294"/>
      <c r="S133" s="294"/>
      <c r="T133" s="294"/>
      <c r="U133" s="294"/>
      <c r="V133" s="294"/>
      <c r="W133" s="294"/>
      <c r="X133" s="294"/>
      <c r="Y133" s="423"/>
      <c r="Z133" s="407"/>
      <c r="AA133" s="407"/>
      <c r="AB133" s="407"/>
      <c r="AC133" s="407"/>
      <c r="AD133" s="407"/>
      <c r="AE133" s="407"/>
      <c r="AF133" s="412"/>
      <c r="AG133" s="412"/>
      <c r="AH133" s="412"/>
      <c r="AI133" s="412"/>
      <c r="AJ133" s="412"/>
      <c r="AK133" s="412"/>
      <c r="AL133" s="412"/>
      <c r="AM133" s="295">
        <f>SUM(Y133:AL133)</f>
        <v>0</v>
      </c>
    </row>
    <row r="134" spans="1:39" ht="15" hidden="1" outlineLevel="1">
      <c r="B134" s="293" t="s">
        <v>267</v>
      </c>
      <c r="C134" s="290" t="s">
        <v>163</v>
      </c>
      <c r="D134" s="294"/>
      <c r="E134" s="294"/>
      <c r="F134" s="294"/>
      <c r="G134" s="294"/>
      <c r="H134" s="294"/>
      <c r="I134" s="294"/>
      <c r="J134" s="294"/>
      <c r="K134" s="294"/>
      <c r="L134" s="294"/>
      <c r="M134" s="294"/>
      <c r="N134" s="294">
        <f>N133</f>
        <v>3</v>
      </c>
      <c r="O134" s="294"/>
      <c r="P134" s="294"/>
      <c r="Q134" s="294"/>
      <c r="R134" s="294"/>
      <c r="S134" s="294"/>
      <c r="T134" s="294"/>
      <c r="U134" s="294"/>
      <c r="V134" s="294"/>
      <c r="W134" s="294"/>
      <c r="X134" s="294"/>
      <c r="Y134" s="408">
        <f>Y133</f>
        <v>0</v>
      </c>
      <c r="Z134" s="408">
        <f t="shared" ref="Z134:AL134" si="33">Z133</f>
        <v>0</v>
      </c>
      <c r="AA134" s="408">
        <f t="shared" si="33"/>
        <v>0</v>
      </c>
      <c r="AB134" s="408">
        <f t="shared" si="33"/>
        <v>0</v>
      </c>
      <c r="AC134" s="408">
        <f t="shared" si="33"/>
        <v>0</v>
      </c>
      <c r="AD134" s="408">
        <f t="shared" si="33"/>
        <v>0</v>
      </c>
      <c r="AE134" s="408">
        <f t="shared" si="33"/>
        <v>0</v>
      </c>
      <c r="AF134" s="408">
        <f t="shared" si="33"/>
        <v>0</v>
      </c>
      <c r="AG134" s="408">
        <f t="shared" si="33"/>
        <v>0</v>
      </c>
      <c r="AH134" s="408">
        <f t="shared" si="33"/>
        <v>0</v>
      </c>
      <c r="AI134" s="408">
        <f t="shared" si="33"/>
        <v>0</v>
      </c>
      <c r="AJ134" s="408">
        <f t="shared" si="33"/>
        <v>0</v>
      </c>
      <c r="AK134" s="408">
        <f t="shared" si="33"/>
        <v>0</v>
      </c>
      <c r="AL134" s="408">
        <f t="shared" si="33"/>
        <v>0</v>
      </c>
      <c r="AM134" s="305"/>
    </row>
    <row r="135" spans="1:39" ht="15"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09"/>
      <c r="Z135" s="422"/>
      <c r="AA135" s="422"/>
      <c r="AB135" s="422"/>
      <c r="AC135" s="422"/>
      <c r="AD135" s="422"/>
      <c r="AE135" s="422"/>
      <c r="AF135" s="422"/>
      <c r="AG135" s="422"/>
      <c r="AH135" s="422"/>
      <c r="AI135" s="422"/>
      <c r="AJ135" s="422"/>
      <c r="AK135" s="422"/>
      <c r="AL135" s="422"/>
      <c r="AM135" s="305"/>
    </row>
    <row r="136" spans="1:39" ht="30" hidden="1" outlineLevel="1">
      <c r="A136" s="511">
        <v>30</v>
      </c>
      <c r="B136" s="509" t="s">
        <v>122</v>
      </c>
      <c r="C136" s="290" t="s">
        <v>25</v>
      </c>
      <c r="D136" s="294"/>
      <c r="E136" s="294"/>
      <c r="F136" s="294"/>
      <c r="G136" s="294"/>
      <c r="H136" s="294"/>
      <c r="I136" s="294"/>
      <c r="J136" s="294"/>
      <c r="K136" s="294"/>
      <c r="L136" s="294"/>
      <c r="M136" s="294"/>
      <c r="N136" s="294">
        <v>12</v>
      </c>
      <c r="O136" s="294"/>
      <c r="P136" s="738"/>
      <c r="Q136" s="738"/>
      <c r="R136" s="738"/>
      <c r="S136" s="294"/>
      <c r="T136" s="294"/>
      <c r="U136" s="294"/>
      <c r="V136" s="294"/>
      <c r="W136" s="294"/>
      <c r="X136" s="294"/>
      <c r="Y136" s="423"/>
      <c r="Z136" s="407"/>
      <c r="AA136" s="407"/>
      <c r="AB136" s="407"/>
      <c r="AC136" s="407"/>
      <c r="AD136" s="407"/>
      <c r="AE136" s="407"/>
      <c r="AF136" s="412"/>
      <c r="AG136" s="412"/>
      <c r="AH136" s="412"/>
      <c r="AI136" s="412"/>
      <c r="AJ136" s="412"/>
      <c r="AK136" s="412"/>
      <c r="AL136" s="412"/>
      <c r="AM136" s="295">
        <f>SUM(Y136:AL136)</f>
        <v>0</v>
      </c>
    </row>
    <row r="137" spans="1:39" ht="15" hidden="1" outlineLevel="1">
      <c r="B137" s="293" t="s">
        <v>267</v>
      </c>
      <c r="C137" s="290" t="s">
        <v>163</v>
      </c>
      <c r="D137" s="294"/>
      <c r="E137" s="294"/>
      <c r="F137" s="294"/>
      <c r="G137" s="294"/>
      <c r="H137" s="294"/>
      <c r="I137" s="294"/>
      <c r="J137" s="294"/>
      <c r="K137" s="294"/>
      <c r="L137" s="294"/>
      <c r="M137" s="294"/>
      <c r="N137" s="294">
        <v>12</v>
      </c>
      <c r="O137" s="294"/>
      <c r="P137" s="738"/>
      <c r="Q137" s="738"/>
      <c r="R137" s="738"/>
      <c r="S137" s="294"/>
      <c r="T137" s="294"/>
      <c r="U137" s="294"/>
      <c r="V137" s="294"/>
      <c r="W137" s="294"/>
      <c r="X137" s="294"/>
      <c r="Y137" s="408">
        <v>0</v>
      </c>
      <c r="Z137" s="408">
        <v>0</v>
      </c>
      <c r="AA137" s="408">
        <v>0</v>
      </c>
      <c r="AB137" s="408">
        <v>0</v>
      </c>
      <c r="AC137" s="408">
        <f t="shared" ref="AC137:AL137" si="34">AC136</f>
        <v>0</v>
      </c>
      <c r="AD137" s="408">
        <f t="shared" si="34"/>
        <v>0</v>
      </c>
      <c r="AE137" s="408">
        <f t="shared" si="34"/>
        <v>0</v>
      </c>
      <c r="AF137" s="408">
        <f t="shared" si="34"/>
        <v>0</v>
      </c>
      <c r="AG137" s="408">
        <f t="shared" si="34"/>
        <v>0</v>
      </c>
      <c r="AH137" s="408">
        <f t="shared" si="34"/>
        <v>0</v>
      </c>
      <c r="AI137" s="408">
        <f t="shared" si="34"/>
        <v>0</v>
      </c>
      <c r="AJ137" s="408">
        <f t="shared" si="34"/>
        <v>0</v>
      </c>
      <c r="AK137" s="408">
        <f t="shared" si="34"/>
        <v>0</v>
      </c>
      <c r="AL137" s="408">
        <f t="shared" si="34"/>
        <v>0</v>
      </c>
      <c r="AM137" s="305"/>
    </row>
    <row r="138" spans="1:39" ht="15" hidden="1" outlineLevel="1">
      <c r="B138" s="293"/>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09"/>
      <c r="Z138" s="422"/>
      <c r="AA138" s="422"/>
      <c r="AB138" s="422"/>
      <c r="AC138" s="422"/>
      <c r="AD138" s="422"/>
      <c r="AE138" s="422"/>
      <c r="AF138" s="422"/>
      <c r="AG138" s="422"/>
      <c r="AH138" s="422"/>
      <c r="AI138" s="422"/>
      <c r="AJ138" s="422"/>
      <c r="AK138" s="422"/>
      <c r="AL138" s="422"/>
      <c r="AM138" s="305"/>
    </row>
    <row r="139" spans="1:39" ht="30" hidden="1" outlineLevel="1">
      <c r="A139" s="511">
        <v>31</v>
      </c>
      <c r="B139" s="509" t="s">
        <v>123</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3"/>
      <c r="Z139" s="407"/>
      <c r="AA139" s="407"/>
      <c r="AB139" s="407"/>
      <c r="AC139" s="407"/>
      <c r="AD139" s="407"/>
      <c r="AE139" s="407"/>
      <c r="AF139" s="412"/>
      <c r="AG139" s="412"/>
      <c r="AH139" s="412"/>
      <c r="AI139" s="412"/>
      <c r="AJ139" s="412"/>
      <c r="AK139" s="412"/>
      <c r="AL139" s="412"/>
      <c r="AM139" s="295">
        <f>SUM(Y139:AL139)</f>
        <v>0</v>
      </c>
    </row>
    <row r="140" spans="1:39" ht="15" hidden="1"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08">
        <f>Y139</f>
        <v>0</v>
      </c>
      <c r="Z140" s="408">
        <f t="shared" ref="Z140:AL140" si="35">Z139</f>
        <v>0</v>
      </c>
      <c r="AA140" s="408">
        <f t="shared" si="35"/>
        <v>0</v>
      </c>
      <c r="AB140" s="408">
        <f t="shared" si="35"/>
        <v>0</v>
      </c>
      <c r="AC140" s="408">
        <f t="shared" si="35"/>
        <v>0</v>
      </c>
      <c r="AD140" s="408">
        <f t="shared" si="35"/>
        <v>0</v>
      </c>
      <c r="AE140" s="408">
        <f t="shared" si="35"/>
        <v>0</v>
      </c>
      <c r="AF140" s="408">
        <f t="shared" si="35"/>
        <v>0</v>
      </c>
      <c r="AG140" s="408">
        <f t="shared" si="35"/>
        <v>0</v>
      </c>
      <c r="AH140" s="408">
        <f t="shared" si="35"/>
        <v>0</v>
      </c>
      <c r="AI140" s="408">
        <f t="shared" si="35"/>
        <v>0</v>
      </c>
      <c r="AJ140" s="408">
        <f t="shared" si="35"/>
        <v>0</v>
      </c>
      <c r="AK140" s="408">
        <f t="shared" si="35"/>
        <v>0</v>
      </c>
      <c r="AL140" s="408">
        <f t="shared" si="35"/>
        <v>0</v>
      </c>
      <c r="AM140" s="305"/>
    </row>
    <row r="141" spans="1:39" ht="15" hidden="1" outlineLevel="1">
      <c r="B141" s="50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09"/>
      <c r="Z141" s="422"/>
      <c r="AA141" s="422"/>
      <c r="AB141" s="422"/>
      <c r="AC141" s="422"/>
      <c r="AD141" s="422"/>
      <c r="AE141" s="422"/>
      <c r="AF141" s="422"/>
      <c r="AG141" s="422"/>
      <c r="AH141" s="422"/>
      <c r="AI141" s="422"/>
      <c r="AJ141" s="422"/>
      <c r="AK141" s="422"/>
      <c r="AL141" s="422"/>
      <c r="AM141" s="305"/>
    </row>
    <row r="142" spans="1:39" ht="15.75" hidden="1" customHeight="1" outlineLevel="1">
      <c r="A142" s="511">
        <v>32</v>
      </c>
      <c r="B142" s="509" t="s">
        <v>124</v>
      </c>
      <c r="C142" s="290" t="s">
        <v>25</v>
      </c>
      <c r="D142" s="294"/>
      <c r="E142" s="294"/>
      <c r="F142" s="294"/>
      <c r="G142" s="294"/>
      <c r="H142" s="294"/>
      <c r="I142" s="294"/>
      <c r="J142" s="294"/>
      <c r="K142" s="294"/>
      <c r="L142" s="294"/>
      <c r="M142" s="294"/>
      <c r="N142" s="294">
        <v>12</v>
      </c>
      <c r="O142" s="294"/>
      <c r="P142" s="294"/>
      <c r="Q142" s="294"/>
      <c r="R142" s="294"/>
      <c r="S142" s="294"/>
      <c r="T142" s="294"/>
      <c r="U142" s="294"/>
      <c r="V142" s="294"/>
      <c r="W142" s="294"/>
      <c r="X142" s="294"/>
      <c r="Y142" s="423"/>
      <c r="Z142" s="407"/>
      <c r="AA142" s="407"/>
      <c r="AB142" s="407"/>
      <c r="AC142" s="407"/>
      <c r="AD142" s="407"/>
      <c r="AE142" s="407"/>
      <c r="AF142" s="412"/>
      <c r="AG142" s="412"/>
      <c r="AH142" s="412"/>
      <c r="AI142" s="412"/>
      <c r="AJ142" s="412"/>
      <c r="AK142" s="412"/>
      <c r="AL142" s="412"/>
      <c r="AM142" s="295">
        <f>SUM(Y142:AL142)</f>
        <v>0</v>
      </c>
    </row>
    <row r="143" spans="1:39" ht="15" hidden="1" outlineLevel="1">
      <c r="B143" s="293" t="s">
        <v>267</v>
      </c>
      <c r="C143" s="290" t="s">
        <v>163</v>
      </c>
      <c r="D143" s="294"/>
      <c r="E143" s="294"/>
      <c r="F143" s="294"/>
      <c r="G143" s="294"/>
      <c r="H143" s="294"/>
      <c r="I143" s="294"/>
      <c r="J143" s="294"/>
      <c r="K143" s="294"/>
      <c r="L143" s="294"/>
      <c r="M143" s="294"/>
      <c r="N143" s="294">
        <f>N142</f>
        <v>12</v>
      </c>
      <c r="O143" s="294"/>
      <c r="P143" s="294"/>
      <c r="Q143" s="294"/>
      <c r="R143" s="294"/>
      <c r="S143" s="294"/>
      <c r="T143" s="294"/>
      <c r="U143" s="294"/>
      <c r="V143" s="294"/>
      <c r="W143" s="294"/>
      <c r="X143" s="294"/>
      <c r="Y143" s="408">
        <f>Y142</f>
        <v>0</v>
      </c>
      <c r="Z143" s="408">
        <f t="shared" ref="Z143:AL143" si="36">Z142</f>
        <v>0</v>
      </c>
      <c r="AA143" s="408">
        <f t="shared" si="36"/>
        <v>0</v>
      </c>
      <c r="AB143" s="408">
        <f t="shared" si="36"/>
        <v>0</v>
      </c>
      <c r="AC143" s="408">
        <f t="shared" si="36"/>
        <v>0</v>
      </c>
      <c r="AD143" s="408">
        <f t="shared" si="36"/>
        <v>0</v>
      </c>
      <c r="AE143" s="408">
        <f t="shared" si="36"/>
        <v>0</v>
      </c>
      <c r="AF143" s="408">
        <f t="shared" si="36"/>
        <v>0</v>
      </c>
      <c r="AG143" s="408">
        <f t="shared" si="36"/>
        <v>0</v>
      </c>
      <c r="AH143" s="408">
        <f t="shared" si="36"/>
        <v>0</v>
      </c>
      <c r="AI143" s="408">
        <f t="shared" si="36"/>
        <v>0</v>
      </c>
      <c r="AJ143" s="408">
        <f t="shared" si="36"/>
        <v>0</v>
      </c>
      <c r="AK143" s="408">
        <f t="shared" si="36"/>
        <v>0</v>
      </c>
      <c r="AL143" s="408">
        <f t="shared" si="36"/>
        <v>0</v>
      </c>
      <c r="AM143" s="305"/>
    </row>
    <row r="144" spans="1:39" ht="15" hidden="1" outlineLevel="1">
      <c r="B144" s="509"/>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409"/>
      <c r="Z144" s="422"/>
      <c r="AA144" s="422"/>
      <c r="AB144" s="422"/>
      <c r="AC144" s="422"/>
      <c r="AD144" s="422"/>
      <c r="AE144" s="422"/>
      <c r="AF144" s="422"/>
      <c r="AG144" s="422"/>
      <c r="AH144" s="422"/>
      <c r="AI144" s="422"/>
      <c r="AJ144" s="422"/>
      <c r="AK144" s="422"/>
      <c r="AL144" s="422"/>
      <c r="AM144" s="305"/>
    </row>
    <row r="145" spans="1:39" ht="15.6" hidden="1" outlineLevel="1">
      <c r="B145" s="287" t="s">
        <v>501</v>
      </c>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09"/>
      <c r="Z145" s="422"/>
      <c r="AA145" s="422"/>
      <c r="AB145" s="422"/>
      <c r="AC145" s="422"/>
      <c r="AD145" s="422"/>
      <c r="AE145" s="422"/>
      <c r="AF145" s="422"/>
      <c r="AG145" s="422"/>
      <c r="AH145" s="422"/>
      <c r="AI145" s="422"/>
      <c r="AJ145" s="422"/>
      <c r="AK145" s="422"/>
      <c r="AL145" s="422"/>
      <c r="AM145" s="305"/>
    </row>
    <row r="146" spans="1:39" ht="15" hidden="1" outlineLevel="1">
      <c r="A146" s="511">
        <v>33</v>
      </c>
      <c r="B146" s="509" t="s">
        <v>125</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3"/>
      <c r="Z146" s="407"/>
      <c r="AA146" s="407"/>
      <c r="AB146" s="407"/>
      <c r="AC146" s="407"/>
      <c r="AD146" s="407"/>
      <c r="AE146" s="407"/>
      <c r="AF146" s="412"/>
      <c r="AG146" s="412"/>
      <c r="AH146" s="412"/>
      <c r="AI146" s="412"/>
      <c r="AJ146" s="412"/>
      <c r="AK146" s="412"/>
      <c r="AL146" s="412"/>
      <c r="AM146" s="295">
        <f>SUM(Y146:AL146)</f>
        <v>0</v>
      </c>
    </row>
    <row r="147" spans="1:39" ht="15" hidden="1"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08">
        <f>Y146</f>
        <v>0</v>
      </c>
      <c r="Z147" s="408">
        <f t="shared" ref="Z147" si="37">Z146</f>
        <v>0</v>
      </c>
      <c r="AA147" s="408">
        <f t="shared" ref="AA147" si="38">AA146</f>
        <v>0</v>
      </c>
      <c r="AB147" s="408">
        <f t="shared" ref="AB147" si="39">AB146</f>
        <v>0</v>
      </c>
      <c r="AC147" s="408">
        <f t="shared" ref="AC147" si="40">AC146</f>
        <v>0</v>
      </c>
      <c r="AD147" s="408">
        <f t="shared" ref="AD147" si="41">AD146</f>
        <v>0</v>
      </c>
      <c r="AE147" s="408">
        <f t="shared" ref="AE147" si="42">AE146</f>
        <v>0</v>
      </c>
      <c r="AF147" s="408">
        <f t="shared" ref="AF147" si="43">AF146</f>
        <v>0</v>
      </c>
      <c r="AG147" s="408">
        <f t="shared" ref="AG147" si="44">AG146</f>
        <v>0</v>
      </c>
      <c r="AH147" s="408">
        <f t="shared" ref="AH147" si="45">AH146</f>
        <v>0</v>
      </c>
      <c r="AI147" s="408">
        <f t="shared" ref="AI147" si="46">AI146</f>
        <v>0</v>
      </c>
      <c r="AJ147" s="408">
        <f t="shared" ref="AJ147" si="47">AJ146</f>
        <v>0</v>
      </c>
      <c r="AK147" s="408">
        <f t="shared" ref="AK147" si="48">AK146</f>
        <v>0</v>
      </c>
      <c r="AL147" s="408">
        <f t="shared" ref="AL147" si="49">AL146</f>
        <v>0</v>
      </c>
      <c r="AM147" s="305"/>
    </row>
    <row r="148" spans="1:39" ht="15" hidden="1" outlineLevel="1">
      <c r="B148" s="50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09"/>
      <c r="Z148" s="422"/>
      <c r="AA148" s="422"/>
      <c r="AB148" s="422"/>
      <c r="AC148" s="422"/>
      <c r="AD148" s="422"/>
      <c r="AE148" s="422"/>
      <c r="AF148" s="422"/>
      <c r="AG148" s="422"/>
      <c r="AH148" s="422"/>
      <c r="AI148" s="422"/>
      <c r="AJ148" s="422"/>
      <c r="AK148" s="422"/>
      <c r="AL148" s="422"/>
      <c r="AM148" s="305"/>
    </row>
    <row r="149" spans="1:39" ht="15" hidden="1" outlineLevel="1">
      <c r="A149" s="511">
        <v>34</v>
      </c>
      <c r="B149" s="509" t="s">
        <v>126</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3"/>
      <c r="Z149" s="407"/>
      <c r="AA149" s="407"/>
      <c r="AB149" s="407"/>
      <c r="AC149" s="407"/>
      <c r="AD149" s="407"/>
      <c r="AE149" s="407"/>
      <c r="AF149" s="412"/>
      <c r="AG149" s="412"/>
      <c r="AH149" s="412"/>
      <c r="AI149" s="412"/>
      <c r="AJ149" s="412"/>
      <c r="AK149" s="412"/>
      <c r="AL149" s="412"/>
      <c r="AM149" s="295">
        <f>SUM(Y149:AL149)</f>
        <v>0</v>
      </c>
    </row>
    <row r="150" spans="1:39" ht="15" hidden="1"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08">
        <f>Y149</f>
        <v>0</v>
      </c>
      <c r="Z150" s="408">
        <f t="shared" ref="Z150" si="50">Z149</f>
        <v>0</v>
      </c>
      <c r="AA150" s="408">
        <f t="shared" ref="AA150" si="51">AA149</f>
        <v>0</v>
      </c>
      <c r="AB150" s="408">
        <f t="shared" ref="AB150" si="52">AB149</f>
        <v>0</v>
      </c>
      <c r="AC150" s="408">
        <f t="shared" ref="AC150" si="53">AC149</f>
        <v>0</v>
      </c>
      <c r="AD150" s="408">
        <f t="shared" ref="AD150" si="54">AD149</f>
        <v>0</v>
      </c>
      <c r="AE150" s="408">
        <f t="shared" ref="AE150" si="55">AE149</f>
        <v>0</v>
      </c>
      <c r="AF150" s="408">
        <f t="shared" ref="AF150" si="56">AF149</f>
        <v>0</v>
      </c>
      <c r="AG150" s="408">
        <f t="shared" ref="AG150" si="57">AG149</f>
        <v>0</v>
      </c>
      <c r="AH150" s="408">
        <f t="shared" ref="AH150" si="58">AH149</f>
        <v>0</v>
      </c>
      <c r="AI150" s="408">
        <f t="shared" ref="AI150" si="59">AI149</f>
        <v>0</v>
      </c>
      <c r="AJ150" s="408">
        <f t="shared" ref="AJ150" si="60">AJ149</f>
        <v>0</v>
      </c>
      <c r="AK150" s="408">
        <f t="shared" ref="AK150" si="61">AK149</f>
        <v>0</v>
      </c>
      <c r="AL150" s="408">
        <f t="shared" ref="AL150" si="62">AL149</f>
        <v>0</v>
      </c>
      <c r="AM150" s="305"/>
    </row>
    <row r="151" spans="1:39" ht="15" hidden="1" outlineLevel="1">
      <c r="B151" s="509"/>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09"/>
      <c r="Z151" s="422"/>
      <c r="AA151" s="422"/>
      <c r="AB151" s="422"/>
      <c r="AC151" s="422"/>
      <c r="AD151" s="422"/>
      <c r="AE151" s="422"/>
      <c r="AF151" s="422"/>
      <c r="AG151" s="422"/>
      <c r="AH151" s="422"/>
      <c r="AI151" s="422"/>
      <c r="AJ151" s="422"/>
      <c r="AK151" s="422"/>
      <c r="AL151" s="422"/>
      <c r="AM151" s="305"/>
    </row>
    <row r="152" spans="1:39" ht="15" hidden="1" outlineLevel="1">
      <c r="A152" s="511">
        <v>35</v>
      </c>
      <c r="B152" s="509" t="s">
        <v>127</v>
      </c>
      <c r="C152" s="290" t="s">
        <v>25</v>
      </c>
      <c r="D152" s="294"/>
      <c r="E152" s="294"/>
      <c r="F152" s="294"/>
      <c r="G152" s="294"/>
      <c r="H152" s="294"/>
      <c r="I152" s="294"/>
      <c r="J152" s="294"/>
      <c r="K152" s="294"/>
      <c r="L152" s="294"/>
      <c r="M152" s="294"/>
      <c r="N152" s="294">
        <v>0</v>
      </c>
      <c r="O152" s="294"/>
      <c r="P152" s="294"/>
      <c r="Q152" s="294"/>
      <c r="R152" s="294"/>
      <c r="S152" s="294"/>
      <c r="T152" s="294"/>
      <c r="U152" s="294"/>
      <c r="V152" s="294"/>
      <c r="W152" s="294"/>
      <c r="X152" s="294"/>
      <c r="Y152" s="423"/>
      <c r="Z152" s="407"/>
      <c r="AA152" s="407"/>
      <c r="AB152" s="407"/>
      <c r="AC152" s="407"/>
      <c r="AD152" s="407"/>
      <c r="AE152" s="407"/>
      <c r="AF152" s="412"/>
      <c r="AG152" s="412"/>
      <c r="AH152" s="412"/>
      <c r="AI152" s="412"/>
      <c r="AJ152" s="412"/>
      <c r="AK152" s="412"/>
      <c r="AL152" s="412"/>
      <c r="AM152" s="295">
        <f>SUM(Y152:AL152)</f>
        <v>0</v>
      </c>
    </row>
    <row r="153" spans="1:39" ht="15" hidden="1" outlineLevel="1">
      <c r="B153" s="293" t="s">
        <v>267</v>
      </c>
      <c r="C153" s="290" t="s">
        <v>163</v>
      </c>
      <c r="D153" s="294"/>
      <c r="E153" s="294"/>
      <c r="F153" s="294"/>
      <c r="G153" s="294"/>
      <c r="H153" s="294"/>
      <c r="I153" s="294"/>
      <c r="J153" s="294"/>
      <c r="K153" s="294"/>
      <c r="L153" s="294"/>
      <c r="M153" s="294"/>
      <c r="N153" s="294">
        <f>N152</f>
        <v>0</v>
      </c>
      <c r="O153" s="294"/>
      <c r="P153" s="294"/>
      <c r="Q153" s="294"/>
      <c r="R153" s="294"/>
      <c r="S153" s="294"/>
      <c r="T153" s="294"/>
      <c r="U153" s="294"/>
      <c r="V153" s="294"/>
      <c r="W153" s="294"/>
      <c r="X153" s="294"/>
      <c r="Y153" s="408">
        <f>Y152</f>
        <v>0</v>
      </c>
      <c r="Z153" s="408">
        <f t="shared" ref="Z153" si="63">Z152</f>
        <v>0</v>
      </c>
      <c r="AA153" s="408">
        <f t="shared" ref="AA153" si="64">AA152</f>
        <v>0</v>
      </c>
      <c r="AB153" s="408">
        <f t="shared" ref="AB153" si="65">AB152</f>
        <v>0</v>
      </c>
      <c r="AC153" s="408">
        <f t="shared" ref="AC153" si="66">AC152</f>
        <v>0</v>
      </c>
      <c r="AD153" s="408">
        <f t="shared" ref="AD153" si="67">AD152</f>
        <v>0</v>
      </c>
      <c r="AE153" s="408">
        <f t="shared" ref="AE153" si="68">AE152</f>
        <v>0</v>
      </c>
      <c r="AF153" s="408">
        <f t="shared" ref="AF153" si="69">AF152</f>
        <v>0</v>
      </c>
      <c r="AG153" s="408">
        <f t="shared" ref="AG153" si="70">AG152</f>
        <v>0</v>
      </c>
      <c r="AH153" s="408">
        <f t="shared" ref="AH153" si="71">AH152</f>
        <v>0</v>
      </c>
      <c r="AI153" s="408">
        <f t="shared" ref="AI153" si="72">AI152</f>
        <v>0</v>
      </c>
      <c r="AJ153" s="408">
        <f t="shared" ref="AJ153" si="73">AJ152</f>
        <v>0</v>
      </c>
      <c r="AK153" s="408">
        <f t="shared" ref="AK153" si="74">AK152</f>
        <v>0</v>
      </c>
      <c r="AL153" s="408">
        <f t="shared" ref="AL153" si="75">AL152</f>
        <v>0</v>
      </c>
      <c r="AM153" s="305"/>
    </row>
    <row r="154" spans="1:39" ht="15" hidden="1" outlineLevel="1">
      <c r="B154" s="293"/>
      <c r="C154" s="290"/>
      <c r="D154" s="290"/>
      <c r="E154" s="290"/>
      <c r="F154" s="290"/>
      <c r="G154" s="290"/>
      <c r="H154" s="290"/>
      <c r="I154" s="290"/>
      <c r="J154" s="290"/>
      <c r="K154" s="290"/>
      <c r="L154" s="290"/>
      <c r="M154" s="290"/>
      <c r="N154" s="290"/>
      <c r="O154" s="290"/>
      <c r="P154" s="290"/>
      <c r="Q154" s="290"/>
      <c r="R154" s="290"/>
      <c r="S154" s="290"/>
      <c r="T154" s="290"/>
      <c r="U154" s="290"/>
      <c r="V154" s="290"/>
      <c r="W154" s="290"/>
      <c r="X154" s="290"/>
      <c r="Y154" s="409"/>
      <c r="Z154" s="422"/>
      <c r="AA154" s="422"/>
      <c r="AB154" s="422"/>
      <c r="AC154" s="422"/>
      <c r="AD154" s="422"/>
      <c r="AE154" s="422"/>
      <c r="AF154" s="422"/>
      <c r="AG154" s="422"/>
      <c r="AH154" s="422"/>
      <c r="AI154" s="422"/>
      <c r="AJ154" s="422"/>
      <c r="AK154" s="422"/>
      <c r="AL154" s="422"/>
      <c r="AM154" s="305"/>
    </row>
    <row r="155" spans="1:39" ht="15.6" hidden="1" outlineLevel="1">
      <c r="B155" s="287" t="s">
        <v>502</v>
      </c>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09"/>
      <c r="Z155" s="422"/>
      <c r="AA155" s="422"/>
      <c r="AB155" s="422"/>
      <c r="AC155" s="422"/>
      <c r="AD155" s="422"/>
      <c r="AE155" s="422"/>
      <c r="AF155" s="422"/>
      <c r="AG155" s="422"/>
      <c r="AH155" s="422"/>
      <c r="AI155" s="422"/>
      <c r="AJ155" s="422"/>
      <c r="AK155" s="422"/>
      <c r="AL155" s="422"/>
      <c r="AM155" s="305"/>
    </row>
    <row r="156" spans="1:39" ht="45" hidden="1" outlineLevel="1">
      <c r="A156" s="511">
        <v>36</v>
      </c>
      <c r="B156" s="509" t="s">
        <v>128</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3"/>
      <c r="Z156" s="407"/>
      <c r="AA156" s="407"/>
      <c r="AB156" s="407"/>
      <c r="AC156" s="407"/>
      <c r="AD156" s="407"/>
      <c r="AE156" s="407"/>
      <c r="AF156" s="412"/>
      <c r="AG156" s="412"/>
      <c r="AH156" s="412"/>
      <c r="AI156" s="412"/>
      <c r="AJ156" s="412"/>
      <c r="AK156" s="412"/>
      <c r="AL156" s="412"/>
      <c r="AM156" s="295">
        <f>SUM(Y156:AL156)</f>
        <v>0</v>
      </c>
    </row>
    <row r="157" spans="1:39" ht="15" hidden="1"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08">
        <f>Y156</f>
        <v>0</v>
      </c>
      <c r="Z157" s="408">
        <f t="shared" ref="Z157" si="76">Z156</f>
        <v>0</v>
      </c>
      <c r="AA157" s="408">
        <f t="shared" ref="AA157" si="77">AA156</f>
        <v>0</v>
      </c>
      <c r="AB157" s="408">
        <f t="shared" ref="AB157" si="78">AB156</f>
        <v>0</v>
      </c>
      <c r="AC157" s="408">
        <f t="shared" ref="AC157" si="79">AC156</f>
        <v>0</v>
      </c>
      <c r="AD157" s="408">
        <f t="shared" ref="AD157" si="80">AD156</f>
        <v>0</v>
      </c>
      <c r="AE157" s="408">
        <f t="shared" ref="AE157" si="81">AE156</f>
        <v>0</v>
      </c>
      <c r="AF157" s="408">
        <f t="shared" ref="AF157" si="82">AF156</f>
        <v>0</v>
      </c>
      <c r="AG157" s="408">
        <f t="shared" ref="AG157" si="83">AG156</f>
        <v>0</v>
      </c>
      <c r="AH157" s="408">
        <f t="shared" ref="AH157" si="84">AH156</f>
        <v>0</v>
      </c>
      <c r="AI157" s="408">
        <f t="shared" ref="AI157" si="85">AI156</f>
        <v>0</v>
      </c>
      <c r="AJ157" s="408">
        <f t="shared" ref="AJ157" si="86">AJ156</f>
        <v>0</v>
      </c>
      <c r="AK157" s="408">
        <f t="shared" ref="AK157" si="87">AK156</f>
        <v>0</v>
      </c>
      <c r="AL157" s="408">
        <f t="shared" ref="AL157" si="88">AL156</f>
        <v>0</v>
      </c>
      <c r="AM157" s="305"/>
    </row>
    <row r="158" spans="1:39" ht="15" hidden="1" outlineLevel="1">
      <c r="B158" s="509"/>
      <c r="C158" s="290"/>
      <c r="D158" s="294"/>
      <c r="E158" s="290"/>
      <c r="F158" s="290"/>
      <c r="G158" s="290"/>
      <c r="H158" s="290"/>
      <c r="I158" s="290"/>
      <c r="J158" s="290"/>
      <c r="K158" s="290"/>
      <c r="L158" s="290"/>
      <c r="M158" s="290"/>
      <c r="N158" s="290"/>
      <c r="O158" s="290"/>
      <c r="P158" s="290"/>
      <c r="Q158" s="290"/>
      <c r="R158" s="290"/>
      <c r="S158" s="290"/>
      <c r="T158" s="290"/>
      <c r="U158" s="290"/>
      <c r="V158" s="290"/>
      <c r="W158" s="290"/>
      <c r="X158" s="290"/>
      <c r="Y158" s="409"/>
      <c r="Z158" s="422"/>
      <c r="AA158" s="422"/>
      <c r="AB158" s="422"/>
      <c r="AC158" s="422"/>
      <c r="AD158" s="422"/>
      <c r="AE158" s="422"/>
      <c r="AF158" s="422"/>
      <c r="AG158" s="422"/>
      <c r="AH158" s="422"/>
      <c r="AI158" s="422"/>
      <c r="AJ158" s="422"/>
      <c r="AK158" s="422"/>
      <c r="AL158" s="422"/>
      <c r="AM158" s="305"/>
    </row>
    <row r="159" spans="1:39" ht="30" hidden="1" outlineLevel="1">
      <c r="A159" s="511">
        <v>37</v>
      </c>
      <c r="B159" s="509" t="s">
        <v>129</v>
      </c>
      <c r="C159" s="290" t="s">
        <v>25</v>
      </c>
      <c r="D159" s="290"/>
      <c r="E159" s="294"/>
      <c r="F159" s="294"/>
      <c r="G159" s="294"/>
      <c r="H159" s="294"/>
      <c r="I159" s="294"/>
      <c r="J159" s="294"/>
      <c r="K159" s="294"/>
      <c r="L159" s="294"/>
      <c r="M159" s="294"/>
      <c r="N159" s="294">
        <v>12</v>
      </c>
      <c r="O159" s="294"/>
      <c r="P159" s="294"/>
      <c r="Q159" s="294"/>
      <c r="R159" s="294"/>
      <c r="S159" s="294"/>
      <c r="T159" s="294"/>
      <c r="U159" s="294"/>
      <c r="V159" s="294"/>
      <c r="W159" s="294"/>
      <c r="X159" s="294"/>
      <c r="Y159" s="423"/>
      <c r="Z159" s="407"/>
      <c r="AA159" s="407"/>
      <c r="AB159" s="407"/>
      <c r="AC159" s="407"/>
      <c r="AD159" s="407"/>
      <c r="AE159" s="407"/>
      <c r="AF159" s="412"/>
      <c r="AG159" s="412"/>
      <c r="AH159" s="412"/>
      <c r="AI159" s="412"/>
      <c r="AJ159" s="412"/>
      <c r="AK159" s="412"/>
      <c r="AL159" s="412"/>
      <c r="AM159" s="295">
        <f>SUM(Y159:AL159)</f>
        <v>0</v>
      </c>
    </row>
    <row r="160" spans="1:39" ht="15" hidden="1"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08">
        <f>Y159</f>
        <v>0</v>
      </c>
      <c r="Z160" s="408">
        <f t="shared" ref="Z160" si="89">Z159</f>
        <v>0</v>
      </c>
      <c r="AA160" s="408">
        <f t="shared" ref="AA160" si="90">AA159</f>
        <v>0</v>
      </c>
      <c r="AB160" s="408">
        <f t="shared" ref="AB160" si="91">AB159</f>
        <v>0</v>
      </c>
      <c r="AC160" s="408">
        <f t="shared" ref="AC160" si="92">AC159</f>
        <v>0</v>
      </c>
      <c r="AD160" s="408">
        <f t="shared" ref="AD160" si="93">AD159</f>
        <v>0</v>
      </c>
      <c r="AE160" s="408">
        <f t="shared" ref="AE160" si="94">AE159</f>
        <v>0</v>
      </c>
      <c r="AF160" s="408">
        <f t="shared" ref="AF160" si="95">AF159</f>
        <v>0</v>
      </c>
      <c r="AG160" s="408">
        <f t="shared" ref="AG160" si="96">AG159</f>
        <v>0</v>
      </c>
      <c r="AH160" s="408">
        <f t="shared" ref="AH160" si="97">AH159</f>
        <v>0</v>
      </c>
      <c r="AI160" s="408">
        <f t="shared" ref="AI160" si="98">AI159</f>
        <v>0</v>
      </c>
      <c r="AJ160" s="408">
        <f t="shared" ref="AJ160" si="99">AJ159</f>
        <v>0</v>
      </c>
      <c r="AK160" s="408">
        <f t="shared" ref="AK160" si="100">AK159</f>
        <v>0</v>
      </c>
      <c r="AL160" s="408">
        <f t="shared" ref="AL160" si="101">AL159</f>
        <v>0</v>
      </c>
      <c r="AM160" s="305"/>
    </row>
    <row r="161" spans="1:39" ht="15" hidden="1" outlineLevel="1">
      <c r="B161" s="509"/>
      <c r="C161" s="290"/>
      <c r="D161" s="294"/>
      <c r="E161" s="290"/>
      <c r="F161" s="290"/>
      <c r="G161" s="290"/>
      <c r="H161" s="290"/>
      <c r="I161" s="290"/>
      <c r="J161" s="290"/>
      <c r="K161" s="290"/>
      <c r="L161" s="290"/>
      <c r="M161" s="290"/>
      <c r="N161" s="290"/>
      <c r="O161" s="290"/>
      <c r="P161" s="290"/>
      <c r="Q161" s="290"/>
      <c r="R161" s="290"/>
      <c r="S161" s="290"/>
      <c r="T161" s="290"/>
      <c r="U161" s="290"/>
      <c r="V161" s="290"/>
      <c r="W161" s="290"/>
      <c r="X161" s="290"/>
      <c r="Y161" s="409"/>
      <c r="Z161" s="422"/>
      <c r="AA161" s="422"/>
      <c r="AB161" s="422"/>
      <c r="AC161" s="422"/>
      <c r="AD161" s="422"/>
      <c r="AE161" s="422"/>
      <c r="AF161" s="422"/>
      <c r="AG161" s="422"/>
      <c r="AH161" s="422"/>
      <c r="AI161" s="422"/>
      <c r="AJ161" s="422"/>
      <c r="AK161" s="422"/>
      <c r="AL161" s="422"/>
      <c r="AM161" s="305"/>
    </row>
    <row r="162" spans="1:39" ht="15" hidden="1" outlineLevel="1">
      <c r="A162" s="511">
        <v>38</v>
      </c>
      <c r="B162" s="509" t="s">
        <v>130</v>
      </c>
      <c r="C162" s="290" t="s">
        <v>25</v>
      </c>
      <c r="D162" s="290"/>
      <c r="E162" s="294"/>
      <c r="F162" s="294"/>
      <c r="G162" s="294"/>
      <c r="H162" s="294"/>
      <c r="I162" s="294"/>
      <c r="J162" s="294"/>
      <c r="K162" s="294"/>
      <c r="L162" s="294"/>
      <c r="M162" s="294"/>
      <c r="N162" s="294">
        <v>12</v>
      </c>
      <c r="O162" s="294"/>
      <c r="P162" s="294"/>
      <c r="Q162" s="294"/>
      <c r="R162" s="294"/>
      <c r="S162" s="294"/>
      <c r="T162" s="294"/>
      <c r="U162" s="294"/>
      <c r="V162" s="294"/>
      <c r="W162" s="294"/>
      <c r="X162" s="294"/>
      <c r="Y162" s="423"/>
      <c r="Z162" s="407"/>
      <c r="AA162" s="407"/>
      <c r="AB162" s="407"/>
      <c r="AC162" s="407"/>
      <c r="AD162" s="407"/>
      <c r="AE162" s="407"/>
      <c r="AF162" s="412"/>
      <c r="AG162" s="412"/>
      <c r="AH162" s="412"/>
      <c r="AI162" s="412"/>
      <c r="AJ162" s="412"/>
      <c r="AK162" s="412"/>
      <c r="AL162" s="412"/>
      <c r="AM162" s="295">
        <f>SUM(Y162:AL162)</f>
        <v>0</v>
      </c>
    </row>
    <row r="163" spans="1:39" ht="15" hidden="1"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08">
        <f>Y162</f>
        <v>0</v>
      </c>
      <c r="Z163" s="408">
        <f t="shared" ref="Z163" si="102">Z162</f>
        <v>0</v>
      </c>
      <c r="AA163" s="408">
        <f t="shared" ref="AA163" si="103">AA162</f>
        <v>0</v>
      </c>
      <c r="AB163" s="408">
        <f t="shared" ref="AB163" si="104">AB162</f>
        <v>0</v>
      </c>
      <c r="AC163" s="408">
        <f t="shared" ref="AC163" si="105">AC162</f>
        <v>0</v>
      </c>
      <c r="AD163" s="408">
        <f t="shared" ref="AD163" si="106">AD162</f>
        <v>0</v>
      </c>
      <c r="AE163" s="408">
        <f t="shared" ref="AE163" si="107">AE162</f>
        <v>0</v>
      </c>
      <c r="AF163" s="408">
        <f t="shared" ref="AF163" si="108">AF162</f>
        <v>0</v>
      </c>
      <c r="AG163" s="408">
        <f t="shared" ref="AG163" si="109">AG162</f>
        <v>0</v>
      </c>
      <c r="AH163" s="408">
        <f t="shared" ref="AH163" si="110">AH162</f>
        <v>0</v>
      </c>
      <c r="AI163" s="408">
        <f t="shared" ref="AI163" si="111">AI162</f>
        <v>0</v>
      </c>
      <c r="AJ163" s="408">
        <f t="shared" ref="AJ163" si="112">AJ162</f>
        <v>0</v>
      </c>
      <c r="AK163" s="408">
        <f t="shared" ref="AK163" si="113">AK162</f>
        <v>0</v>
      </c>
      <c r="AL163" s="408">
        <f t="shared" ref="AL163" si="114">AL162</f>
        <v>0</v>
      </c>
      <c r="AM163" s="305"/>
    </row>
    <row r="164" spans="1:39" ht="15" hidden="1" outlineLevel="1">
      <c r="B164" s="509"/>
      <c r="C164" s="290"/>
      <c r="D164" s="294"/>
      <c r="E164" s="290"/>
      <c r="F164" s="290"/>
      <c r="G164" s="290"/>
      <c r="H164" s="290"/>
      <c r="I164" s="290"/>
      <c r="J164" s="290"/>
      <c r="K164" s="290"/>
      <c r="L164" s="290"/>
      <c r="M164" s="290"/>
      <c r="N164" s="290"/>
      <c r="O164" s="290"/>
      <c r="P164" s="290"/>
      <c r="Q164" s="290"/>
      <c r="R164" s="290"/>
      <c r="S164" s="290"/>
      <c r="T164" s="290"/>
      <c r="U164" s="290"/>
      <c r="V164" s="290"/>
      <c r="W164" s="290"/>
      <c r="X164" s="290"/>
      <c r="Y164" s="409"/>
      <c r="Z164" s="422"/>
      <c r="AA164" s="422"/>
      <c r="AB164" s="422"/>
      <c r="AC164" s="422"/>
      <c r="AD164" s="422"/>
      <c r="AE164" s="422"/>
      <c r="AF164" s="422"/>
      <c r="AG164" s="422"/>
      <c r="AH164" s="422"/>
      <c r="AI164" s="422"/>
      <c r="AJ164" s="422"/>
      <c r="AK164" s="422"/>
      <c r="AL164" s="422"/>
      <c r="AM164" s="305"/>
    </row>
    <row r="165" spans="1:39" ht="30" hidden="1" outlineLevel="1">
      <c r="A165" s="511">
        <v>39</v>
      </c>
      <c r="B165" s="509" t="s">
        <v>131</v>
      </c>
      <c r="C165" s="290" t="s">
        <v>25</v>
      </c>
      <c r="D165" s="290"/>
      <c r="E165" s="294"/>
      <c r="F165" s="294"/>
      <c r="G165" s="294"/>
      <c r="H165" s="294"/>
      <c r="I165" s="294"/>
      <c r="J165" s="294"/>
      <c r="K165" s="294"/>
      <c r="L165" s="294"/>
      <c r="M165" s="294"/>
      <c r="N165" s="294">
        <v>12</v>
      </c>
      <c r="O165" s="294"/>
      <c r="P165" s="294"/>
      <c r="Q165" s="294"/>
      <c r="R165" s="294"/>
      <c r="S165" s="294"/>
      <c r="T165" s="294"/>
      <c r="U165" s="294"/>
      <c r="V165" s="294"/>
      <c r="W165" s="294"/>
      <c r="X165" s="294"/>
      <c r="Y165" s="423"/>
      <c r="Z165" s="407"/>
      <c r="AA165" s="407"/>
      <c r="AB165" s="407"/>
      <c r="AC165" s="407"/>
      <c r="AD165" s="407"/>
      <c r="AE165" s="407"/>
      <c r="AF165" s="412"/>
      <c r="AG165" s="412"/>
      <c r="AH165" s="412"/>
      <c r="AI165" s="412"/>
      <c r="AJ165" s="412"/>
      <c r="AK165" s="412"/>
      <c r="AL165" s="412"/>
      <c r="AM165" s="295">
        <f>SUM(Y165:AL165)</f>
        <v>0</v>
      </c>
    </row>
    <row r="166" spans="1:39" ht="15" hidden="1"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08">
        <f>Y165</f>
        <v>0</v>
      </c>
      <c r="Z166" s="408">
        <f t="shared" ref="Z166" si="115">Z165</f>
        <v>0</v>
      </c>
      <c r="AA166" s="408">
        <f t="shared" ref="AA166" si="116">AA165</f>
        <v>0</v>
      </c>
      <c r="AB166" s="408">
        <f t="shared" ref="AB166" si="117">AB165</f>
        <v>0</v>
      </c>
      <c r="AC166" s="408">
        <f t="shared" ref="AC166" si="118">AC165</f>
        <v>0</v>
      </c>
      <c r="AD166" s="408">
        <f t="shared" ref="AD166" si="119">AD165</f>
        <v>0</v>
      </c>
      <c r="AE166" s="408">
        <f t="shared" ref="AE166" si="120">AE165</f>
        <v>0</v>
      </c>
      <c r="AF166" s="408">
        <f t="shared" ref="AF166" si="121">AF165</f>
        <v>0</v>
      </c>
      <c r="AG166" s="408">
        <f t="shared" ref="AG166" si="122">AG165</f>
        <v>0</v>
      </c>
      <c r="AH166" s="408">
        <f t="shared" ref="AH166" si="123">AH165</f>
        <v>0</v>
      </c>
      <c r="AI166" s="408">
        <f t="shared" ref="AI166" si="124">AI165</f>
        <v>0</v>
      </c>
      <c r="AJ166" s="408">
        <f t="shared" ref="AJ166" si="125">AJ165</f>
        <v>0</v>
      </c>
      <c r="AK166" s="408">
        <f t="shared" ref="AK166" si="126">AK165</f>
        <v>0</v>
      </c>
      <c r="AL166" s="408">
        <f t="shared" ref="AL166" si="127">AL165</f>
        <v>0</v>
      </c>
      <c r="AM166" s="305"/>
    </row>
    <row r="167" spans="1:39" ht="15" hidden="1" outlineLevel="1">
      <c r="B167" s="509"/>
      <c r="C167" s="290"/>
      <c r="D167" s="294"/>
      <c r="E167" s="290"/>
      <c r="F167" s="290"/>
      <c r="G167" s="290"/>
      <c r="H167" s="290"/>
      <c r="I167" s="290"/>
      <c r="J167" s="290"/>
      <c r="K167" s="290"/>
      <c r="L167" s="290"/>
      <c r="M167" s="290"/>
      <c r="N167" s="290"/>
      <c r="O167" s="290"/>
      <c r="P167" s="290"/>
      <c r="Q167" s="290"/>
      <c r="R167" s="290"/>
      <c r="S167" s="290"/>
      <c r="T167" s="290"/>
      <c r="U167" s="290"/>
      <c r="V167" s="290"/>
      <c r="W167" s="290"/>
      <c r="X167" s="290"/>
      <c r="Y167" s="409"/>
      <c r="Z167" s="422"/>
      <c r="AA167" s="422"/>
      <c r="AB167" s="422"/>
      <c r="AC167" s="422"/>
      <c r="AD167" s="422"/>
      <c r="AE167" s="422"/>
      <c r="AF167" s="422"/>
      <c r="AG167" s="422"/>
      <c r="AH167" s="422"/>
      <c r="AI167" s="422"/>
      <c r="AJ167" s="422"/>
      <c r="AK167" s="422"/>
      <c r="AL167" s="422"/>
      <c r="AM167" s="305"/>
    </row>
    <row r="168" spans="1:39" ht="30" hidden="1" outlineLevel="1">
      <c r="A168" s="511">
        <v>40</v>
      </c>
      <c r="B168" s="509" t="s">
        <v>132</v>
      </c>
      <c r="C168" s="290" t="s">
        <v>25</v>
      </c>
      <c r="D168" s="290"/>
      <c r="E168" s="294"/>
      <c r="F168" s="294"/>
      <c r="G168" s="294"/>
      <c r="H168" s="294"/>
      <c r="I168" s="294"/>
      <c r="J168" s="294"/>
      <c r="K168" s="294"/>
      <c r="L168" s="294"/>
      <c r="M168" s="294"/>
      <c r="N168" s="294">
        <v>12</v>
      </c>
      <c r="O168" s="294"/>
      <c r="P168" s="294"/>
      <c r="Q168" s="294"/>
      <c r="R168" s="294"/>
      <c r="S168" s="294"/>
      <c r="T168" s="294"/>
      <c r="U168" s="294"/>
      <c r="V168" s="294"/>
      <c r="W168" s="294"/>
      <c r="X168" s="294"/>
      <c r="Y168" s="423"/>
      <c r="Z168" s="407"/>
      <c r="AA168" s="407"/>
      <c r="AB168" s="407"/>
      <c r="AC168" s="407"/>
      <c r="AD168" s="407"/>
      <c r="AE168" s="407"/>
      <c r="AF168" s="412"/>
      <c r="AG168" s="412"/>
      <c r="AH168" s="412"/>
      <c r="AI168" s="412"/>
      <c r="AJ168" s="412"/>
      <c r="AK168" s="412"/>
      <c r="AL168" s="412"/>
      <c r="AM168" s="295">
        <f>SUM(Y168:AL168)</f>
        <v>0</v>
      </c>
    </row>
    <row r="169" spans="1:39" ht="15" hidden="1"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08">
        <f>Y168</f>
        <v>0</v>
      </c>
      <c r="Z169" s="408">
        <f t="shared" ref="Z169" si="128">Z168</f>
        <v>0</v>
      </c>
      <c r="AA169" s="408">
        <f t="shared" ref="AA169" si="129">AA168</f>
        <v>0</v>
      </c>
      <c r="AB169" s="408">
        <f t="shared" ref="AB169" si="130">AB168</f>
        <v>0</v>
      </c>
      <c r="AC169" s="408">
        <f t="shared" ref="AC169" si="131">AC168</f>
        <v>0</v>
      </c>
      <c r="AD169" s="408">
        <f t="shared" ref="AD169" si="132">AD168</f>
        <v>0</v>
      </c>
      <c r="AE169" s="408">
        <f t="shared" ref="AE169" si="133">AE168</f>
        <v>0</v>
      </c>
      <c r="AF169" s="408">
        <f t="shared" ref="AF169" si="134">AF168</f>
        <v>0</v>
      </c>
      <c r="AG169" s="408">
        <f t="shared" ref="AG169" si="135">AG168</f>
        <v>0</v>
      </c>
      <c r="AH169" s="408">
        <f t="shared" ref="AH169" si="136">AH168</f>
        <v>0</v>
      </c>
      <c r="AI169" s="408">
        <f t="shared" ref="AI169" si="137">AI168</f>
        <v>0</v>
      </c>
      <c r="AJ169" s="408">
        <f t="shared" ref="AJ169" si="138">AJ168</f>
        <v>0</v>
      </c>
      <c r="AK169" s="408">
        <f t="shared" ref="AK169" si="139">AK168</f>
        <v>0</v>
      </c>
      <c r="AL169" s="408">
        <f t="shared" ref="AL169" si="140">AL168</f>
        <v>0</v>
      </c>
      <c r="AM169" s="305"/>
    </row>
    <row r="170" spans="1:39" ht="15" hidden="1" outlineLevel="1">
      <c r="B170" s="509"/>
      <c r="C170" s="290"/>
      <c r="D170" s="294"/>
      <c r="E170" s="290"/>
      <c r="F170" s="290"/>
      <c r="G170" s="290"/>
      <c r="H170" s="290"/>
      <c r="I170" s="290"/>
      <c r="J170" s="290"/>
      <c r="K170" s="290"/>
      <c r="L170" s="290"/>
      <c r="M170" s="290"/>
      <c r="N170" s="290"/>
      <c r="O170" s="290"/>
      <c r="P170" s="290"/>
      <c r="Q170" s="290"/>
      <c r="R170" s="290"/>
      <c r="S170" s="290"/>
      <c r="T170" s="290"/>
      <c r="U170" s="290"/>
      <c r="V170" s="290"/>
      <c r="W170" s="290"/>
      <c r="X170" s="290"/>
      <c r="Y170" s="409"/>
      <c r="Z170" s="422"/>
      <c r="AA170" s="422"/>
      <c r="AB170" s="422"/>
      <c r="AC170" s="422"/>
      <c r="AD170" s="422"/>
      <c r="AE170" s="422"/>
      <c r="AF170" s="422"/>
      <c r="AG170" s="422"/>
      <c r="AH170" s="422"/>
      <c r="AI170" s="422"/>
      <c r="AJ170" s="422"/>
      <c r="AK170" s="422"/>
      <c r="AL170" s="422"/>
      <c r="AM170" s="305"/>
    </row>
    <row r="171" spans="1:39" ht="45" hidden="1" outlineLevel="1">
      <c r="A171" s="511">
        <v>41</v>
      </c>
      <c r="B171" s="509" t="s">
        <v>133</v>
      </c>
      <c r="C171" s="290" t="s">
        <v>25</v>
      </c>
      <c r="D171" s="290"/>
      <c r="E171" s="294"/>
      <c r="F171" s="294"/>
      <c r="G171" s="294"/>
      <c r="H171" s="294"/>
      <c r="I171" s="294"/>
      <c r="J171" s="294"/>
      <c r="K171" s="294"/>
      <c r="L171" s="294"/>
      <c r="M171" s="294"/>
      <c r="N171" s="294">
        <v>12</v>
      </c>
      <c r="O171" s="294"/>
      <c r="P171" s="294"/>
      <c r="Q171" s="294"/>
      <c r="R171" s="294"/>
      <c r="S171" s="294"/>
      <c r="T171" s="294"/>
      <c r="U171" s="294"/>
      <c r="V171" s="294"/>
      <c r="W171" s="294"/>
      <c r="X171" s="294"/>
      <c r="Y171" s="423"/>
      <c r="Z171" s="407"/>
      <c r="AA171" s="407"/>
      <c r="AB171" s="407"/>
      <c r="AC171" s="407"/>
      <c r="AD171" s="407"/>
      <c r="AE171" s="407"/>
      <c r="AF171" s="412"/>
      <c r="AG171" s="412"/>
      <c r="AH171" s="412"/>
      <c r="AI171" s="412"/>
      <c r="AJ171" s="412"/>
      <c r="AK171" s="412"/>
      <c r="AL171" s="412"/>
      <c r="AM171" s="295">
        <f>SUM(Y171:AL171)</f>
        <v>0</v>
      </c>
    </row>
    <row r="172" spans="1:39" ht="15" hidden="1" outlineLevel="1">
      <c r="B172" s="293" t="s">
        <v>267</v>
      </c>
      <c r="C172" s="290" t="s">
        <v>163</v>
      </c>
      <c r="D172" s="294"/>
      <c r="E172" s="294"/>
      <c r="F172" s="294"/>
      <c r="G172" s="294"/>
      <c r="H172" s="294"/>
      <c r="I172" s="294"/>
      <c r="J172" s="294"/>
      <c r="K172" s="294"/>
      <c r="L172" s="294"/>
      <c r="M172" s="294"/>
      <c r="N172" s="294">
        <f>N171</f>
        <v>12</v>
      </c>
      <c r="O172" s="294"/>
      <c r="P172" s="294"/>
      <c r="Q172" s="294"/>
      <c r="R172" s="294"/>
      <c r="S172" s="294"/>
      <c r="T172" s="294"/>
      <c r="U172" s="294"/>
      <c r="V172" s="294"/>
      <c r="W172" s="294"/>
      <c r="X172" s="294"/>
      <c r="Y172" s="408">
        <f>Y171</f>
        <v>0</v>
      </c>
      <c r="Z172" s="408">
        <f t="shared" ref="Z172" si="141">Z171</f>
        <v>0</v>
      </c>
      <c r="AA172" s="408">
        <f t="shared" ref="AA172" si="142">AA171</f>
        <v>0</v>
      </c>
      <c r="AB172" s="408">
        <f t="shared" ref="AB172" si="143">AB171</f>
        <v>0</v>
      </c>
      <c r="AC172" s="408">
        <f t="shared" ref="AC172" si="144">AC171</f>
        <v>0</v>
      </c>
      <c r="AD172" s="408">
        <f t="shared" ref="AD172" si="145">AD171</f>
        <v>0</v>
      </c>
      <c r="AE172" s="408">
        <f t="shared" ref="AE172" si="146">AE171</f>
        <v>0</v>
      </c>
      <c r="AF172" s="408">
        <f t="shared" ref="AF172" si="147">AF171</f>
        <v>0</v>
      </c>
      <c r="AG172" s="408">
        <f t="shared" ref="AG172" si="148">AG171</f>
        <v>0</v>
      </c>
      <c r="AH172" s="408">
        <f t="shared" ref="AH172" si="149">AH171</f>
        <v>0</v>
      </c>
      <c r="AI172" s="408">
        <f t="shared" ref="AI172" si="150">AI171</f>
        <v>0</v>
      </c>
      <c r="AJ172" s="408">
        <f t="shared" ref="AJ172" si="151">AJ171</f>
        <v>0</v>
      </c>
      <c r="AK172" s="408">
        <f t="shared" ref="AK172" si="152">AK171</f>
        <v>0</v>
      </c>
      <c r="AL172" s="408">
        <f t="shared" ref="AL172" si="153">AL171</f>
        <v>0</v>
      </c>
      <c r="AM172" s="305"/>
    </row>
    <row r="173" spans="1:39" ht="15" hidden="1" outlineLevel="1">
      <c r="B173" s="509"/>
      <c r="C173" s="290"/>
      <c r="D173" s="294"/>
      <c r="E173" s="290"/>
      <c r="F173" s="290"/>
      <c r="G173" s="290"/>
      <c r="H173" s="290"/>
      <c r="I173" s="290"/>
      <c r="J173" s="290"/>
      <c r="K173" s="290"/>
      <c r="L173" s="290"/>
      <c r="M173" s="290"/>
      <c r="N173" s="290"/>
      <c r="O173" s="290"/>
      <c r="P173" s="290"/>
      <c r="Q173" s="290"/>
      <c r="R173" s="290"/>
      <c r="S173" s="290"/>
      <c r="T173" s="290"/>
      <c r="U173" s="290"/>
      <c r="V173" s="290"/>
      <c r="W173" s="290"/>
      <c r="X173" s="290"/>
      <c r="Y173" s="409"/>
      <c r="Z173" s="422"/>
      <c r="AA173" s="422"/>
      <c r="AB173" s="422"/>
      <c r="AC173" s="422"/>
      <c r="AD173" s="422"/>
      <c r="AE173" s="422"/>
      <c r="AF173" s="422"/>
      <c r="AG173" s="422"/>
      <c r="AH173" s="422"/>
      <c r="AI173" s="422"/>
      <c r="AJ173" s="422"/>
      <c r="AK173" s="422"/>
      <c r="AL173" s="422"/>
      <c r="AM173" s="305"/>
    </row>
    <row r="174" spans="1:39" ht="30" hidden="1" outlineLevel="1">
      <c r="A174" s="511">
        <v>42</v>
      </c>
      <c r="B174" s="509" t="s">
        <v>134</v>
      </c>
      <c r="C174" s="290" t="s">
        <v>25</v>
      </c>
      <c r="D174" s="290"/>
      <c r="E174" s="294"/>
      <c r="F174" s="294"/>
      <c r="G174" s="294"/>
      <c r="H174" s="294"/>
      <c r="I174" s="294"/>
      <c r="J174" s="294"/>
      <c r="K174" s="294"/>
      <c r="L174" s="294"/>
      <c r="M174" s="294"/>
      <c r="N174" s="290"/>
      <c r="O174" s="294"/>
      <c r="P174" s="294"/>
      <c r="Q174" s="294"/>
      <c r="R174" s="294"/>
      <c r="S174" s="294"/>
      <c r="T174" s="294"/>
      <c r="U174" s="294"/>
      <c r="V174" s="294"/>
      <c r="W174" s="294"/>
      <c r="X174" s="294"/>
      <c r="Y174" s="423"/>
      <c r="Z174" s="407"/>
      <c r="AA174" s="407"/>
      <c r="AB174" s="407"/>
      <c r="AC174" s="407"/>
      <c r="AD174" s="407"/>
      <c r="AE174" s="407"/>
      <c r="AF174" s="412"/>
      <c r="AG174" s="412"/>
      <c r="AH174" s="412"/>
      <c r="AI174" s="412"/>
      <c r="AJ174" s="412"/>
      <c r="AK174" s="412"/>
      <c r="AL174" s="412"/>
      <c r="AM174" s="295">
        <f>SUM(Y174:AL174)</f>
        <v>0</v>
      </c>
    </row>
    <row r="175" spans="1:39" ht="15" hidden="1" outlineLevel="1">
      <c r="B175" s="293" t="s">
        <v>267</v>
      </c>
      <c r="C175" s="290" t="s">
        <v>163</v>
      </c>
      <c r="D175" s="294"/>
      <c r="E175" s="294"/>
      <c r="F175" s="294"/>
      <c r="G175" s="294"/>
      <c r="H175" s="294"/>
      <c r="I175" s="294"/>
      <c r="J175" s="294"/>
      <c r="K175" s="294"/>
      <c r="L175" s="294"/>
      <c r="M175" s="294"/>
      <c r="N175" s="461"/>
      <c r="O175" s="294"/>
      <c r="P175" s="294"/>
      <c r="Q175" s="294"/>
      <c r="R175" s="294"/>
      <c r="S175" s="294"/>
      <c r="T175" s="294"/>
      <c r="U175" s="294"/>
      <c r="V175" s="294"/>
      <c r="W175" s="294"/>
      <c r="X175" s="294"/>
      <c r="Y175" s="408">
        <f>Y174</f>
        <v>0</v>
      </c>
      <c r="Z175" s="408">
        <f t="shared" ref="Z175" si="154">Z174</f>
        <v>0</v>
      </c>
      <c r="AA175" s="408">
        <f t="shared" ref="AA175" si="155">AA174</f>
        <v>0</v>
      </c>
      <c r="AB175" s="408">
        <f t="shared" ref="AB175" si="156">AB174</f>
        <v>0</v>
      </c>
      <c r="AC175" s="408">
        <f t="shared" ref="AC175" si="157">AC174</f>
        <v>0</v>
      </c>
      <c r="AD175" s="408">
        <f t="shared" ref="AD175" si="158">AD174</f>
        <v>0</v>
      </c>
      <c r="AE175" s="408">
        <f t="shared" ref="AE175" si="159">AE174</f>
        <v>0</v>
      </c>
      <c r="AF175" s="408">
        <f t="shared" ref="AF175" si="160">AF174</f>
        <v>0</v>
      </c>
      <c r="AG175" s="408">
        <f t="shared" ref="AG175" si="161">AG174</f>
        <v>0</v>
      </c>
      <c r="AH175" s="408">
        <f t="shared" ref="AH175" si="162">AH174</f>
        <v>0</v>
      </c>
      <c r="AI175" s="408">
        <f t="shared" ref="AI175" si="163">AI174</f>
        <v>0</v>
      </c>
      <c r="AJ175" s="408">
        <f t="shared" ref="AJ175" si="164">AJ174</f>
        <v>0</v>
      </c>
      <c r="AK175" s="408">
        <f t="shared" ref="AK175" si="165">AK174</f>
        <v>0</v>
      </c>
      <c r="AL175" s="408">
        <f t="shared" ref="AL175" si="166">AL174</f>
        <v>0</v>
      </c>
      <c r="AM175" s="305"/>
    </row>
    <row r="176" spans="1:39" ht="15" hidden="1" outlineLevel="1">
      <c r="B176" s="509"/>
      <c r="C176" s="290"/>
      <c r="D176" s="294"/>
      <c r="E176" s="290"/>
      <c r="F176" s="290"/>
      <c r="G176" s="290"/>
      <c r="H176" s="290"/>
      <c r="I176" s="290"/>
      <c r="J176" s="290"/>
      <c r="K176" s="290"/>
      <c r="L176" s="290"/>
      <c r="M176" s="290"/>
      <c r="N176" s="290"/>
      <c r="O176" s="290"/>
      <c r="P176" s="290"/>
      <c r="Q176" s="290"/>
      <c r="R176" s="290"/>
      <c r="S176" s="290"/>
      <c r="T176" s="290"/>
      <c r="U176" s="290"/>
      <c r="V176" s="290"/>
      <c r="W176" s="290"/>
      <c r="X176" s="290"/>
      <c r="Y176" s="409"/>
      <c r="Z176" s="422"/>
      <c r="AA176" s="422"/>
      <c r="AB176" s="422"/>
      <c r="AC176" s="422"/>
      <c r="AD176" s="422"/>
      <c r="AE176" s="422"/>
      <c r="AF176" s="422"/>
      <c r="AG176" s="422"/>
      <c r="AH176" s="422"/>
      <c r="AI176" s="422"/>
      <c r="AJ176" s="422"/>
      <c r="AK176" s="422"/>
      <c r="AL176" s="422"/>
      <c r="AM176" s="305"/>
    </row>
    <row r="177" spans="1:39" ht="15" hidden="1" outlineLevel="1">
      <c r="A177" s="511">
        <v>43</v>
      </c>
      <c r="B177" s="509" t="s">
        <v>135</v>
      </c>
      <c r="C177" s="290" t="s">
        <v>25</v>
      </c>
      <c r="D177" s="290"/>
      <c r="E177" s="294"/>
      <c r="F177" s="294"/>
      <c r="G177" s="294"/>
      <c r="H177" s="294"/>
      <c r="I177" s="294"/>
      <c r="J177" s="294"/>
      <c r="K177" s="294"/>
      <c r="L177" s="294"/>
      <c r="M177" s="294"/>
      <c r="N177" s="294">
        <v>12</v>
      </c>
      <c r="O177" s="294"/>
      <c r="P177" s="294"/>
      <c r="Q177" s="294"/>
      <c r="R177" s="294"/>
      <c r="S177" s="294"/>
      <c r="T177" s="294"/>
      <c r="U177" s="294"/>
      <c r="V177" s="294"/>
      <c r="W177" s="294"/>
      <c r="X177" s="294"/>
      <c r="Y177" s="423"/>
      <c r="Z177" s="407"/>
      <c r="AA177" s="407"/>
      <c r="AB177" s="407"/>
      <c r="AC177" s="407"/>
      <c r="AD177" s="407"/>
      <c r="AE177" s="407"/>
      <c r="AF177" s="412"/>
      <c r="AG177" s="412"/>
      <c r="AH177" s="412"/>
      <c r="AI177" s="412"/>
      <c r="AJ177" s="412"/>
      <c r="AK177" s="412"/>
      <c r="AL177" s="412"/>
      <c r="AM177" s="295">
        <f>SUM(Y177:AL177)</f>
        <v>0</v>
      </c>
    </row>
    <row r="178" spans="1:39" ht="15" hidden="1"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08">
        <f>Y177</f>
        <v>0</v>
      </c>
      <c r="Z178" s="408">
        <f t="shared" ref="Z178" si="167">Z177</f>
        <v>0</v>
      </c>
      <c r="AA178" s="408">
        <f t="shared" ref="AA178" si="168">AA177</f>
        <v>0</v>
      </c>
      <c r="AB178" s="408">
        <f t="shared" ref="AB178" si="169">AB177</f>
        <v>0</v>
      </c>
      <c r="AC178" s="408">
        <f t="shared" ref="AC178" si="170">AC177</f>
        <v>0</v>
      </c>
      <c r="AD178" s="408">
        <f t="shared" ref="AD178" si="171">AD177</f>
        <v>0</v>
      </c>
      <c r="AE178" s="408">
        <f t="shared" ref="AE178" si="172">AE177</f>
        <v>0</v>
      </c>
      <c r="AF178" s="408">
        <f t="shared" ref="AF178" si="173">AF177</f>
        <v>0</v>
      </c>
      <c r="AG178" s="408">
        <f t="shared" ref="AG178" si="174">AG177</f>
        <v>0</v>
      </c>
      <c r="AH178" s="408">
        <f t="shared" ref="AH178" si="175">AH177</f>
        <v>0</v>
      </c>
      <c r="AI178" s="408">
        <f t="shared" ref="AI178" si="176">AI177</f>
        <v>0</v>
      </c>
      <c r="AJ178" s="408">
        <f t="shared" ref="AJ178" si="177">AJ177</f>
        <v>0</v>
      </c>
      <c r="AK178" s="408">
        <f t="shared" ref="AK178" si="178">AK177</f>
        <v>0</v>
      </c>
      <c r="AL178" s="408">
        <f t="shared" ref="AL178" si="179">AL177</f>
        <v>0</v>
      </c>
      <c r="AM178" s="305"/>
    </row>
    <row r="179" spans="1:39" ht="15" hidden="1" outlineLevel="1">
      <c r="B179" s="509"/>
      <c r="C179" s="290"/>
      <c r="D179" s="294"/>
      <c r="E179" s="290"/>
      <c r="F179" s="290"/>
      <c r="G179" s="290"/>
      <c r="H179" s="290"/>
      <c r="I179" s="290"/>
      <c r="J179" s="290"/>
      <c r="K179" s="290"/>
      <c r="L179" s="290"/>
      <c r="M179" s="290"/>
      <c r="N179" s="290"/>
      <c r="O179" s="290"/>
      <c r="P179" s="290"/>
      <c r="Q179" s="290"/>
      <c r="R179" s="290"/>
      <c r="S179" s="290"/>
      <c r="T179" s="290"/>
      <c r="U179" s="290"/>
      <c r="V179" s="290"/>
      <c r="W179" s="290"/>
      <c r="X179" s="290"/>
      <c r="Y179" s="409"/>
      <c r="Z179" s="422"/>
      <c r="AA179" s="422"/>
      <c r="AB179" s="422"/>
      <c r="AC179" s="422"/>
      <c r="AD179" s="422"/>
      <c r="AE179" s="422"/>
      <c r="AF179" s="422"/>
      <c r="AG179" s="422"/>
      <c r="AH179" s="422"/>
      <c r="AI179" s="422"/>
      <c r="AJ179" s="422"/>
      <c r="AK179" s="422"/>
      <c r="AL179" s="422"/>
      <c r="AM179" s="305"/>
    </row>
    <row r="180" spans="1:39" ht="45" hidden="1" outlineLevel="1">
      <c r="A180" s="511">
        <v>44</v>
      </c>
      <c r="B180" s="509" t="s">
        <v>136</v>
      </c>
      <c r="C180" s="290" t="s">
        <v>25</v>
      </c>
      <c r="D180" s="290"/>
      <c r="E180" s="294"/>
      <c r="F180" s="294"/>
      <c r="G180" s="294"/>
      <c r="H180" s="294"/>
      <c r="I180" s="294"/>
      <c r="J180" s="294"/>
      <c r="K180" s="294"/>
      <c r="L180" s="294"/>
      <c r="M180" s="294"/>
      <c r="N180" s="294">
        <v>12</v>
      </c>
      <c r="O180" s="294"/>
      <c r="P180" s="294"/>
      <c r="Q180" s="294"/>
      <c r="R180" s="294"/>
      <c r="S180" s="294"/>
      <c r="T180" s="294"/>
      <c r="U180" s="294"/>
      <c r="V180" s="294"/>
      <c r="W180" s="294"/>
      <c r="X180" s="294"/>
      <c r="Y180" s="423"/>
      <c r="Z180" s="407"/>
      <c r="AA180" s="407"/>
      <c r="AB180" s="407"/>
      <c r="AC180" s="407"/>
      <c r="AD180" s="407"/>
      <c r="AE180" s="407"/>
      <c r="AF180" s="412"/>
      <c r="AG180" s="412"/>
      <c r="AH180" s="412"/>
      <c r="AI180" s="412"/>
      <c r="AJ180" s="412"/>
      <c r="AK180" s="412"/>
      <c r="AL180" s="412"/>
      <c r="AM180" s="295">
        <f>SUM(Y180:AL180)</f>
        <v>0</v>
      </c>
    </row>
    <row r="181" spans="1:39" ht="15" hidden="1" outlineLevel="1">
      <c r="B181" s="293" t="s">
        <v>267</v>
      </c>
      <c r="C181" s="290" t="s">
        <v>163</v>
      </c>
      <c r="D181" s="290"/>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08">
        <f>Y180</f>
        <v>0</v>
      </c>
      <c r="Z181" s="408">
        <f t="shared" ref="Z181" si="180">Z180</f>
        <v>0</v>
      </c>
      <c r="AA181" s="408">
        <f t="shared" ref="AA181" si="181">AA180</f>
        <v>0</v>
      </c>
      <c r="AB181" s="408">
        <f t="shared" ref="AB181" si="182">AB180</f>
        <v>0</v>
      </c>
      <c r="AC181" s="408">
        <f t="shared" ref="AC181" si="183">AC180</f>
        <v>0</v>
      </c>
      <c r="AD181" s="408">
        <f t="shared" ref="AD181" si="184">AD180</f>
        <v>0</v>
      </c>
      <c r="AE181" s="408">
        <f t="shared" ref="AE181" si="185">AE180</f>
        <v>0</v>
      </c>
      <c r="AF181" s="408">
        <f t="shared" ref="AF181" si="186">AF180</f>
        <v>0</v>
      </c>
      <c r="AG181" s="408">
        <f t="shared" ref="AG181" si="187">AG180</f>
        <v>0</v>
      </c>
      <c r="AH181" s="408">
        <f t="shared" ref="AH181" si="188">AH180</f>
        <v>0</v>
      </c>
      <c r="AI181" s="408">
        <f t="shared" ref="AI181" si="189">AI180</f>
        <v>0</v>
      </c>
      <c r="AJ181" s="408">
        <f t="shared" ref="AJ181" si="190">AJ180</f>
        <v>0</v>
      </c>
      <c r="AK181" s="408">
        <f t="shared" ref="AK181" si="191">AK180</f>
        <v>0</v>
      </c>
      <c r="AL181" s="408">
        <f t="shared" ref="AL181" si="192">AL180</f>
        <v>0</v>
      </c>
      <c r="AM181" s="305"/>
    </row>
    <row r="182" spans="1:39" ht="15" hidden="1" outlineLevel="1">
      <c r="B182" s="509"/>
      <c r="C182" s="290"/>
      <c r="D182" s="294"/>
      <c r="E182" s="290"/>
      <c r="F182" s="290"/>
      <c r="G182" s="290"/>
      <c r="H182" s="290"/>
      <c r="I182" s="290"/>
      <c r="J182" s="290"/>
      <c r="K182" s="290"/>
      <c r="L182" s="290"/>
      <c r="M182" s="290"/>
      <c r="N182" s="290"/>
      <c r="O182" s="290"/>
      <c r="P182" s="290"/>
      <c r="Q182" s="290"/>
      <c r="R182" s="290"/>
      <c r="S182" s="290"/>
      <c r="T182" s="290"/>
      <c r="U182" s="290"/>
      <c r="V182" s="290"/>
      <c r="W182" s="290"/>
      <c r="X182" s="290"/>
      <c r="Y182" s="409"/>
      <c r="Z182" s="422"/>
      <c r="AA182" s="422"/>
      <c r="AB182" s="422"/>
      <c r="AC182" s="422"/>
      <c r="AD182" s="422"/>
      <c r="AE182" s="422"/>
      <c r="AF182" s="422"/>
      <c r="AG182" s="422"/>
      <c r="AH182" s="422"/>
      <c r="AI182" s="422"/>
      <c r="AJ182" s="422"/>
      <c r="AK182" s="422"/>
      <c r="AL182" s="422"/>
      <c r="AM182" s="305"/>
    </row>
    <row r="183" spans="1:39" ht="30" hidden="1" outlineLevel="1">
      <c r="A183" s="511">
        <v>45</v>
      </c>
      <c r="B183" s="509" t="s">
        <v>137</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3"/>
      <c r="Z183" s="407"/>
      <c r="AA183" s="407"/>
      <c r="AB183" s="407"/>
      <c r="AC183" s="407"/>
      <c r="AD183" s="407"/>
      <c r="AE183" s="407"/>
      <c r="AF183" s="412"/>
      <c r="AG183" s="412"/>
      <c r="AH183" s="412"/>
      <c r="AI183" s="412"/>
      <c r="AJ183" s="412"/>
      <c r="AK183" s="412"/>
      <c r="AL183" s="412"/>
      <c r="AM183" s="295">
        <f>SUM(Y183:AL183)</f>
        <v>0</v>
      </c>
    </row>
    <row r="184" spans="1:39" ht="15" hidden="1" outlineLevel="1">
      <c r="B184" s="293" t="s">
        <v>267</v>
      </c>
      <c r="C184" s="290" t="s">
        <v>163</v>
      </c>
      <c r="D184" s="290"/>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08">
        <f>Y183</f>
        <v>0</v>
      </c>
      <c r="Z184" s="408">
        <f t="shared" ref="Z184" si="193">Z183</f>
        <v>0</v>
      </c>
      <c r="AA184" s="408">
        <f t="shared" ref="AA184" si="194">AA183</f>
        <v>0</v>
      </c>
      <c r="AB184" s="408">
        <f t="shared" ref="AB184" si="195">AB183</f>
        <v>0</v>
      </c>
      <c r="AC184" s="408">
        <f t="shared" ref="AC184" si="196">AC183</f>
        <v>0</v>
      </c>
      <c r="AD184" s="408">
        <f t="shared" ref="AD184" si="197">AD183</f>
        <v>0</v>
      </c>
      <c r="AE184" s="408">
        <f t="shared" ref="AE184" si="198">AE183</f>
        <v>0</v>
      </c>
      <c r="AF184" s="408">
        <f t="shared" ref="AF184" si="199">AF183</f>
        <v>0</v>
      </c>
      <c r="AG184" s="408">
        <f t="shared" ref="AG184" si="200">AG183</f>
        <v>0</v>
      </c>
      <c r="AH184" s="408">
        <f t="shared" ref="AH184" si="201">AH183</f>
        <v>0</v>
      </c>
      <c r="AI184" s="408">
        <f t="shared" ref="AI184" si="202">AI183</f>
        <v>0</v>
      </c>
      <c r="AJ184" s="408">
        <f t="shared" ref="AJ184" si="203">AJ183</f>
        <v>0</v>
      </c>
      <c r="AK184" s="408">
        <f t="shared" ref="AK184" si="204">AK183</f>
        <v>0</v>
      </c>
      <c r="AL184" s="408">
        <f t="shared" ref="AL184" si="205">AL183</f>
        <v>0</v>
      </c>
      <c r="AM184" s="305"/>
    </row>
    <row r="185" spans="1:39" ht="15" hidden="1" outlineLevel="1">
      <c r="B185" s="509"/>
      <c r="C185" s="290"/>
      <c r="D185" s="294"/>
      <c r="E185" s="290"/>
      <c r="F185" s="290"/>
      <c r="G185" s="290"/>
      <c r="H185" s="290"/>
      <c r="I185" s="290"/>
      <c r="J185" s="290"/>
      <c r="K185" s="290"/>
      <c r="L185" s="290"/>
      <c r="M185" s="290"/>
      <c r="N185" s="290"/>
      <c r="O185" s="290"/>
      <c r="P185" s="290"/>
      <c r="Q185" s="290"/>
      <c r="R185" s="290"/>
      <c r="S185" s="290"/>
      <c r="T185" s="290"/>
      <c r="U185" s="290"/>
      <c r="V185" s="290"/>
      <c r="W185" s="290"/>
      <c r="X185" s="290"/>
      <c r="Y185" s="409"/>
      <c r="Z185" s="422"/>
      <c r="AA185" s="422"/>
      <c r="AB185" s="422"/>
      <c r="AC185" s="422"/>
      <c r="AD185" s="422"/>
      <c r="AE185" s="422"/>
      <c r="AF185" s="422"/>
      <c r="AG185" s="422"/>
      <c r="AH185" s="422"/>
      <c r="AI185" s="422"/>
      <c r="AJ185" s="422"/>
      <c r="AK185" s="422"/>
      <c r="AL185" s="422"/>
      <c r="AM185" s="305"/>
    </row>
    <row r="186" spans="1:39" ht="30" hidden="1" outlineLevel="1">
      <c r="A186" s="511">
        <v>46</v>
      </c>
      <c r="B186" s="509" t="s">
        <v>138</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3"/>
      <c r="Z186" s="407"/>
      <c r="AA186" s="407"/>
      <c r="AB186" s="407"/>
      <c r="AC186" s="407"/>
      <c r="AD186" s="407"/>
      <c r="AE186" s="407"/>
      <c r="AF186" s="412"/>
      <c r="AG186" s="412"/>
      <c r="AH186" s="412"/>
      <c r="AI186" s="412"/>
      <c r="AJ186" s="412"/>
      <c r="AK186" s="412"/>
      <c r="AL186" s="412"/>
      <c r="AM186" s="295">
        <f>SUM(Y186:AL186)</f>
        <v>0</v>
      </c>
    </row>
    <row r="187" spans="1:39" ht="15" hidden="1" outlineLevel="1">
      <c r="B187" s="293" t="s">
        <v>267</v>
      </c>
      <c r="C187" s="290" t="s">
        <v>163</v>
      </c>
      <c r="D187" s="290"/>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08">
        <f>Y186</f>
        <v>0</v>
      </c>
      <c r="Z187" s="408">
        <f t="shared" ref="Z187" si="206">Z186</f>
        <v>0</v>
      </c>
      <c r="AA187" s="408">
        <f t="shared" ref="AA187" si="207">AA186</f>
        <v>0</v>
      </c>
      <c r="AB187" s="408">
        <f t="shared" ref="AB187" si="208">AB186</f>
        <v>0</v>
      </c>
      <c r="AC187" s="408">
        <f t="shared" ref="AC187" si="209">AC186</f>
        <v>0</v>
      </c>
      <c r="AD187" s="408">
        <f t="shared" ref="AD187" si="210">AD186</f>
        <v>0</v>
      </c>
      <c r="AE187" s="408">
        <f t="shared" ref="AE187" si="211">AE186</f>
        <v>0</v>
      </c>
      <c r="AF187" s="408">
        <f t="shared" ref="AF187" si="212">AF186</f>
        <v>0</v>
      </c>
      <c r="AG187" s="408">
        <f t="shared" ref="AG187" si="213">AG186</f>
        <v>0</v>
      </c>
      <c r="AH187" s="408">
        <f t="shared" ref="AH187" si="214">AH186</f>
        <v>0</v>
      </c>
      <c r="AI187" s="408">
        <f t="shared" ref="AI187" si="215">AI186</f>
        <v>0</v>
      </c>
      <c r="AJ187" s="408">
        <f t="shared" ref="AJ187" si="216">AJ186</f>
        <v>0</v>
      </c>
      <c r="AK187" s="408">
        <f t="shared" ref="AK187" si="217">AK186</f>
        <v>0</v>
      </c>
      <c r="AL187" s="408">
        <f t="shared" ref="AL187" si="218">AL186</f>
        <v>0</v>
      </c>
      <c r="AM187" s="305"/>
    </row>
    <row r="188" spans="1:39" ht="15" hidden="1" outlineLevel="1">
      <c r="B188" s="509"/>
      <c r="C188" s="290"/>
      <c r="D188" s="294"/>
      <c r="E188" s="290"/>
      <c r="F188" s="290"/>
      <c r="G188" s="290"/>
      <c r="H188" s="290"/>
      <c r="I188" s="290"/>
      <c r="J188" s="290"/>
      <c r="K188" s="290"/>
      <c r="L188" s="290"/>
      <c r="M188" s="290"/>
      <c r="N188" s="290"/>
      <c r="O188" s="290"/>
      <c r="P188" s="290"/>
      <c r="Q188" s="290"/>
      <c r="R188" s="290"/>
      <c r="S188" s="290"/>
      <c r="T188" s="290"/>
      <c r="U188" s="290"/>
      <c r="V188" s="290"/>
      <c r="W188" s="290"/>
      <c r="X188" s="290"/>
      <c r="Y188" s="409"/>
      <c r="Z188" s="422"/>
      <c r="AA188" s="422"/>
      <c r="AB188" s="422"/>
      <c r="AC188" s="422"/>
      <c r="AD188" s="422"/>
      <c r="AE188" s="422"/>
      <c r="AF188" s="422"/>
      <c r="AG188" s="422"/>
      <c r="AH188" s="422"/>
      <c r="AI188" s="422"/>
      <c r="AJ188" s="422"/>
      <c r="AK188" s="422"/>
      <c r="AL188" s="422"/>
      <c r="AM188" s="305"/>
    </row>
    <row r="189" spans="1:39" ht="30" hidden="1" outlineLevel="1">
      <c r="A189" s="511">
        <v>47</v>
      </c>
      <c r="B189" s="509" t="s">
        <v>139</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3"/>
      <c r="Z189" s="407"/>
      <c r="AA189" s="407"/>
      <c r="AB189" s="407"/>
      <c r="AC189" s="407"/>
      <c r="AD189" s="407"/>
      <c r="AE189" s="407"/>
      <c r="AF189" s="412"/>
      <c r="AG189" s="412"/>
      <c r="AH189" s="412"/>
      <c r="AI189" s="412"/>
      <c r="AJ189" s="412"/>
      <c r="AK189" s="412"/>
      <c r="AL189" s="412"/>
      <c r="AM189" s="295">
        <f>SUM(Y189:AL189)</f>
        <v>0</v>
      </c>
    </row>
    <row r="190" spans="1:39" ht="15" hidden="1" outlineLevel="1">
      <c r="B190" s="293" t="s">
        <v>267</v>
      </c>
      <c r="C190" s="290" t="s">
        <v>163</v>
      </c>
      <c r="D190" s="290"/>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08">
        <f>Y189</f>
        <v>0</v>
      </c>
      <c r="Z190" s="408">
        <f t="shared" ref="Z190" si="219">Z189</f>
        <v>0</v>
      </c>
      <c r="AA190" s="408">
        <f t="shared" ref="AA190" si="220">AA189</f>
        <v>0</v>
      </c>
      <c r="AB190" s="408">
        <f t="shared" ref="AB190" si="221">AB189</f>
        <v>0</v>
      </c>
      <c r="AC190" s="408">
        <f t="shared" ref="AC190" si="222">AC189</f>
        <v>0</v>
      </c>
      <c r="AD190" s="408">
        <f t="shared" ref="AD190" si="223">AD189</f>
        <v>0</v>
      </c>
      <c r="AE190" s="408">
        <f t="shared" ref="AE190" si="224">AE189</f>
        <v>0</v>
      </c>
      <c r="AF190" s="408">
        <f t="shared" ref="AF190" si="225">AF189</f>
        <v>0</v>
      </c>
      <c r="AG190" s="408">
        <f t="shared" ref="AG190" si="226">AG189</f>
        <v>0</v>
      </c>
      <c r="AH190" s="408">
        <f t="shared" ref="AH190" si="227">AH189</f>
        <v>0</v>
      </c>
      <c r="AI190" s="408">
        <f t="shared" ref="AI190" si="228">AI189</f>
        <v>0</v>
      </c>
      <c r="AJ190" s="408">
        <f t="shared" ref="AJ190" si="229">AJ189</f>
        <v>0</v>
      </c>
      <c r="AK190" s="408">
        <f t="shared" ref="AK190" si="230">AK189</f>
        <v>0</v>
      </c>
      <c r="AL190" s="408">
        <f t="shared" ref="AL190" si="231">AL189</f>
        <v>0</v>
      </c>
      <c r="AM190" s="305"/>
    </row>
    <row r="191" spans="1:39" ht="15" hidden="1" outlineLevel="1">
      <c r="B191" s="50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09"/>
      <c r="Z191" s="422"/>
      <c r="AA191" s="422"/>
      <c r="AB191" s="422"/>
      <c r="AC191" s="422"/>
      <c r="AD191" s="422"/>
      <c r="AE191" s="422"/>
      <c r="AF191" s="422"/>
      <c r="AG191" s="422"/>
      <c r="AH191" s="422"/>
      <c r="AI191" s="422"/>
      <c r="AJ191" s="422"/>
      <c r="AK191" s="422"/>
      <c r="AL191" s="422"/>
      <c r="AM191" s="305"/>
    </row>
    <row r="192" spans="1:39" ht="30" hidden="1" outlineLevel="1">
      <c r="A192" s="511">
        <v>48</v>
      </c>
      <c r="B192" s="509" t="s">
        <v>140</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3"/>
      <c r="Z192" s="407"/>
      <c r="AA192" s="407"/>
      <c r="AB192" s="407"/>
      <c r="AC192" s="407"/>
      <c r="AD192" s="407"/>
      <c r="AE192" s="407"/>
      <c r="AF192" s="412"/>
      <c r="AG192" s="412"/>
      <c r="AH192" s="412"/>
      <c r="AI192" s="412"/>
      <c r="AJ192" s="412"/>
      <c r="AK192" s="412"/>
      <c r="AL192" s="412"/>
      <c r="AM192" s="295">
        <f>SUM(Y192:AL192)</f>
        <v>0</v>
      </c>
    </row>
    <row r="193" spans="1:39" ht="15" hidden="1"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08">
        <f>Y192</f>
        <v>0</v>
      </c>
      <c r="Z193" s="408">
        <f t="shared" ref="Z193" si="232">Z192</f>
        <v>0</v>
      </c>
      <c r="AA193" s="408">
        <f t="shared" ref="AA193" si="233">AA192</f>
        <v>0</v>
      </c>
      <c r="AB193" s="408">
        <f t="shared" ref="AB193" si="234">AB192</f>
        <v>0</v>
      </c>
      <c r="AC193" s="408">
        <f t="shared" ref="AC193" si="235">AC192</f>
        <v>0</v>
      </c>
      <c r="AD193" s="408">
        <f t="shared" ref="AD193" si="236">AD192</f>
        <v>0</v>
      </c>
      <c r="AE193" s="408">
        <f t="shared" ref="AE193" si="237">AE192</f>
        <v>0</v>
      </c>
      <c r="AF193" s="408">
        <f t="shared" ref="AF193" si="238">AF192</f>
        <v>0</v>
      </c>
      <c r="AG193" s="408">
        <f t="shared" ref="AG193" si="239">AG192</f>
        <v>0</v>
      </c>
      <c r="AH193" s="408">
        <f t="shared" ref="AH193" si="240">AH192</f>
        <v>0</v>
      </c>
      <c r="AI193" s="408">
        <f t="shared" ref="AI193" si="241">AI192</f>
        <v>0</v>
      </c>
      <c r="AJ193" s="408">
        <f t="shared" ref="AJ193" si="242">AJ192</f>
        <v>0</v>
      </c>
      <c r="AK193" s="408">
        <f t="shared" ref="AK193" si="243">AK192</f>
        <v>0</v>
      </c>
      <c r="AL193" s="408">
        <f t="shared" ref="AL193" si="244">AL192</f>
        <v>0</v>
      </c>
      <c r="AM193" s="305"/>
    </row>
    <row r="194" spans="1:39" ht="15" hidden="1" outlineLevel="1">
      <c r="B194" s="509"/>
      <c r="C194" s="290"/>
      <c r="D194" s="294"/>
      <c r="E194" s="290"/>
      <c r="F194" s="290"/>
      <c r="G194" s="290"/>
      <c r="H194" s="290"/>
      <c r="I194" s="290"/>
      <c r="J194" s="290"/>
      <c r="K194" s="290"/>
      <c r="L194" s="290"/>
      <c r="M194" s="290"/>
      <c r="N194" s="290"/>
      <c r="O194" s="290"/>
      <c r="P194" s="290"/>
      <c r="Q194" s="290"/>
      <c r="R194" s="290"/>
      <c r="S194" s="290"/>
      <c r="T194" s="290"/>
      <c r="U194" s="290"/>
      <c r="V194" s="290"/>
      <c r="W194" s="290"/>
      <c r="X194" s="290"/>
      <c r="Y194" s="409"/>
      <c r="Z194" s="422"/>
      <c r="AA194" s="422"/>
      <c r="AB194" s="422"/>
      <c r="AC194" s="422"/>
      <c r="AD194" s="422"/>
      <c r="AE194" s="422"/>
      <c r="AF194" s="422"/>
      <c r="AG194" s="422"/>
      <c r="AH194" s="422"/>
      <c r="AI194" s="422"/>
      <c r="AJ194" s="422"/>
      <c r="AK194" s="422"/>
      <c r="AL194" s="422"/>
      <c r="AM194" s="305"/>
    </row>
    <row r="195" spans="1:39" ht="30" hidden="1" outlineLevel="1">
      <c r="A195" s="511">
        <v>49</v>
      </c>
      <c r="B195" s="509" t="s">
        <v>141</v>
      </c>
      <c r="C195" s="290" t="s">
        <v>25</v>
      </c>
      <c r="D195" s="290"/>
      <c r="E195" s="294"/>
      <c r="F195" s="294"/>
      <c r="G195" s="294"/>
      <c r="H195" s="294"/>
      <c r="I195" s="294"/>
      <c r="J195" s="294"/>
      <c r="K195" s="294"/>
      <c r="L195" s="294"/>
      <c r="M195" s="294"/>
      <c r="N195" s="294">
        <v>12</v>
      </c>
      <c r="O195" s="294"/>
      <c r="P195" s="294"/>
      <c r="Q195" s="294"/>
      <c r="R195" s="294"/>
      <c r="S195" s="294"/>
      <c r="T195" s="294"/>
      <c r="U195" s="294"/>
      <c r="V195" s="294"/>
      <c r="W195" s="294"/>
      <c r="X195" s="294"/>
      <c r="Y195" s="423"/>
      <c r="Z195" s="407"/>
      <c r="AA195" s="407"/>
      <c r="AB195" s="407"/>
      <c r="AC195" s="407"/>
      <c r="AD195" s="407"/>
      <c r="AE195" s="407"/>
      <c r="AF195" s="412"/>
      <c r="AG195" s="412"/>
      <c r="AH195" s="412"/>
      <c r="AI195" s="412"/>
      <c r="AJ195" s="412"/>
      <c r="AK195" s="412"/>
      <c r="AL195" s="412"/>
      <c r="AM195" s="295">
        <f>SUM(Y195:AL195)</f>
        <v>0</v>
      </c>
    </row>
    <row r="196" spans="1:39" ht="15" hidden="1" outlineLevel="1">
      <c r="B196" s="293" t="s">
        <v>267</v>
      </c>
      <c r="C196" s="290" t="s">
        <v>163</v>
      </c>
      <c r="D196" s="294"/>
      <c r="E196" s="294"/>
      <c r="F196" s="294"/>
      <c r="G196" s="294"/>
      <c r="H196" s="294"/>
      <c r="I196" s="294"/>
      <c r="J196" s="294"/>
      <c r="K196" s="294"/>
      <c r="L196" s="294"/>
      <c r="M196" s="294"/>
      <c r="N196" s="294">
        <f>N195</f>
        <v>12</v>
      </c>
      <c r="O196" s="294"/>
      <c r="P196" s="294"/>
      <c r="Q196" s="294"/>
      <c r="R196" s="294"/>
      <c r="S196" s="294"/>
      <c r="T196" s="294"/>
      <c r="U196" s="294"/>
      <c r="V196" s="294"/>
      <c r="W196" s="294"/>
      <c r="X196" s="294"/>
      <c r="Y196" s="408">
        <f>Y195</f>
        <v>0</v>
      </c>
      <c r="Z196" s="408">
        <f t="shared" ref="Z196" si="245">Z195</f>
        <v>0</v>
      </c>
      <c r="AA196" s="408">
        <f t="shared" ref="AA196" si="246">AA195</f>
        <v>0</v>
      </c>
      <c r="AB196" s="408">
        <f t="shared" ref="AB196" si="247">AB195</f>
        <v>0</v>
      </c>
      <c r="AC196" s="408">
        <f t="shared" ref="AC196" si="248">AC195</f>
        <v>0</v>
      </c>
      <c r="AD196" s="408">
        <f t="shared" ref="AD196" si="249">AD195</f>
        <v>0</v>
      </c>
      <c r="AE196" s="408">
        <f t="shared" ref="AE196" si="250">AE195</f>
        <v>0</v>
      </c>
      <c r="AF196" s="408">
        <f t="shared" ref="AF196" si="251">AF195</f>
        <v>0</v>
      </c>
      <c r="AG196" s="408">
        <f t="shared" ref="AG196" si="252">AG195</f>
        <v>0</v>
      </c>
      <c r="AH196" s="408">
        <f t="shared" ref="AH196" si="253">AH195</f>
        <v>0</v>
      </c>
      <c r="AI196" s="408">
        <f t="shared" ref="AI196" si="254">AI195</f>
        <v>0</v>
      </c>
      <c r="AJ196" s="408">
        <f t="shared" ref="AJ196" si="255">AJ195</f>
        <v>0</v>
      </c>
      <c r="AK196" s="408">
        <f t="shared" ref="AK196" si="256">AK195</f>
        <v>0</v>
      </c>
      <c r="AL196" s="408">
        <f t="shared" ref="AL196" si="257">AL195</f>
        <v>0</v>
      </c>
      <c r="AM196" s="305"/>
    </row>
    <row r="197" spans="1:39" ht="15" hidden="1" outlineLevel="1">
      <c r="B197" s="293"/>
      <c r="C197" s="304"/>
      <c r="D197" s="294"/>
      <c r="E197" s="290"/>
      <c r="F197" s="290"/>
      <c r="G197" s="290"/>
      <c r="H197" s="290"/>
      <c r="I197" s="290"/>
      <c r="J197" s="290"/>
      <c r="K197" s="290"/>
      <c r="L197" s="290"/>
      <c r="M197" s="290"/>
      <c r="N197" s="290"/>
      <c r="O197" s="290"/>
      <c r="P197" s="290"/>
      <c r="Q197" s="290"/>
      <c r="R197" s="290"/>
      <c r="S197" s="290"/>
      <c r="T197" s="290"/>
      <c r="U197" s="290"/>
      <c r="V197" s="290"/>
      <c r="W197" s="290"/>
      <c r="X197" s="290"/>
      <c r="Y197" s="300"/>
      <c r="Z197" s="300"/>
      <c r="AA197" s="300"/>
      <c r="AB197" s="300"/>
      <c r="AC197" s="300"/>
      <c r="AD197" s="300"/>
      <c r="AE197" s="300"/>
      <c r="AF197" s="300"/>
      <c r="AG197" s="300"/>
      <c r="AH197" s="300"/>
      <c r="AI197" s="300"/>
      <c r="AJ197" s="300"/>
      <c r="AK197" s="300"/>
      <c r="AL197" s="300"/>
      <c r="AM197" s="305"/>
    </row>
    <row r="198" spans="1:39" ht="15.6" collapsed="1">
      <c r="B198" s="326" t="s">
        <v>271</v>
      </c>
      <c r="C198" s="328"/>
      <c r="D198" s="328">
        <f>SUM(D38:D196)</f>
        <v>519241</v>
      </c>
      <c r="E198" s="328"/>
      <c r="F198" s="328"/>
      <c r="G198" s="328"/>
      <c r="H198" s="328"/>
      <c r="I198" s="328"/>
      <c r="J198" s="328"/>
      <c r="K198" s="328"/>
      <c r="L198" s="328"/>
      <c r="M198" s="328"/>
      <c r="N198" s="328"/>
      <c r="O198" s="328">
        <f>SUM(O38:O196)</f>
        <v>102.00214</v>
      </c>
      <c r="P198" s="328"/>
      <c r="Q198" s="328"/>
      <c r="R198" s="328"/>
      <c r="S198" s="328"/>
      <c r="T198" s="328"/>
      <c r="U198" s="328"/>
      <c r="V198" s="328"/>
      <c r="W198" s="328"/>
      <c r="X198" s="328"/>
      <c r="Y198" s="328">
        <f>IF(Y36="kWh",SUMPRODUCT(D38:D196,Y38:Y196))</f>
        <v>173346</v>
      </c>
      <c r="Z198" s="328">
        <f>IF(Z36="kWh",SUMPRODUCT(D38:D196,Z38:Z196))</f>
        <v>14595.416423276673</v>
      </c>
      <c r="AA198" s="328">
        <f>IF(AA36="kw",SUMPRODUCT(N38:N196,O38:O196,AA38:AA196),SUMPRODUCT(D38:D196,AA38:AA196))</f>
        <v>205.48534201954399</v>
      </c>
      <c r="AB198" s="328">
        <f>IF(AB36="kw",SUMPRODUCT(N38:N196,O38:O196,AB38:AB196),SUMPRODUCT(D38:D196,AB38:AB196))</f>
        <v>0</v>
      </c>
      <c r="AC198" s="328">
        <f>IF(AC36="kw",SUMPRODUCT(N38:N196,O38:O196,AC38:AC196),SUMPRODUCT(D38:D196,AC38:AC196))</f>
        <v>0</v>
      </c>
      <c r="AD198" s="328">
        <f>IF(AD36="kw",SUMPRODUCT(N38:N196,O38:O196,AD38:AD196),SUMPRODUCT(D38:D196,AD38:AD196))</f>
        <v>612.02567999999997</v>
      </c>
      <c r="AE198" s="328">
        <f>IF(AE36="kw",SUMPRODUCT(N38:N196,O38:O196,AE38:AE196),SUMPRODUCT(D38:D196,AE38:AE196))</f>
        <v>0</v>
      </c>
      <c r="AF198" s="328">
        <f>IF(AF36="kw",SUMPRODUCT(N38:N196,O38:O196,AF38:AF196),SUMPRODUCT(D38:D196,AF38:AF196))</f>
        <v>0</v>
      </c>
      <c r="AG198" s="328">
        <f>IF(AG36="kw",SUMPRODUCT(N38:N196,O38:O196,AG38:AG196),SUMPRODUCT(D38:D196,AG38:AG196))</f>
        <v>0</v>
      </c>
      <c r="AH198" s="328">
        <f>IF(AH36="kw",SUMPRODUCT(N38:N196,O38:O196,AH38:AH196),SUMPRODUCT(D38:D196,AH38:AH196))</f>
        <v>0</v>
      </c>
      <c r="AI198" s="328">
        <f>IF(AI36="kw",SUMPRODUCT(N38:N196,O38:O196,AI38:AI196),SUMPRODUCT(D38:D196,AI38:AI196))</f>
        <v>0</v>
      </c>
      <c r="AJ198" s="328">
        <f>IF(AJ36="kw",SUMPRODUCT(N38:N196,O38:O196,AJ38:AJ196),SUMPRODUCT(D38:D196,AJ38:AJ196))</f>
        <v>0</v>
      </c>
      <c r="AK198" s="328">
        <f>IF(AK36="kw",SUMPRODUCT(N38:N196,O38:O196,AK38:AK196),SUMPRODUCT(D38:D196,AK38:AK196))</f>
        <v>0</v>
      </c>
      <c r="AL198" s="328">
        <f>IF(AL36="kw",SUMPRODUCT(N38:N196,O38:O196,AL38:AL196),SUMPRODUCT(D38:D196,AL38:AL196))</f>
        <v>0</v>
      </c>
      <c r="AM198" s="329"/>
    </row>
    <row r="199" spans="1:39" ht="15.6">
      <c r="B199" s="388" t="s">
        <v>272</v>
      </c>
      <c r="C199" s="389"/>
      <c r="D199" s="389"/>
      <c r="E199" s="389"/>
      <c r="F199" s="389"/>
      <c r="G199" s="389"/>
      <c r="H199" s="389"/>
      <c r="I199" s="389"/>
      <c r="J199" s="389"/>
      <c r="K199" s="389"/>
      <c r="L199" s="389"/>
      <c r="M199" s="389"/>
      <c r="N199" s="389"/>
      <c r="O199" s="389"/>
      <c r="P199" s="389"/>
      <c r="Q199" s="389"/>
      <c r="R199" s="389"/>
      <c r="S199" s="389"/>
      <c r="T199" s="389"/>
      <c r="U199" s="389"/>
      <c r="V199" s="389"/>
      <c r="W199" s="389"/>
      <c r="X199" s="389"/>
      <c r="Y199" s="389">
        <f>HLOOKUP(Y35,'2. LRAMVA Threshold'!$B$42:$Q$54,7,FALSE)</f>
        <v>289081</v>
      </c>
      <c r="Z199" s="389">
        <f>HLOOKUP(Z35,'2. LRAMVA Threshold'!$B$42:$Q$54,7,FALSE)</f>
        <v>99654</v>
      </c>
      <c r="AA199" s="389">
        <f>HLOOKUP(AA35,'2. LRAMVA Threshold'!$B$42:$Q$54,7,FALSE)</f>
        <v>392</v>
      </c>
      <c r="AB199" s="389">
        <f>HLOOKUP(AB35,'2. LRAMVA Threshold'!$B$42:$Q$54,7,FALSE)</f>
        <v>2021</v>
      </c>
      <c r="AC199" s="389">
        <f>HLOOKUP(AC35,'2. LRAMVA Threshold'!$B$42:$Q$54,7,FALSE)</f>
        <v>1</v>
      </c>
      <c r="AD199" s="389">
        <f>HLOOKUP(AD35,'2. LRAMVA Threshold'!$B$42:$Q$54,7,FALSE)</f>
        <v>17</v>
      </c>
      <c r="AE199" s="389">
        <f>HLOOKUP(AE35,'2. LRAMVA Threshold'!$B$42:$Q$54,7,FALSE)</f>
        <v>0</v>
      </c>
      <c r="AF199" s="389">
        <f>HLOOKUP(AF35,'2. LRAMVA Threshold'!$B$42:$Q$54,7,FALSE)</f>
        <v>0</v>
      </c>
      <c r="AG199" s="389">
        <f>HLOOKUP(AG35,'2. LRAMVA Threshold'!$B$42:$Q$54,7,FALSE)</f>
        <v>0</v>
      </c>
      <c r="AH199" s="389">
        <f>HLOOKUP(AH35,'2. LRAMVA Threshold'!$B$42:$Q$54,7,FALSE)</f>
        <v>0</v>
      </c>
      <c r="AI199" s="389">
        <f>HLOOKUP(AI35,'2. LRAMVA Threshold'!$B$42:$Q$54,7,FALSE)</f>
        <v>0</v>
      </c>
      <c r="AJ199" s="389">
        <f>HLOOKUP(AJ35,'2. LRAMVA Threshold'!$B$42:$Q$54,7,FALSE)</f>
        <v>0</v>
      </c>
      <c r="AK199" s="389">
        <f>HLOOKUP(AK35,'2. LRAMVA Threshold'!$B$42:$Q$54,7,FALSE)</f>
        <v>0</v>
      </c>
      <c r="AL199" s="389">
        <f>HLOOKUP(AL35,'2. LRAMVA Threshold'!$B$42:$Q$54,7,FALSE)</f>
        <v>0</v>
      </c>
      <c r="AM199" s="390"/>
    </row>
    <row r="200" spans="1:39" ht="15">
      <c r="B200" s="510"/>
      <c r="C200" s="429"/>
      <c r="D200" s="430"/>
      <c r="E200" s="430"/>
      <c r="F200" s="430"/>
      <c r="G200" s="430"/>
      <c r="H200" s="430"/>
      <c r="I200" s="430"/>
      <c r="J200" s="430"/>
      <c r="K200" s="430"/>
      <c r="L200" s="430"/>
      <c r="M200" s="430"/>
      <c r="N200" s="430"/>
      <c r="O200" s="431"/>
      <c r="P200" s="430"/>
      <c r="Q200" s="430"/>
      <c r="R200" s="430"/>
      <c r="S200" s="432"/>
      <c r="T200" s="432"/>
      <c r="U200" s="432"/>
      <c r="V200" s="432"/>
      <c r="W200" s="430"/>
      <c r="X200" s="430"/>
      <c r="Y200" s="433"/>
      <c r="Z200" s="433"/>
      <c r="AA200" s="433"/>
      <c r="AB200" s="433"/>
      <c r="AC200" s="433"/>
      <c r="AD200" s="433"/>
      <c r="AE200" s="433"/>
      <c r="AF200" s="396"/>
      <c r="AG200" s="396"/>
      <c r="AH200" s="396"/>
      <c r="AI200" s="396"/>
      <c r="AJ200" s="396"/>
      <c r="AK200" s="396"/>
      <c r="AL200" s="396"/>
      <c r="AM200" s="397"/>
    </row>
    <row r="201" spans="1:39" ht="15">
      <c r="B201" s="323" t="s">
        <v>168</v>
      </c>
      <c r="C201" s="337"/>
      <c r="D201" s="337"/>
      <c r="E201" s="373"/>
      <c r="F201" s="373"/>
      <c r="G201" s="373"/>
      <c r="H201" s="373"/>
      <c r="I201" s="373"/>
      <c r="J201" s="373"/>
      <c r="K201" s="373"/>
      <c r="L201" s="373"/>
      <c r="M201" s="373"/>
      <c r="N201" s="373"/>
      <c r="O201" s="290"/>
      <c r="P201" s="339"/>
      <c r="Q201" s="339"/>
      <c r="R201" s="339"/>
      <c r="S201" s="338"/>
      <c r="T201" s="338"/>
      <c r="U201" s="338"/>
      <c r="V201" s="338"/>
      <c r="W201" s="339"/>
      <c r="X201" s="339"/>
      <c r="Y201" s="340">
        <f>HLOOKUP(Y$35,'3.  Distribution Rates'!$C$122:$P$134,7,FALSE)</f>
        <v>1.6899999999999998E-2</v>
      </c>
      <c r="Z201" s="340">
        <f>HLOOKUP(Z$35,'3.  Distribution Rates'!$C$122:$P$134,7,FALSE)</f>
        <v>2.06E-2</v>
      </c>
      <c r="AA201" s="340">
        <f>HLOOKUP(AA$35,'3.  Distribution Rates'!$C$122:$P$134,7,FALSE)</f>
        <v>3.7768000000000002</v>
      </c>
      <c r="AB201" s="340">
        <f>HLOOKUP(AB$35,'3.  Distribution Rates'!$C$122:$P$134,7,FALSE)</f>
        <v>1.5599999999999999E-2</v>
      </c>
      <c r="AC201" s="340">
        <f>HLOOKUP(AC$35,'3.  Distribution Rates'!$C$122:$P$134,7,FALSE)</f>
        <v>17.174900000000001</v>
      </c>
      <c r="AD201" s="340">
        <f>HLOOKUP(AD$35,'3.  Distribution Rates'!$C$122:$P$134,7,FALSE)</f>
        <v>24.960599999999999</v>
      </c>
      <c r="AE201" s="340">
        <f>HLOOKUP(AE$35,'3.  Distribution Rates'!$C$122:$P$134,7,FALSE)</f>
        <v>0</v>
      </c>
      <c r="AF201" s="340">
        <f>HLOOKUP(AF$35,'3.  Distribution Rates'!$C$122:$P$134,7,FALSE)</f>
        <v>0</v>
      </c>
      <c r="AG201" s="340">
        <f>HLOOKUP(AG$35,'3.  Distribution Rates'!$C$122:$P$134,7,FALSE)</f>
        <v>0</v>
      </c>
      <c r="AH201" s="340">
        <f>HLOOKUP(AH$35,'3.  Distribution Rates'!$C$122:$P$134,7,FALSE)</f>
        <v>0</v>
      </c>
      <c r="AI201" s="340">
        <f>HLOOKUP(AI$35,'3.  Distribution Rates'!$C$122:$P$134,7,FALSE)</f>
        <v>0</v>
      </c>
      <c r="AJ201" s="340">
        <f>HLOOKUP(AJ$35,'3.  Distribution Rates'!$C$122:$P$134,7,FALSE)</f>
        <v>0</v>
      </c>
      <c r="AK201" s="340">
        <f>HLOOKUP(AK$35,'3.  Distribution Rates'!$C$122:$P$134,7,FALSE)</f>
        <v>0</v>
      </c>
      <c r="AL201" s="340">
        <f>HLOOKUP(AL$35,'3.  Distribution Rates'!$C$122:$P$134,7,FALSE)</f>
        <v>0</v>
      </c>
      <c r="AM201" s="346"/>
    </row>
    <row r="202" spans="1:39" ht="15">
      <c r="B202" s="323" t="s">
        <v>149</v>
      </c>
      <c r="C202" s="343"/>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5">
        <f>'4.  2011-2014 LRAM'!AA138*Y201</f>
        <v>1098.7432366547457</v>
      </c>
      <c r="Z202" s="375">
        <f>'4.  2011-2014 LRAM'!AB138*Z201</f>
        <v>2894.7701475065055</v>
      </c>
      <c r="AA202" s="375">
        <f>'4.  2011-2014 LRAM'!AC138*AA201</f>
        <v>1006.0719835043431</v>
      </c>
      <c r="AB202" s="375">
        <f>'4.  2011-2014 LRAM'!AD138*AB201</f>
        <v>0</v>
      </c>
      <c r="AC202" s="375">
        <f>'4.  2011-2014 LRAM'!AE138*AC201</f>
        <v>0</v>
      </c>
      <c r="AD202" s="375">
        <f>'4.  2011-2014 LRAM'!AF138*AD201</f>
        <v>0</v>
      </c>
      <c r="AE202" s="375">
        <f>'4.  2011-2014 LRAM'!AG138*AE201</f>
        <v>0</v>
      </c>
      <c r="AF202" s="375">
        <f>'4.  2011-2014 LRAM'!AH138*AF201</f>
        <v>0</v>
      </c>
      <c r="AG202" s="375">
        <f>'4.  2011-2014 LRAM'!AH138*AG201</f>
        <v>0</v>
      </c>
      <c r="AH202" s="375">
        <f>'4.  2011-2014 LRAM'!AI138*AH201</f>
        <v>0</v>
      </c>
      <c r="AI202" s="375">
        <f>'4.  2011-2014 LRAM'!AJ138*AI201</f>
        <v>0</v>
      </c>
      <c r="AJ202" s="375">
        <f>'4.  2011-2014 LRAM'!AK138*AJ201</f>
        <v>0</v>
      </c>
      <c r="AK202" s="375">
        <f>'4.  2011-2014 LRAM'!AL138*AK201</f>
        <v>0</v>
      </c>
      <c r="AL202" s="375">
        <f>'4.  2011-2014 LRAM'!AM138*AL201</f>
        <v>0</v>
      </c>
      <c r="AM202" s="618">
        <f>SUM(Y202:AL202)</f>
        <v>4999.5853676655943</v>
      </c>
    </row>
    <row r="203" spans="1:39" ht="15">
      <c r="B203" s="323" t="s">
        <v>150</v>
      </c>
      <c r="C203" s="343"/>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5">
        <f>'4.  2011-2014 LRAM'!AA268*Y201</f>
        <v>826.41091517087386</v>
      </c>
      <c r="Z203" s="375">
        <f>'4.  2011-2014 LRAM'!AB268*Z201</f>
        <v>4281.5783222574664</v>
      </c>
      <c r="AA203" s="375">
        <f>'4.  2011-2014 LRAM'!AC268*AA201</f>
        <v>675.63710969335989</v>
      </c>
      <c r="AB203" s="375">
        <f>'4.  2011-2014 LRAM'!AD268*AB201</f>
        <v>0</v>
      </c>
      <c r="AC203" s="375">
        <f>'4.  2011-2014 LRAM'!AE268*AC201</f>
        <v>0</v>
      </c>
      <c r="AD203" s="375">
        <f>'4.  2011-2014 LRAM'!AF268*AD201</f>
        <v>0</v>
      </c>
      <c r="AE203" s="375">
        <f>'4.  2011-2014 LRAM'!AG268*AE201</f>
        <v>0</v>
      </c>
      <c r="AF203" s="375">
        <f>'4.  2011-2014 LRAM'!AH268*AF201</f>
        <v>0</v>
      </c>
      <c r="AG203" s="375">
        <f>'4.  2011-2014 LRAM'!AI268*AG201</f>
        <v>0</v>
      </c>
      <c r="AH203" s="375">
        <f>'4.  2011-2014 LRAM'!AJ268*AH201</f>
        <v>0</v>
      </c>
      <c r="AI203" s="375">
        <f>'4.  2011-2014 LRAM'!AK268*AI201</f>
        <v>0</v>
      </c>
      <c r="AJ203" s="375">
        <f>'4.  2011-2014 LRAM'!AL268*AJ201</f>
        <v>0</v>
      </c>
      <c r="AK203" s="375">
        <f>'4.  2011-2014 LRAM'!AM268*AK201</f>
        <v>0</v>
      </c>
      <c r="AL203" s="375">
        <f>'4.  2011-2014 LRAM'!AN268*AL201</f>
        <v>0</v>
      </c>
      <c r="AM203" s="618">
        <f>SUM(Y203:AL203)</f>
        <v>5783.6263471216998</v>
      </c>
    </row>
    <row r="204" spans="1:39" ht="15">
      <c r="B204" s="323" t="s">
        <v>151</v>
      </c>
      <c r="C204" s="343"/>
      <c r="D204" s="308"/>
      <c r="E204" s="278"/>
      <c r="F204" s="278"/>
      <c r="G204" s="278"/>
      <c r="H204" s="278"/>
      <c r="I204" s="278"/>
      <c r="J204" s="278"/>
      <c r="K204" s="278"/>
      <c r="L204" s="278"/>
      <c r="M204" s="278"/>
      <c r="N204" s="278"/>
      <c r="O204" s="290"/>
      <c r="P204" s="278"/>
      <c r="Q204" s="278"/>
      <c r="R204" s="278"/>
      <c r="S204" s="308"/>
      <c r="T204" s="308"/>
      <c r="U204" s="308"/>
      <c r="V204" s="308"/>
      <c r="W204" s="278"/>
      <c r="X204" s="278"/>
      <c r="Y204" s="375">
        <f>'4.  2011-2014 LRAM'!AA398*Y201</f>
        <v>754.87086541665155</v>
      </c>
      <c r="Z204" s="375">
        <f>'4.  2011-2014 LRAM'!AB398*Z201</f>
        <v>1576.7562526533538</v>
      </c>
      <c r="AA204" s="375">
        <f>'4.  2011-2014 LRAM'!AC398*AA201</f>
        <v>327.33179884047365</v>
      </c>
      <c r="AB204" s="375">
        <f>'4.  2011-2014 LRAM'!AD398*AB201</f>
        <v>0</v>
      </c>
      <c r="AC204" s="375">
        <f>'4.  2011-2014 LRAM'!AE398*AC201</f>
        <v>0</v>
      </c>
      <c r="AD204" s="375">
        <f>'4.  2011-2014 LRAM'!AF398*AD201</f>
        <v>0</v>
      </c>
      <c r="AE204" s="375">
        <f>'4.  2011-2014 LRAM'!AG398*AE201</f>
        <v>0</v>
      </c>
      <c r="AF204" s="375">
        <f>'4.  2011-2014 LRAM'!AH398*AF201</f>
        <v>0</v>
      </c>
      <c r="AG204" s="375">
        <f>'4.  2011-2014 LRAM'!AI398*AG201</f>
        <v>0</v>
      </c>
      <c r="AH204" s="375">
        <f>'4.  2011-2014 LRAM'!AJ398*AH201</f>
        <v>0</v>
      </c>
      <c r="AI204" s="375">
        <f>'4.  2011-2014 LRAM'!AK398*AI201</f>
        <v>0</v>
      </c>
      <c r="AJ204" s="375">
        <f>'4.  2011-2014 LRAM'!AL398*AJ201</f>
        <v>0</v>
      </c>
      <c r="AK204" s="375">
        <f>'4.  2011-2014 LRAM'!AM398*AK201</f>
        <v>0</v>
      </c>
      <c r="AL204" s="375">
        <f>'4.  2011-2014 LRAM'!AN398*AL201</f>
        <v>0</v>
      </c>
      <c r="AM204" s="618">
        <f>SUM(Y204:AL204)</f>
        <v>2658.9589169104793</v>
      </c>
    </row>
    <row r="205" spans="1:39" ht="15">
      <c r="B205" s="323" t="s">
        <v>152</v>
      </c>
      <c r="C205" s="343"/>
      <c r="D205" s="308"/>
      <c r="E205" s="278"/>
      <c r="F205" s="278"/>
      <c r="G205" s="278"/>
      <c r="H205" s="278"/>
      <c r="I205" s="278"/>
      <c r="J205" s="278"/>
      <c r="K205" s="278"/>
      <c r="L205" s="278"/>
      <c r="M205" s="278"/>
      <c r="N205" s="278"/>
      <c r="O205" s="290"/>
      <c r="P205" s="278"/>
      <c r="Q205" s="278"/>
      <c r="R205" s="278"/>
      <c r="S205" s="308"/>
      <c r="T205" s="308"/>
      <c r="U205" s="308"/>
      <c r="V205" s="308"/>
      <c r="W205" s="278"/>
      <c r="X205" s="278"/>
      <c r="Y205" s="375">
        <f>'4.  2011-2014 LRAM'!AA529*Y201</f>
        <v>3161.6831649779524</v>
      </c>
      <c r="Z205" s="375">
        <f>'4.  2011-2014 LRAM'!AB529*Z201</f>
        <v>2194.4613813605615</v>
      </c>
      <c r="AA205" s="375">
        <f>'4.  2011-2014 LRAM'!AC529*AA201</f>
        <v>1467.5050815521117</v>
      </c>
      <c r="AB205" s="375">
        <f>'4.  2011-2014 LRAM'!AD529*AB201</f>
        <v>0</v>
      </c>
      <c r="AC205" s="375">
        <f>'4.  2011-2014 LRAM'!AE529*AC201</f>
        <v>0</v>
      </c>
      <c r="AD205" s="375">
        <f>'4.  2011-2014 LRAM'!AF529*AD201</f>
        <v>0</v>
      </c>
      <c r="AE205" s="375">
        <f>'4.  2011-2014 LRAM'!AG529*AE201</f>
        <v>0</v>
      </c>
      <c r="AF205" s="375">
        <f>'4.  2011-2014 LRAM'!AH529*AF201</f>
        <v>0</v>
      </c>
      <c r="AG205" s="375">
        <f>'4.  2011-2014 LRAM'!AI529*AG201</f>
        <v>0</v>
      </c>
      <c r="AH205" s="375">
        <f>'4.  2011-2014 LRAM'!AJ529*AH201</f>
        <v>0</v>
      </c>
      <c r="AI205" s="375">
        <f>'4.  2011-2014 LRAM'!AK529*AI201</f>
        <v>0</v>
      </c>
      <c r="AJ205" s="375">
        <f>'4.  2011-2014 LRAM'!AL529*AJ201</f>
        <v>0</v>
      </c>
      <c r="AK205" s="375">
        <f>'4.  2011-2014 LRAM'!AM529*AK201</f>
        <v>0</v>
      </c>
      <c r="AL205" s="375">
        <f>'4.  2011-2014 LRAM'!AN529*AL201</f>
        <v>0</v>
      </c>
      <c r="AM205" s="618">
        <f>SUM(Y205:AL205)</f>
        <v>6823.6496278906252</v>
      </c>
    </row>
    <row r="206" spans="1:39" ht="15">
      <c r="B206" s="323" t="s">
        <v>153</v>
      </c>
      <c r="C206" s="343"/>
      <c r="D206" s="308"/>
      <c r="E206" s="278"/>
      <c r="F206" s="278"/>
      <c r="G206" s="278"/>
      <c r="H206" s="278"/>
      <c r="I206" s="278"/>
      <c r="J206" s="278"/>
      <c r="K206" s="278"/>
      <c r="L206" s="278"/>
      <c r="M206" s="278"/>
      <c r="N206" s="278"/>
      <c r="O206" s="290"/>
      <c r="P206" s="278"/>
      <c r="Q206" s="278"/>
      <c r="R206" s="278"/>
      <c r="S206" s="308"/>
      <c r="T206" s="308"/>
      <c r="U206" s="308"/>
      <c r="V206" s="308"/>
      <c r="W206" s="278"/>
      <c r="X206" s="278"/>
      <c r="Y206" s="375">
        <f>Y198*Y201</f>
        <v>2929.5473999999999</v>
      </c>
      <c r="Z206" s="375">
        <f>Z198*Z201</f>
        <v>300.66557831949945</v>
      </c>
      <c r="AA206" s="375">
        <f>AA198*AA201</f>
        <v>776.07703973941375</v>
      </c>
      <c r="AB206" s="375">
        <f t="shared" ref="AB206:AL206" si="258">AB198*AB201</f>
        <v>0</v>
      </c>
      <c r="AC206" s="375">
        <f t="shared" si="258"/>
        <v>0</v>
      </c>
      <c r="AD206" s="375">
        <f t="shared" si="258"/>
        <v>15276.528188207998</v>
      </c>
      <c r="AE206" s="375">
        <f t="shared" si="258"/>
        <v>0</v>
      </c>
      <c r="AF206" s="375">
        <f t="shared" si="258"/>
        <v>0</v>
      </c>
      <c r="AG206" s="375">
        <f t="shared" si="258"/>
        <v>0</v>
      </c>
      <c r="AH206" s="375">
        <f t="shared" si="258"/>
        <v>0</v>
      </c>
      <c r="AI206" s="375">
        <f t="shared" si="258"/>
        <v>0</v>
      </c>
      <c r="AJ206" s="375">
        <f t="shared" si="258"/>
        <v>0</v>
      </c>
      <c r="AK206" s="375">
        <f t="shared" si="258"/>
        <v>0</v>
      </c>
      <c r="AL206" s="375">
        <f t="shared" si="258"/>
        <v>0</v>
      </c>
      <c r="AM206" s="618">
        <f>SUM(Y206:AL206)</f>
        <v>19282.818206266911</v>
      </c>
    </row>
    <row r="207" spans="1:39" ht="15.6">
      <c r="B207" s="347" t="s">
        <v>268</v>
      </c>
      <c r="C207" s="343"/>
      <c r="D207" s="335"/>
      <c r="E207" s="333"/>
      <c r="F207" s="333"/>
      <c r="G207" s="333"/>
      <c r="H207" s="333"/>
      <c r="I207" s="333"/>
      <c r="J207" s="333"/>
      <c r="K207" s="333"/>
      <c r="L207" s="333"/>
      <c r="M207" s="333"/>
      <c r="N207" s="333"/>
      <c r="O207" s="299"/>
      <c r="P207" s="333"/>
      <c r="Q207" s="333"/>
      <c r="R207" s="333"/>
      <c r="S207" s="335"/>
      <c r="T207" s="335"/>
      <c r="U207" s="335"/>
      <c r="V207" s="335"/>
      <c r="W207" s="333"/>
      <c r="X207" s="333"/>
      <c r="Y207" s="344">
        <f>SUM(Y202:Y206)</f>
        <v>8771.255582220223</v>
      </c>
      <c r="Z207" s="344">
        <f>SUM(Z202:Z206)</f>
        <v>11248.231682097388</v>
      </c>
      <c r="AA207" s="344">
        <f t="shared" ref="AA207:AE207" si="259">SUM(AA202:AA206)</f>
        <v>4252.6230133297022</v>
      </c>
      <c r="AB207" s="344">
        <f t="shared" si="259"/>
        <v>0</v>
      </c>
      <c r="AC207" s="344">
        <f t="shared" si="259"/>
        <v>0</v>
      </c>
      <c r="AD207" s="344">
        <f t="shared" si="259"/>
        <v>15276.528188207998</v>
      </c>
      <c r="AE207" s="344">
        <f t="shared" si="259"/>
        <v>0</v>
      </c>
      <c r="AF207" s="344">
        <f>SUM(AF202:AF206)</f>
        <v>0</v>
      </c>
      <c r="AG207" s="344">
        <f>SUM(AG202:AG206)</f>
        <v>0</v>
      </c>
      <c r="AH207" s="344">
        <f t="shared" ref="AH207:AL207" si="260">SUM(AH202:AH206)</f>
        <v>0</v>
      </c>
      <c r="AI207" s="344">
        <f t="shared" si="260"/>
        <v>0</v>
      </c>
      <c r="AJ207" s="344">
        <f t="shared" si="260"/>
        <v>0</v>
      </c>
      <c r="AK207" s="344">
        <f t="shared" si="260"/>
        <v>0</v>
      </c>
      <c r="AL207" s="344">
        <f t="shared" si="260"/>
        <v>0</v>
      </c>
      <c r="AM207" s="404">
        <f>SUM(AM202:AM206)</f>
        <v>39548.638465855314</v>
      </c>
    </row>
    <row r="208" spans="1:39" ht="15.6">
      <c r="B208" s="347" t="s">
        <v>269</v>
      </c>
      <c r="C208" s="343"/>
      <c r="D208" s="348"/>
      <c r="E208" s="333"/>
      <c r="F208" s="333"/>
      <c r="G208" s="333"/>
      <c r="H208" s="333"/>
      <c r="I208" s="333"/>
      <c r="J208" s="333"/>
      <c r="K208" s="333"/>
      <c r="L208" s="333"/>
      <c r="M208" s="333"/>
      <c r="N208" s="333"/>
      <c r="O208" s="299"/>
      <c r="P208" s="333"/>
      <c r="Q208" s="333"/>
      <c r="R208" s="333"/>
      <c r="S208" s="335"/>
      <c r="T208" s="335"/>
      <c r="U208" s="335"/>
      <c r="V208" s="335"/>
      <c r="W208" s="333"/>
      <c r="X208" s="333"/>
      <c r="Y208" s="345">
        <f>Y199*Y201</f>
        <v>4885.4688999999998</v>
      </c>
      <c r="Z208" s="345">
        <f t="shared" ref="Z208:AE208" si="261">Z199*Z201</f>
        <v>2052.8724000000002</v>
      </c>
      <c r="AA208" s="345">
        <f t="shared" si="261"/>
        <v>1480.5056</v>
      </c>
      <c r="AB208" s="345">
        <f t="shared" si="261"/>
        <v>31.5276</v>
      </c>
      <c r="AC208" s="345">
        <f t="shared" si="261"/>
        <v>17.174900000000001</v>
      </c>
      <c r="AD208" s="345">
        <f t="shared" si="261"/>
        <v>424.33019999999999</v>
      </c>
      <c r="AE208" s="345">
        <f t="shared" si="261"/>
        <v>0</v>
      </c>
      <c r="AF208" s="345">
        <f>AF199*AF201</f>
        <v>0</v>
      </c>
      <c r="AG208" s="345">
        <f t="shared" ref="AG208:AL208" si="262">AG199*AG201</f>
        <v>0</v>
      </c>
      <c r="AH208" s="345">
        <f t="shared" si="262"/>
        <v>0</v>
      </c>
      <c r="AI208" s="345">
        <f t="shared" si="262"/>
        <v>0</v>
      </c>
      <c r="AJ208" s="345">
        <f t="shared" si="262"/>
        <v>0</v>
      </c>
      <c r="AK208" s="345">
        <f t="shared" si="262"/>
        <v>0</v>
      </c>
      <c r="AL208" s="345">
        <f t="shared" si="262"/>
        <v>0</v>
      </c>
      <c r="AM208" s="404">
        <f>SUM(Y208:AL208)</f>
        <v>8891.8796000000002</v>
      </c>
    </row>
    <row r="209" spans="2:39" ht="15.6">
      <c r="B209" s="347" t="s">
        <v>270</v>
      </c>
      <c r="C209" s="343"/>
      <c r="D209" s="348"/>
      <c r="E209" s="333"/>
      <c r="F209" s="333"/>
      <c r="G209" s="333"/>
      <c r="H209" s="333"/>
      <c r="I209" s="333"/>
      <c r="J209" s="333"/>
      <c r="K209" s="333"/>
      <c r="L209" s="333"/>
      <c r="M209" s="333"/>
      <c r="N209" s="333"/>
      <c r="O209" s="299"/>
      <c r="P209" s="333"/>
      <c r="Q209" s="333"/>
      <c r="R209" s="333"/>
      <c r="S209" s="348"/>
      <c r="T209" s="348"/>
      <c r="U209" s="348"/>
      <c r="V209" s="348"/>
      <c r="W209" s="333"/>
      <c r="X209" s="333"/>
      <c r="Y209" s="349"/>
      <c r="Z209" s="349"/>
      <c r="AA209" s="349"/>
      <c r="AB209" s="349"/>
      <c r="AC209" s="349"/>
      <c r="AD209" s="349"/>
      <c r="AE209" s="349"/>
      <c r="AF209" s="349"/>
      <c r="AG209" s="349"/>
      <c r="AH209" s="349"/>
      <c r="AI209" s="349"/>
      <c r="AJ209" s="349"/>
      <c r="AK209" s="349"/>
      <c r="AL209" s="349"/>
      <c r="AM209" s="404">
        <f>AM207-AM208</f>
        <v>30656.758865855314</v>
      </c>
    </row>
    <row r="210" spans="2:39" ht="15">
      <c r="B210" s="323"/>
      <c r="C210" s="348"/>
      <c r="D210" s="348"/>
      <c r="E210" s="333"/>
      <c r="F210" s="333"/>
      <c r="G210" s="333"/>
      <c r="H210" s="333"/>
      <c r="I210" s="333"/>
      <c r="J210" s="333"/>
      <c r="K210" s="333"/>
      <c r="L210" s="333"/>
      <c r="M210" s="333"/>
      <c r="N210" s="333"/>
      <c r="O210" s="299"/>
      <c r="P210" s="333"/>
      <c r="Q210" s="333"/>
      <c r="R210" s="333"/>
      <c r="S210" s="348"/>
      <c r="T210" s="343"/>
      <c r="U210" s="348"/>
      <c r="V210" s="348"/>
      <c r="W210" s="333"/>
      <c r="X210" s="333"/>
      <c r="Y210" s="350"/>
      <c r="Z210" s="350"/>
      <c r="AA210" s="350"/>
      <c r="AB210" s="350"/>
      <c r="AC210" s="350"/>
      <c r="AD210" s="350"/>
      <c r="AE210" s="350"/>
      <c r="AF210" s="350"/>
      <c r="AG210" s="350"/>
      <c r="AH210" s="350"/>
      <c r="AI210" s="350"/>
      <c r="AJ210" s="350"/>
      <c r="AK210" s="350"/>
      <c r="AL210" s="350"/>
      <c r="AM210" s="346"/>
    </row>
    <row r="211" spans="2:39" ht="15">
      <c r="B211" s="293" t="s">
        <v>144</v>
      </c>
      <c r="C211" s="303"/>
      <c r="D211" s="278"/>
      <c r="E211" s="278"/>
      <c r="F211" s="278"/>
      <c r="G211" s="278"/>
      <c r="H211" s="278"/>
      <c r="I211" s="278"/>
      <c r="J211" s="278"/>
      <c r="K211" s="278"/>
      <c r="L211" s="278"/>
      <c r="M211" s="278"/>
      <c r="N211" s="278"/>
      <c r="O211" s="355"/>
      <c r="P211" s="278"/>
      <c r="Q211" s="278"/>
      <c r="R211" s="278"/>
      <c r="S211" s="303"/>
      <c r="T211" s="308"/>
      <c r="U211" s="308"/>
      <c r="V211" s="278"/>
      <c r="W211" s="278"/>
      <c r="X211" s="308"/>
      <c r="Y211" s="290">
        <f>SUMPRODUCT(E38:E196,Y38:Y196)</f>
        <v>171106</v>
      </c>
      <c r="Z211" s="290">
        <f>SUMPRODUCT(E38:E196,Z38:Z196)</f>
        <v>14595.416423276673</v>
      </c>
      <c r="AA211" s="290">
        <f>IF(AA36="kw",SUMPRODUCT(N38:N196,P38:P196,AA38:AA196),SUMPRODUCT(E38:E196,AA38:AA196))</f>
        <v>205.48534201954399</v>
      </c>
      <c r="AB211" s="290">
        <f>IF(AB36="kw",SUMPRODUCT(N38:N196,P38:P196,AB38:AB196),SUMPRODUCT(E38:E196,AB38:AB196))</f>
        <v>0</v>
      </c>
      <c r="AC211" s="290">
        <f>IF(AC36="kw",SUMPRODUCT(N38:N196,P38:P196,AC38:AC196),SUMPRODUCT(E38:E196,AC38:AC196))</f>
        <v>0</v>
      </c>
      <c r="AD211" s="290">
        <f>IF(AD36="kw",SUMPRODUCT(N38:N196,P38:P196,AD38:AD196),SUMPRODUCT(E38:E196,AD38:AD196))</f>
        <v>612.02567999999997</v>
      </c>
      <c r="AE211" s="290">
        <f>IF(AE36="kw",SUMPRODUCT(N38:N196,P38:P196,AE38:AE196),SUMPRODUCT(E38:E196,AE38:AE196))</f>
        <v>0</v>
      </c>
      <c r="AF211" s="290">
        <f>IF(AF36="kw",SUMPRODUCT(N38:N196,P38:P196,AF38:AF196),SUMPRODUCT(E38:E196,AF38:AF196))</f>
        <v>0</v>
      </c>
      <c r="AG211" s="290">
        <f>IF(AG36="kw",SUMPRODUCT(N38:N196,P38:P196,AG38:AG196),SUMPRODUCT(E38:E196,AG38:AG196))</f>
        <v>0</v>
      </c>
      <c r="AH211" s="290">
        <f>IF(AH36="kw",SUMPRODUCT(N38:N196,P38:P196,AH38:AH196),SUMPRODUCT(E38:E196,AH38:AH196))</f>
        <v>0</v>
      </c>
      <c r="AI211" s="290">
        <f>IF(AI36="kw",SUMPRODUCT(N38:N196,P38:P196,AI38:AI196),SUMPRODUCT(E38:E196,AI38:AI196))</f>
        <v>0</v>
      </c>
      <c r="AJ211" s="290">
        <f>IF(AJ36="kw",SUMPRODUCT(N38:N196,P38:P196,AJ38:AJ196),SUMPRODUCT(E38:E196,AJ38:AJ196))</f>
        <v>0</v>
      </c>
      <c r="AK211" s="290">
        <f>IF(AK36="kw",SUMPRODUCT(N38:N196,P38:P196,AK38:AK196),SUMPRODUCT(E38:E196,AK38:AK196))</f>
        <v>0</v>
      </c>
      <c r="AL211" s="290">
        <f>IF(AL36="kw",SUMPRODUCT(N38:N196,P38:P196,AL38:AL196),SUMPRODUCT(E38:E196,AL38:AL196))</f>
        <v>0</v>
      </c>
      <c r="AM211" s="346"/>
    </row>
    <row r="212" spans="2:39" ht="15">
      <c r="B212" s="293" t="s">
        <v>145</v>
      </c>
      <c r="C212" s="303"/>
      <c r="D212" s="278"/>
      <c r="E212" s="278"/>
      <c r="F212" s="278"/>
      <c r="G212" s="278"/>
      <c r="H212" s="278"/>
      <c r="I212" s="278"/>
      <c r="J212" s="278"/>
      <c r="K212" s="278"/>
      <c r="L212" s="278"/>
      <c r="M212" s="278"/>
      <c r="N212" s="278"/>
      <c r="O212" s="355"/>
      <c r="P212" s="278"/>
      <c r="Q212" s="278"/>
      <c r="R212" s="278"/>
      <c r="S212" s="303"/>
      <c r="T212" s="308"/>
      <c r="U212" s="308"/>
      <c r="V212" s="278"/>
      <c r="W212" s="278"/>
      <c r="X212" s="308"/>
      <c r="Y212" s="290">
        <f>SUMPRODUCT(F38:F196,Y38:Y196)</f>
        <v>171022</v>
      </c>
      <c r="Z212" s="290">
        <f>SUMPRODUCT(F38:F196,Z38:Z196)</f>
        <v>14595.416423276673</v>
      </c>
      <c r="AA212" s="290">
        <f>IF(AA36="kw",SUMPRODUCT(N38:N196,Q38:Q196,AA38:AA196),SUMPRODUCT(F38:F196,AA38:AA196))</f>
        <v>205.48534201954399</v>
      </c>
      <c r="AB212" s="290">
        <f>IF(AB36="kw",SUMPRODUCT(N38:N196,Q38:Q196,AB38:AB196),SUMPRODUCT(F38:F196,AB38:AB196))</f>
        <v>0</v>
      </c>
      <c r="AC212" s="290">
        <f>IF(AC36="kw",SUMPRODUCT(N38:N196,Q38:Q196,AC38:AC196),SUMPRODUCT(F38:F196,AC38:AC196))</f>
        <v>0</v>
      </c>
      <c r="AD212" s="290">
        <f>IF(AD36="kw",SUMPRODUCT(N38:N196,Q38:Q196,AD38:AD196),SUMPRODUCT(F38:F196,AD38:AD196))</f>
        <v>612.02567999999997</v>
      </c>
      <c r="AE212" s="290">
        <f>IF(AE36="kw",SUMPRODUCT(N38:N196,Q38:Q196,AE38:AE196),SUMPRODUCT(F38:F196,AE38:AE196))</f>
        <v>0</v>
      </c>
      <c r="AF212" s="290">
        <f>IF(AF36="kw",SUMPRODUCT(N38:N196,Q38:Q196,AF38:AF196),SUMPRODUCT(F38:F196,AF38:AF196))</f>
        <v>0</v>
      </c>
      <c r="AG212" s="290">
        <f>IF(AG36="kw",SUMPRODUCT(N38:N196,Q38:Q196,AG38:AG196),SUMPRODUCT(F38:F196,AG38:AG196))</f>
        <v>0</v>
      </c>
      <c r="AH212" s="290">
        <f>IF(AH36="kw",SUMPRODUCT(N38:N196,Q38:Q196,AH38:AH196),SUMPRODUCT(F38:F196,AH38:AH196))</f>
        <v>0</v>
      </c>
      <c r="AI212" s="290">
        <f>IF(AI36="kw",SUMPRODUCT(N38:N196,Q38:Q196,AI38:AI196),SUMPRODUCT(F38:F196,AI38:AI196))</f>
        <v>0</v>
      </c>
      <c r="AJ212" s="290">
        <f>IF(AJ36="kw",SUMPRODUCT(N38:N196,Q38:Q196,AJ38:AJ196),SUMPRODUCT(F38:F196,AJ38:AJ196))</f>
        <v>0</v>
      </c>
      <c r="AK212" s="290">
        <f>IF(AK36="kw",SUMPRODUCT(N38:N196,Q38:Q196,AK38:AK196),SUMPRODUCT(F38:F196,AK38:AK196))</f>
        <v>0</v>
      </c>
      <c r="AL212" s="290">
        <f>IF(AL36="kw",SUMPRODUCT(N38:N196,Q38:Q196,AL38:AL196),SUMPRODUCT(F38:F196,AL38:AL196))</f>
        <v>0</v>
      </c>
      <c r="AM212" s="336"/>
    </row>
    <row r="213" spans="2:39" ht="15">
      <c r="B213" s="293" t="s">
        <v>146</v>
      </c>
      <c r="C213" s="303"/>
      <c r="D213" s="278"/>
      <c r="E213" s="278"/>
      <c r="F213" s="278"/>
      <c r="G213" s="278"/>
      <c r="H213" s="278"/>
      <c r="I213" s="278"/>
      <c r="J213" s="278"/>
      <c r="K213" s="278"/>
      <c r="L213" s="278"/>
      <c r="M213" s="278"/>
      <c r="N213" s="278"/>
      <c r="O213" s="355"/>
      <c r="P213" s="278"/>
      <c r="Q213" s="278"/>
      <c r="R213" s="278"/>
      <c r="S213" s="303"/>
      <c r="T213" s="308"/>
      <c r="U213" s="308"/>
      <c r="V213" s="278"/>
      <c r="W213" s="278"/>
      <c r="X213" s="308"/>
      <c r="Y213" s="290">
        <f>SUMPRODUCT(G38:G196,Y38:Y196)</f>
        <v>170938</v>
      </c>
      <c r="Z213" s="290">
        <f>SUMPRODUCT(G38:G196,Z38:Z196)</f>
        <v>14595.416423276673</v>
      </c>
      <c r="AA213" s="290">
        <f>IF(AA36="kw",SUMPRODUCT(N38:N196,R38:R196,AA38:AA196),SUMPRODUCT(G38:G196,AA38:AA196))</f>
        <v>205.48534201954399</v>
      </c>
      <c r="AB213" s="290">
        <f>IF(AB36="kw",SUMPRODUCT(N38:N196,R38:R196,AB38:AB196),SUMPRODUCT(G38:G196,AB38:AB196))</f>
        <v>0</v>
      </c>
      <c r="AC213" s="290">
        <f>IF(AC36="kw",SUMPRODUCT(N38:N196,R38:R196,AC38:AC196),SUMPRODUCT(G38:G196,AC38:AC196))</f>
        <v>0</v>
      </c>
      <c r="AD213" s="290">
        <f>IF(AD36="kw",SUMPRODUCT(N38:N196,R38:R196,AD38:AD196),SUMPRODUCT(G38:G196,AD38:AD196))</f>
        <v>612.02567999999997</v>
      </c>
      <c r="AE213" s="290">
        <f>IF(AE36="kw",SUMPRODUCT(N38:N196,R38:R196,AE38:AE196),SUMPRODUCT(G38:G196,AE38:AE196))</f>
        <v>0</v>
      </c>
      <c r="AF213" s="290">
        <f>IF(AF36="kw",SUMPRODUCT(N38:N196,R38:R196,AF38:AF196),SUMPRODUCT(G38:G196,AF38:AF196))</f>
        <v>0</v>
      </c>
      <c r="AG213" s="290">
        <f>IF(AG36="kw",SUMPRODUCT(N38:N196,R38:R196,AG38:AG196),SUMPRODUCT(G38:G196,AG38:AG196))</f>
        <v>0</v>
      </c>
      <c r="AH213" s="290">
        <f>IF(AH36="kw",SUMPRODUCT(N38:N196,R38:R196,AH38:AH196),SUMPRODUCT(G38:G196,AH38:AH196))</f>
        <v>0</v>
      </c>
      <c r="AI213" s="290">
        <f>IF(AI36="kw",SUMPRODUCT(N38:N196,R38:R196,AI38:AI196),SUMPRODUCT(G38:G196,AI38:AI196))</f>
        <v>0</v>
      </c>
      <c r="AJ213" s="290">
        <f>IF(AJ36="kw",SUMPRODUCT(N38:N196,R38:R196,AJ38:AJ196),SUMPRODUCT(G38:G196,AJ38:AJ196))</f>
        <v>0</v>
      </c>
      <c r="AK213" s="290">
        <f>IF(AK36="kw",SUMPRODUCT(N38:N196,R38:R196,AK38:AK196),SUMPRODUCT(G38:G196,AK38:AK196))</f>
        <v>0</v>
      </c>
      <c r="AL213" s="290">
        <f>IF(AL36="kw",SUMPRODUCT(N38:N196,R38:R196,AL38:AL196),SUMPRODUCT(G38:G196,AL38:AL196))</f>
        <v>0</v>
      </c>
      <c r="AM213" s="336"/>
    </row>
    <row r="214" spans="2:39" ht="15">
      <c r="B214" s="293" t="s">
        <v>147</v>
      </c>
      <c r="C214" s="303"/>
      <c r="D214" s="278"/>
      <c r="E214" s="278"/>
      <c r="F214" s="278"/>
      <c r="G214" s="278"/>
      <c r="H214" s="278"/>
      <c r="I214" s="278"/>
      <c r="J214" s="278"/>
      <c r="K214" s="278"/>
      <c r="L214" s="278"/>
      <c r="M214" s="278"/>
      <c r="N214" s="278"/>
      <c r="O214" s="355"/>
      <c r="P214" s="278"/>
      <c r="Q214" s="278"/>
      <c r="R214" s="278"/>
      <c r="S214" s="303"/>
      <c r="T214" s="308"/>
      <c r="U214" s="308"/>
      <c r="V214" s="278"/>
      <c r="W214" s="278"/>
      <c r="X214" s="308"/>
      <c r="Y214" s="290">
        <f>SUMPRODUCT(H38:H196,Y38:Y196)</f>
        <v>169411</v>
      </c>
      <c r="Z214" s="290">
        <f>SUMPRODUCT(H38:H196,Z38:Z196)</f>
        <v>14595.416423276673</v>
      </c>
      <c r="AA214" s="290">
        <f>IF(AA36="kw",SUMPRODUCT($N38:$N196,S38:S196,AA38:AA196),SUMPRODUCT(H38:H196,AA38:AA196))</f>
        <v>205.48534201954399</v>
      </c>
      <c r="AB214" s="290">
        <f>IF(AB36="kw",SUMPRODUCT(N38:N196,S38:S196,AB38:AB196),SUMPRODUCT(H38:H196,AB38:AB196))</f>
        <v>0</v>
      </c>
      <c r="AC214" s="290">
        <f>IF(AC36="kw",SUMPRODUCT(N38:N196,S38:S196,AC38:AC196),SUMPRODUCT(H38:H196,AC38:AC196))</f>
        <v>0</v>
      </c>
      <c r="AD214" s="290">
        <f>IF(AD36="kw",SUMPRODUCT(N38:N196,S38:S196,AD38:AD196),SUMPRODUCT(H38:H196,AD38:AD196))</f>
        <v>612.02567999999997</v>
      </c>
      <c r="AE214" s="290">
        <f>IF(AE36="kw",SUMPRODUCT(N38:N196,S38:S196,AE38:AE196),SUMPRODUCT(H38:H196,AE38:AE196))</f>
        <v>0</v>
      </c>
      <c r="AF214" s="290">
        <f>IF(AF36="kw",SUMPRODUCT(N38:N196,S38:S196,AF38:AF196),SUMPRODUCT(H38:H196,AF38:AF196))</f>
        <v>0</v>
      </c>
      <c r="AG214" s="290">
        <f>IF(AG36="kw",SUMPRODUCT(N38:N196,S38:S196,AG38:AG196),SUMPRODUCT(H38:H196,AG38:AG196))</f>
        <v>0</v>
      </c>
      <c r="AH214" s="290">
        <f>IF(AH36="kw",SUMPRODUCT(N38:N196,S38:S196,AH38:AH196),SUMPRODUCT(H38:H196,AH38:AH196))</f>
        <v>0</v>
      </c>
      <c r="AI214" s="290">
        <f>IF(AI36="kw",SUMPRODUCT(N38:N196,S38:S196,AI38:AI196),SUMPRODUCT(H38:H196,AI38:AI196))</f>
        <v>0</v>
      </c>
      <c r="AJ214" s="290">
        <f>IF(AJ36="kw",SUMPRODUCT(N38:N196,S38:S196,AJ38:AJ196),SUMPRODUCT(H38:H196,AJ38:AJ196))</f>
        <v>0</v>
      </c>
      <c r="AK214" s="290">
        <f>IF(AK36="kw",SUMPRODUCT(N38:N196,S38:S196,AK38:AK196),SUMPRODUCT(H38:H196,AK38:AK196))</f>
        <v>0</v>
      </c>
      <c r="AL214" s="290">
        <f>IF(AL36="kw",SUMPRODUCT(N38:N196,S38:S196,AL38:AL196),SUMPRODUCT(H38:H196,AL38:AL196))</f>
        <v>0</v>
      </c>
      <c r="AM214" s="336"/>
    </row>
    <row r="215" spans="2:39" ht="15">
      <c r="B215" s="293" t="s">
        <v>148</v>
      </c>
      <c r="C215" s="303"/>
      <c r="D215" s="278"/>
      <c r="E215" s="278"/>
      <c r="F215" s="278"/>
      <c r="G215" s="278"/>
      <c r="H215" s="278"/>
      <c r="I215" s="278"/>
      <c r="J215" s="278"/>
      <c r="K215" s="278"/>
      <c r="L215" s="278"/>
      <c r="M215" s="278"/>
      <c r="N215" s="278"/>
      <c r="O215" s="355"/>
      <c r="P215" s="278"/>
      <c r="Q215" s="278"/>
      <c r="R215" s="278"/>
      <c r="S215" s="303"/>
      <c r="T215" s="308"/>
      <c r="U215" s="308"/>
      <c r="V215" s="278"/>
      <c r="W215" s="278"/>
      <c r="X215" s="308"/>
      <c r="Y215" s="290">
        <f>SUMPRODUCT(I38:I196,Y38:Y196)</f>
        <v>169004</v>
      </c>
      <c r="Z215" s="290">
        <f>SUMPRODUCT(I38:I196,Z38:Z196)</f>
        <v>14595.416423276673</v>
      </c>
      <c r="AA215" s="290">
        <f t="shared" ref="AA215:AL215" si="263">IF(AA36="kw",SUMPRODUCT($N38:$N196,$T38:$T196,AA38:AA196),SUMPRODUCT($I38:$I196,AA38:AA196))</f>
        <v>205.48534201954399</v>
      </c>
      <c r="AB215" s="290">
        <f t="shared" si="263"/>
        <v>0</v>
      </c>
      <c r="AC215" s="290">
        <f t="shared" si="263"/>
        <v>0</v>
      </c>
      <c r="AD215" s="290">
        <f t="shared" si="263"/>
        <v>612.02567999999997</v>
      </c>
      <c r="AE215" s="290">
        <f t="shared" si="263"/>
        <v>0</v>
      </c>
      <c r="AF215" s="290">
        <f t="shared" si="263"/>
        <v>0</v>
      </c>
      <c r="AG215" s="290">
        <f t="shared" si="263"/>
        <v>0</v>
      </c>
      <c r="AH215" s="290">
        <f t="shared" si="263"/>
        <v>0</v>
      </c>
      <c r="AI215" s="290">
        <f t="shared" si="263"/>
        <v>0</v>
      </c>
      <c r="AJ215" s="290">
        <f t="shared" si="263"/>
        <v>0</v>
      </c>
      <c r="AK215" s="290">
        <f t="shared" si="263"/>
        <v>0</v>
      </c>
      <c r="AL215" s="290">
        <f t="shared" si="263"/>
        <v>0</v>
      </c>
      <c r="AM215" s="336"/>
    </row>
    <row r="216" spans="2:39" ht="15">
      <c r="B216" s="742" t="s">
        <v>769</v>
      </c>
      <c r="C216" s="361"/>
      <c r="D216" s="381"/>
      <c r="E216" s="381"/>
      <c r="F216" s="381"/>
      <c r="G216" s="381"/>
      <c r="H216" s="381"/>
      <c r="I216" s="381"/>
      <c r="J216" s="381"/>
      <c r="K216" s="381"/>
      <c r="L216" s="381"/>
      <c r="M216" s="381"/>
      <c r="N216" s="381"/>
      <c r="O216" s="380"/>
      <c r="P216" s="381"/>
      <c r="Q216" s="381"/>
      <c r="R216" s="381"/>
      <c r="S216" s="361"/>
      <c r="T216" s="382"/>
      <c r="U216" s="382"/>
      <c r="V216" s="381"/>
      <c r="W216" s="381"/>
      <c r="X216" s="382"/>
      <c r="Y216" s="325">
        <f>SUMPRODUCT(J38:J196,Y38:Y196)</f>
        <v>169004</v>
      </c>
      <c r="Z216" s="325">
        <f>SUMPRODUCT(J38:J196,Z38:Z196)</f>
        <v>14595.307184846819</v>
      </c>
      <c r="AA216" s="325">
        <f t="shared" ref="AA216:AL216" si="264">IF(AA36="kw",SUMPRODUCT($N38:$N196,$U38:$U196,AA38:AA196),SUMPRODUCT($J38:$J196,AA38:AA196))</f>
        <v>194.73615635179155</v>
      </c>
      <c r="AB216" s="325">
        <f t="shared" si="264"/>
        <v>0</v>
      </c>
      <c r="AC216" s="325">
        <f t="shared" si="264"/>
        <v>0</v>
      </c>
      <c r="AD216" s="325">
        <f t="shared" si="264"/>
        <v>612.02567999999997</v>
      </c>
      <c r="AE216" s="325">
        <f t="shared" si="264"/>
        <v>0</v>
      </c>
      <c r="AF216" s="325">
        <f t="shared" si="264"/>
        <v>0</v>
      </c>
      <c r="AG216" s="325">
        <f t="shared" si="264"/>
        <v>0</v>
      </c>
      <c r="AH216" s="325">
        <f t="shared" si="264"/>
        <v>0</v>
      </c>
      <c r="AI216" s="325">
        <f t="shared" si="264"/>
        <v>0</v>
      </c>
      <c r="AJ216" s="325">
        <f t="shared" si="264"/>
        <v>0</v>
      </c>
      <c r="AK216" s="325">
        <f t="shared" si="264"/>
        <v>0</v>
      </c>
      <c r="AL216" s="325">
        <f t="shared" si="264"/>
        <v>0</v>
      </c>
      <c r="AM216" s="383"/>
    </row>
    <row r="217" spans="2:39" ht="20.25" customHeight="1">
      <c r="B217" s="365" t="s">
        <v>581</v>
      </c>
      <c r="C217" s="384"/>
      <c r="D217" s="385"/>
      <c r="E217" s="385"/>
      <c r="F217" s="385"/>
      <c r="G217" s="385"/>
      <c r="H217" s="385"/>
      <c r="I217" s="385"/>
      <c r="J217" s="385"/>
      <c r="K217" s="385"/>
      <c r="L217" s="385"/>
      <c r="M217" s="385"/>
      <c r="N217" s="385"/>
      <c r="O217" s="385"/>
      <c r="P217" s="385"/>
      <c r="Q217" s="385"/>
      <c r="R217" s="385"/>
      <c r="S217" s="368"/>
      <c r="T217" s="369"/>
      <c r="U217" s="385"/>
      <c r="V217" s="385"/>
      <c r="W217" s="385"/>
      <c r="X217" s="385"/>
      <c r="Y217" s="406"/>
      <c r="Z217" s="406"/>
      <c r="AA217" s="406"/>
      <c r="AB217" s="406"/>
      <c r="AC217" s="406"/>
      <c r="AD217" s="406"/>
      <c r="AE217" s="406"/>
      <c r="AF217" s="406"/>
      <c r="AG217" s="406"/>
      <c r="AH217" s="406"/>
      <c r="AI217" s="406"/>
      <c r="AJ217" s="406"/>
      <c r="AK217" s="406"/>
      <c r="AL217" s="406"/>
      <c r="AM217" s="386"/>
    </row>
    <row r="218" spans="2:39" ht="15.6">
      <c r="B218" s="435"/>
    </row>
    <row r="219" spans="2:39" ht="15.6">
      <c r="B219" s="435"/>
    </row>
    <row r="220" spans="2:39" ht="15.6">
      <c r="B220" s="279" t="s">
        <v>273</v>
      </c>
      <c r="C220" s="280"/>
      <c r="D220" s="579" t="s">
        <v>526</v>
      </c>
      <c r="E220" s="252"/>
      <c r="F220" s="579"/>
      <c r="G220" s="252"/>
      <c r="H220" s="252"/>
      <c r="I220" s="252"/>
      <c r="J220" s="252"/>
      <c r="K220" s="252"/>
      <c r="L220" s="252"/>
      <c r="M220" s="252"/>
      <c r="N220" s="252"/>
      <c r="O220" s="280"/>
      <c r="P220" s="252"/>
      <c r="Q220" s="252"/>
      <c r="R220" s="252"/>
      <c r="S220" s="252"/>
      <c r="T220" s="252"/>
      <c r="U220" s="252"/>
      <c r="V220" s="252"/>
      <c r="W220" s="252"/>
      <c r="X220" s="252"/>
      <c r="Y220" s="269"/>
      <c r="Z220" s="266"/>
      <c r="AA220" s="266"/>
      <c r="AB220" s="266"/>
      <c r="AC220" s="266"/>
      <c r="AD220" s="266"/>
      <c r="AE220" s="266"/>
      <c r="AF220" s="266"/>
      <c r="AG220" s="266"/>
      <c r="AH220" s="266"/>
      <c r="AI220" s="266"/>
      <c r="AJ220" s="266"/>
      <c r="AK220" s="266"/>
      <c r="AL220" s="266"/>
      <c r="AM220" s="281"/>
    </row>
    <row r="221" spans="2:39" ht="34.5" customHeight="1">
      <c r="B221" s="886" t="s">
        <v>211</v>
      </c>
      <c r="C221" s="888" t="s">
        <v>33</v>
      </c>
      <c r="D221" s="283" t="s">
        <v>422</v>
      </c>
      <c r="E221" s="898" t="s">
        <v>209</v>
      </c>
      <c r="F221" s="899"/>
      <c r="G221" s="899"/>
      <c r="H221" s="899"/>
      <c r="I221" s="899"/>
      <c r="J221" s="899"/>
      <c r="K221" s="899"/>
      <c r="L221" s="899"/>
      <c r="M221" s="900"/>
      <c r="N221" s="890" t="s">
        <v>213</v>
      </c>
      <c r="O221" s="283" t="s">
        <v>423</v>
      </c>
      <c r="P221" s="898" t="s">
        <v>212</v>
      </c>
      <c r="Q221" s="899"/>
      <c r="R221" s="899"/>
      <c r="S221" s="899"/>
      <c r="T221" s="899"/>
      <c r="U221" s="899"/>
      <c r="V221" s="899"/>
      <c r="W221" s="899"/>
      <c r="X221" s="900"/>
      <c r="Y221" s="883" t="s">
        <v>243</v>
      </c>
      <c r="Z221" s="884"/>
      <c r="AA221" s="884"/>
      <c r="AB221" s="884"/>
      <c r="AC221" s="884"/>
      <c r="AD221" s="884"/>
      <c r="AE221" s="884"/>
      <c r="AF221" s="884"/>
      <c r="AG221" s="884"/>
      <c r="AH221" s="884"/>
      <c r="AI221" s="884"/>
      <c r="AJ221" s="884"/>
      <c r="AK221" s="884"/>
      <c r="AL221" s="884"/>
      <c r="AM221" s="885"/>
    </row>
    <row r="222" spans="2:39" ht="60.75" customHeight="1">
      <c r="B222" s="887"/>
      <c r="C222" s="889"/>
      <c r="D222" s="284">
        <v>2016</v>
      </c>
      <c r="E222" s="284">
        <v>2017</v>
      </c>
      <c r="F222" s="284">
        <v>2018</v>
      </c>
      <c r="G222" s="284">
        <v>2019</v>
      </c>
      <c r="H222" s="284">
        <v>2020</v>
      </c>
      <c r="I222" s="284">
        <v>2021</v>
      </c>
      <c r="J222" s="284">
        <v>2022</v>
      </c>
      <c r="K222" s="284">
        <v>2023</v>
      </c>
      <c r="L222" s="284">
        <v>2024</v>
      </c>
      <c r="M222" s="284">
        <v>2025</v>
      </c>
      <c r="N222" s="891"/>
      <c r="O222" s="284">
        <v>2016</v>
      </c>
      <c r="P222" s="284">
        <v>2017</v>
      </c>
      <c r="Q222" s="284">
        <v>2018</v>
      </c>
      <c r="R222" s="284">
        <v>2019</v>
      </c>
      <c r="S222" s="284">
        <v>2020</v>
      </c>
      <c r="T222" s="284">
        <v>2021</v>
      </c>
      <c r="U222" s="284">
        <v>2022</v>
      </c>
      <c r="V222" s="284">
        <v>2023</v>
      </c>
      <c r="W222" s="284">
        <v>2024</v>
      </c>
      <c r="X222" s="284">
        <v>2025</v>
      </c>
      <c r="Y222" s="284" t="str">
        <f>'1.  LRAMVA Summary'!D52</f>
        <v>Residential</v>
      </c>
      <c r="Z222" s="284" t="str">
        <f>'1.  LRAMVA Summary'!E52</f>
        <v>GS&lt;50 kW</v>
      </c>
      <c r="AA222" s="284" t="str">
        <f>'1.  LRAMVA Summary'!F52</f>
        <v>GS 50-4,999 kW</v>
      </c>
      <c r="AB222" s="284" t="str">
        <f>'1.  LRAMVA Summary'!G52</f>
        <v>Unmetered Scattered Load</v>
      </c>
      <c r="AC222" s="284" t="str">
        <f>'1.  LRAMVA Summary'!H52</f>
        <v>Sentinel Lighting</v>
      </c>
      <c r="AD222" s="284" t="str">
        <f>'1.  LRAMVA Summary'!I52</f>
        <v>Street Lighting Service</v>
      </c>
      <c r="AE222" s="284" t="str">
        <f>'1.  LRAMVA Summary'!J52</f>
        <v/>
      </c>
      <c r="AF222" s="284" t="str">
        <f>'1.  LRAMVA Summary'!K52</f>
        <v/>
      </c>
      <c r="AG222" s="284" t="str">
        <f>'1.  LRAMVA Summary'!L52</f>
        <v/>
      </c>
      <c r="AH222" s="284" t="str">
        <f>'1.  LRAMVA Summary'!M52</f>
        <v/>
      </c>
      <c r="AI222" s="284" t="str">
        <f>'1.  LRAMVA Summary'!N52</f>
        <v/>
      </c>
      <c r="AJ222" s="284" t="str">
        <f>'1.  LRAMVA Summary'!O52</f>
        <v/>
      </c>
      <c r="AK222" s="284" t="str">
        <f>'1.  LRAMVA Summary'!P52</f>
        <v/>
      </c>
      <c r="AL222" s="284" t="str">
        <f>'1.  LRAMVA Summary'!Q52</f>
        <v/>
      </c>
      <c r="AM222" s="286" t="str">
        <f>'1.  LRAMVA Summary'!R52</f>
        <v>Total</v>
      </c>
    </row>
    <row r="223" spans="2:39" ht="15.75" hidden="1" customHeight="1">
      <c r="B223" s="507" t="s">
        <v>504</v>
      </c>
      <c r="C223" s="288"/>
      <c r="D223" s="288"/>
      <c r="E223" s="288"/>
      <c r="F223" s="288"/>
      <c r="G223" s="288"/>
      <c r="H223" s="288"/>
      <c r="I223" s="288"/>
      <c r="J223" s="288"/>
      <c r="K223" s="288"/>
      <c r="L223" s="288"/>
      <c r="M223" s="288"/>
      <c r="N223" s="289"/>
      <c r="O223" s="288"/>
      <c r="P223" s="288"/>
      <c r="Q223" s="288"/>
      <c r="R223" s="288"/>
      <c r="S223" s="288"/>
      <c r="T223" s="288"/>
      <c r="U223" s="288"/>
      <c r="V223" s="288"/>
      <c r="W223" s="288"/>
      <c r="X223" s="288"/>
      <c r="Y223" s="290" t="s">
        <v>27</v>
      </c>
      <c r="Z223" s="290" t="s">
        <v>27</v>
      </c>
      <c r="AA223" s="290" t="s">
        <v>28</v>
      </c>
      <c r="AB223" s="290" t="s">
        <v>28</v>
      </c>
      <c r="AC223" s="290" t="s">
        <v>27</v>
      </c>
      <c r="AD223" s="290" t="s">
        <v>28</v>
      </c>
      <c r="AE223" s="290" t="s">
        <v>28</v>
      </c>
      <c r="AF223" s="290">
        <v>0</v>
      </c>
      <c r="AG223" s="290">
        <v>0</v>
      </c>
      <c r="AH223" s="290">
        <v>0</v>
      </c>
      <c r="AI223" s="290">
        <v>0</v>
      </c>
      <c r="AJ223" s="290">
        <v>0</v>
      </c>
      <c r="AK223" s="290">
        <v>0</v>
      </c>
      <c r="AL223" s="290">
        <v>0</v>
      </c>
      <c r="AM223" s="291"/>
    </row>
    <row r="224" spans="2:39" ht="15.6" hidden="1" outlineLevel="1">
      <c r="B224" s="287" t="s">
        <v>497</v>
      </c>
      <c r="C224" s="288"/>
      <c r="D224" s="288"/>
      <c r="E224" s="288"/>
      <c r="F224" s="288"/>
      <c r="G224" s="288"/>
      <c r="H224" s="288"/>
      <c r="I224" s="288"/>
      <c r="J224" s="288"/>
      <c r="K224" s="288"/>
      <c r="L224" s="288"/>
      <c r="M224" s="288"/>
      <c r="N224" s="289"/>
      <c r="O224" s="288"/>
      <c r="P224" s="288"/>
      <c r="Q224" s="288"/>
      <c r="R224" s="288"/>
      <c r="S224" s="288"/>
      <c r="T224" s="288"/>
      <c r="U224" s="288"/>
      <c r="V224" s="288"/>
      <c r="W224" s="288"/>
      <c r="X224" s="288"/>
      <c r="Y224" s="290"/>
      <c r="Z224" s="290"/>
      <c r="AA224" s="290"/>
      <c r="AB224" s="290"/>
      <c r="AC224" s="290"/>
      <c r="AD224" s="290"/>
      <c r="AE224" s="290"/>
      <c r="AF224" s="290"/>
      <c r="AG224" s="290"/>
      <c r="AH224" s="290"/>
      <c r="AI224" s="290"/>
      <c r="AJ224" s="290"/>
      <c r="AK224" s="290"/>
      <c r="AL224" s="290"/>
      <c r="AM224" s="291"/>
    </row>
    <row r="225" spans="1:39" ht="15" hidden="1" outlineLevel="1">
      <c r="A225" s="511">
        <v>1</v>
      </c>
      <c r="B225" s="509" t="s">
        <v>95</v>
      </c>
      <c r="C225" s="290" t="s">
        <v>25</v>
      </c>
      <c r="D225" s="294"/>
      <c r="E225" s="294"/>
      <c r="F225" s="294"/>
      <c r="G225" s="294"/>
      <c r="H225" s="294"/>
      <c r="I225" s="294"/>
      <c r="J225" s="294"/>
      <c r="K225" s="294"/>
      <c r="L225" s="294"/>
      <c r="M225" s="294"/>
      <c r="N225" s="290"/>
      <c r="O225" s="294"/>
      <c r="P225" s="294"/>
      <c r="Q225" s="294"/>
      <c r="R225" s="294"/>
      <c r="S225" s="294"/>
      <c r="T225" s="294"/>
      <c r="U225" s="294"/>
      <c r="V225" s="294"/>
      <c r="W225" s="294"/>
      <c r="X225" s="294"/>
      <c r="Y225" s="407"/>
      <c r="Z225" s="407"/>
      <c r="AA225" s="407"/>
      <c r="AB225" s="407"/>
      <c r="AC225" s="407"/>
      <c r="AD225" s="407"/>
      <c r="AE225" s="407"/>
      <c r="AF225" s="407"/>
      <c r="AG225" s="407"/>
      <c r="AH225" s="407"/>
      <c r="AI225" s="407"/>
      <c r="AJ225" s="407"/>
      <c r="AK225" s="407"/>
      <c r="AL225" s="407"/>
      <c r="AM225" s="295">
        <f>SUM(Y225:AL225)</f>
        <v>0</v>
      </c>
    </row>
    <row r="226" spans="1:39" ht="15" hidden="1" outlineLevel="1">
      <c r="B226" s="293" t="s">
        <v>289</v>
      </c>
      <c r="C226" s="290" t="s">
        <v>163</v>
      </c>
      <c r="D226" s="294"/>
      <c r="E226" s="294"/>
      <c r="F226" s="294"/>
      <c r="G226" s="294"/>
      <c r="H226" s="294"/>
      <c r="I226" s="294"/>
      <c r="J226" s="294"/>
      <c r="K226" s="294"/>
      <c r="L226" s="294"/>
      <c r="M226" s="294"/>
      <c r="N226" s="461"/>
      <c r="O226" s="294"/>
      <c r="P226" s="294"/>
      <c r="Q226" s="294"/>
      <c r="R226" s="294"/>
      <c r="S226" s="294"/>
      <c r="T226" s="294"/>
      <c r="U226" s="294"/>
      <c r="V226" s="294"/>
      <c r="W226" s="294"/>
      <c r="X226" s="294"/>
      <c r="Y226" s="408">
        <f>Y225</f>
        <v>0</v>
      </c>
      <c r="Z226" s="408">
        <f t="shared" ref="Z226:AL226" si="265">Z225</f>
        <v>0</v>
      </c>
      <c r="AA226" s="408">
        <f t="shared" si="265"/>
        <v>0</v>
      </c>
      <c r="AB226" s="408">
        <f t="shared" si="265"/>
        <v>0</v>
      </c>
      <c r="AC226" s="408">
        <f t="shared" si="265"/>
        <v>0</v>
      </c>
      <c r="AD226" s="408">
        <f t="shared" si="265"/>
        <v>0</v>
      </c>
      <c r="AE226" s="408">
        <f t="shared" si="265"/>
        <v>0</v>
      </c>
      <c r="AF226" s="408">
        <f t="shared" si="265"/>
        <v>0</v>
      </c>
      <c r="AG226" s="408">
        <f t="shared" si="265"/>
        <v>0</v>
      </c>
      <c r="AH226" s="408">
        <f t="shared" si="265"/>
        <v>0</v>
      </c>
      <c r="AI226" s="408">
        <f t="shared" si="265"/>
        <v>0</v>
      </c>
      <c r="AJ226" s="408">
        <f t="shared" si="265"/>
        <v>0</v>
      </c>
      <c r="AK226" s="408">
        <f t="shared" si="265"/>
        <v>0</v>
      </c>
      <c r="AL226" s="408">
        <f t="shared" si="265"/>
        <v>0</v>
      </c>
      <c r="AM226" s="296"/>
    </row>
    <row r="227" spans="1:39" ht="15.6" hidden="1" outlineLevel="1">
      <c r="B227" s="297"/>
      <c r="C227" s="298"/>
      <c r="D227" s="298"/>
      <c r="E227" s="298"/>
      <c r="F227" s="298"/>
      <c r="G227" s="298"/>
      <c r="H227" s="298"/>
      <c r="I227" s="298"/>
      <c r="J227" s="298"/>
      <c r="K227" s="298"/>
      <c r="L227" s="298"/>
      <c r="M227" s="298"/>
      <c r="N227" s="299"/>
      <c r="O227" s="298"/>
      <c r="P227" s="298"/>
      <c r="Q227" s="298"/>
      <c r="R227" s="298"/>
      <c r="S227" s="298"/>
      <c r="T227" s="298"/>
      <c r="U227" s="298"/>
      <c r="V227" s="298"/>
      <c r="W227" s="298"/>
      <c r="X227" s="298"/>
      <c r="Y227" s="409"/>
      <c r="Z227" s="410"/>
      <c r="AA227" s="410"/>
      <c r="AB227" s="410"/>
      <c r="AC227" s="410"/>
      <c r="AD227" s="410"/>
      <c r="AE227" s="410"/>
      <c r="AF227" s="410"/>
      <c r="AG227" s="410"/>
      <c r="AH227" s="410"/>
      <c r="AI227" s="410"/>
      <c r="AJ227" s="410"/>
      <c r="AK227" s="410"/>
      <c r="AL227" s="410"/>
      <c r="AM227" s="301"/>
    </row>
    <row r="228" spans="1:39" ht="15" hidden="1" outlineLevel="1">
      <c r="A228" s="511">
        <v>2</v>
      </c>
      <c r="B228" s="509" t="s">
        <v>96</v>
      </c>
      <c r="C228" s="290" t="s">
        <v>25</v>
      </c>
      <c r="D228" s="294"/>
      <c r="E228" s="294"/>
      <c r="F228" s="294"/>
      <c r="G228" s="294"/>
      <c r="H228" s="294"/>
      <c r="I228" s="294"/>
      <c r="J228" s="294"/>
      <c r="K228" s="294"/>
      <c r="L228" s="294"/>
      <c r="M228" s="294"/>
      <c r="N228" s="290"/>
      <c r="O228" s="294"/>
      <c r="P228" s="294"/>
      <c r="Q228" s="294"/>
      <c r="R228" s="294"/>
      <c r="S228" s="294"/>
      <c r="T228" s="294"/>
      <c r="U228" s="294"/>
      <c r="V228" s="294"/>
      <c r="W228" s="294"/>
      <c r="X228" s="294"/>
      <c r="Y228" s="407"/>
      <c r="Z228" s="407"/>
      <c r="AA228" s="407"/>
      <c r="AB228" s="407"/>
      <c r="AC228" s="407"/>
      <c r="AD228" s="407"/>
      <c r="AE228" s="407"/>
      <c r="AF228" s="407"/>
      <c r="AG228" s="407"/>
      <c r="AH228" s="407"/>
      <c r="AI228" s="407"/>
      <c r="AJ228" s="407"/>
      <c r="AK228" s="407"/>
      <c r="AL228" s="407"/>
      <c r="AM228" s="295">
        <f>SUM(Y228:AL228)</f>
        <v>0</v>
      </c>
    </row>
    <row r="229" spans="1:39" ht="15" hidden="1" outlineLevel="1">
      <c r="B229" s="293" t="s">
        <v>289</v>
      </c>
      <c r="C229" s="290" t="s">
        <v>163</v>
      </c>
      <c r="D229" s="294"/>
      <c r="E229" s="294"/>
      <c r="F229" s="294"/>
      <c r="G229" s="294"/>
      <c r="H229" s="294"/>
      <c r="I229" s="294"/>
      <c r="J229" s="294"/>
      <c r="K229" s="294"/>
      <c r="L229" s="294"/>
      <c r="M229" s="294"/>
      <c r="N229" s="461"/>
      <c r="O229" s="294"/>
      <c r="P229" s="294"/>
      <c r="Q229" s="294"/>
      <c r="R229" s="294"/>
      <c r="S229" s="294"/>
      <c r="T229" s="294"/>
      <c r="U229" s="294"/>
      <c r="V229" s="294"/>
      <c r="W229" s="294"/>
      <c r="X229" s="294"/>
      <c r="Y229" s="408">
        <f>Y228</f>
        <v>0</v>
      </c>
      <c r="Z229" s="408">
        <f t="shared" ref="Z229:AL229" si="266">Z228</f>
        <v>0</v>
      </c>
      <c r="AA229" s="408">
        <f t="shared" si="266"/>
        <v>0</v>
      </c>
      <c r="AB229" s="408">
        <f t="shared" si="266"/>
        <v>0</v>
      </c>
      <c r="AC229" s="408">
        <f t="shared" si="266"/>
        <v>0</v>
      </c>
      <c r="AD229" s="408">
        <f t="shared" si="266"/>
        <v>0</v>
      </c>
      <c r="AE229" s="408">
        <f t="shared" si="266"/>
        <v>0</v>
      </c>
      <c r="AF229" s="408">
        <f t="shared" si="266"/>
        <v>0</v>
      </c>
      <c r="AG229" s="408">
        <f t="shared" si="266"/>
        <v>0</v>
      </c>
      <c r="AH229" s="408">
        <f t="shared" si="266"/>
        <v>0</v>
      </c>
      <c r="AI229" s="408">
        <f t="shared" si="266"/>
        <v>0</v>
      </c>
      <c r="AJ229" s="408">
        <f t="shared" si="266"/>
        <v>0</v>
      </c>
      <c r="AK229" s="408">
        <f t="shared" si="266"/>
        <v>0</v>
      </c>
      <c r="AL229" s="408">
        <f t="shared" si="266"/>
        <v>0</v>
      </c>
      <c r="AM229" s="296"/>
    </row>
    <row r="230" spans="1:39" ht="15.6" hidden="1" outlineLevel="1">
      <c r="B230" s="297"/>
      <c r="C230" s="298"/>
      <c r="D230" s="303"/>
      <c r="E230" s="303"/>
      <c r="F230" s="303"/>
      <c r="G230" s="303"/>
      <c r="H230" s="303"/>
      <c r="I230" s="303"/>
      <c r="J230" s="303"/>
      <c r="K230" s="303"/>
      <c r="L230" s="303"/>
      <c r="M230" s="303"/>
      <c r="N230" s="299"/>
      <c r="O230" s="303"/>
      <c r="P230" s="303"/>
      <c r="Q230" s="303"/>
      <c r="R230" s="303"/>
      <c r="S230" s="303"/>
      <c r="T230" s="303"/>
      <c r="U230" s="303"/>
      <c r="V230" s="303"/>
      <c r="W230" s="303"/>
      <c r="X230" s="303"/>
      <c r="Y230" s="409"/>
      <c r="Z230" s="410"/>
      <c r="AA230" s="410"/>
      <c r="AB230" s="410"/>
      <c r="AC230" s="410"/>
      <c r="AD230" s="410"/>
      <c r="AE230" s="410"/>
      <c r="AF230" s="410"/>
      <c r="AG230" s="410"/>
      <c r="AH230" s="410"/>
      <c r="AI230" s="410"/>
      <c r="AJ230" s="410"/>
      <c r="AK230" s="410"/>
      <c r="AL230" s="410"/>
      <c r="AM230" s="301"/>
    </row>
    <row r="231" spans="1:39" ht="15" hidden="1" outlineLevel="1">
      <c r="A231" s="511">
        <v>3</v>
      </c>
      <c r="B231" s="509" t="s">
        <v>97</v>
      </c>
      <c r="C231" s="290" t="s">
        <v>25</v>
      </c>
      <c r="D231" s="294"/>
      <c r="E231" s="294"/>
      <c r="F231" s="294"/>
      <c r="G231" s="294"/>
      <c r="H231" s="294"/>
      <c r="I231" s="294"/>
      <c r="J231" s="294"/>
      <c r="K231" s="294"/>
      <c r="L231" s="294"/>
      <c r="M231" s="294"/>
      <c r="N231" s="290"/>
      <c r="O231" s="294"/>
      <c r="P231" s="294"/>
      <c r="Q231" s="294"/>
      <c r="R231" s="294"/>
      <c r="S231" s="294"/>
      <c r="T231" s="294"/>
      <c r="U231" s="294"/>
      <c r="V231" s="294"/>
      <c r="W231" s="294"/>
      <c r="X231" s="294"/>
      <c r="Y231" s="407"/>
      <c r="Z231" s="407"/>
      <c r="AA231" s="407"/>
      <c r="AB231" s="407"/>
      <c r="AC231" s="407"/>
      <c r="AD231" s="407"/>
      <c r="AE231" s="407"/>
      <c r="AF231" s="407"/>
      <c r="AG231" s="407"/>
      <c r="AH231" s="407"/>
      <c r="AI231" s="407"/>
      <c r="AJ231" s="407"/>
      <c r="AK231" s="407"/>
      <c r="AL231" s="407"/>
      <c r="AM231" s="295">
        <f>SUM(Y231:AL231)</f>
        <v>0</v>
      </c>
    </row>
    <row r="232" spans="1:39" ht="15" hidden="1" outlineLevel="1">
      <c r="B232" s="293" t="s">
        <v>289</v>
      </c>
      <c r="C232" s="290" t="s">
        <v>163</v>
      </c>
      <c r="D232" s="294"/>
      <c r="E232" s="294"/>
      <c r="F232" s="294"/>
      <c r="G232" s="294"/>
      <c r="H232" s="294"/>
      <c r="I232" s="294"/>
      <c r="J232" s="294"/>
      <c r="K232" s="294"/>
      <c r="L232" s="294"/>
      <c r="M232" s="294"/>
      <c r="N232" s="461"/>
      <c r="O232" s="294"/>
      <c r="P232" s="294"/>
      <c r="Q232" s="294"/>
      <c r="R232" s="294"/>
      <c r="S232" s="294"/>
      <c r="T232" s="294"/>
      <c r="U232" s="294"/>
      <c r="V232" s="294"/>
      <c r="W232" s="294"/>
      <c r="X232" s="294"/>
      <c r="Y232" s="408">
        <f>Y231</f>
        <v>0</v>
      </c>
      <c r="Z232" s="408">
        <f t="shared" ref="Z232:AL232" si="267">Z231</f>
        <v>0</v>
      </c>
      <c r="AA232" s="408">
        <f t="shared" si="267"/>
        <v>0</v>
      </c>
      <c r="AB232" s="408">
        <f t="shared" si="267"/>
        <v>0</v>
      </c>
      <c r="AC232" s="408">
        <f t="shared" si="267"/>
        <v>0</v>
      </c>
      <c r="AD232" s="408">
        <f t="shared" si="267"/>
        <v>0</v>
      </c>
      <c r="AE232" s="408">
        <f t="shared" si="267"/>
        <v>0</v>
      </c>
      <c r="AF232" s="408">
        <f t="shared" si="267"/>
        <v>0</v>
      </c>
      <c r="AG232" s="408">
        <f t="shared" si="267"/>
        <v>0</v>
      </c>
      <c r="AH232" s="408">
        <f t="shared" si="267"/>
        <v>0</v>
      </c>
      <c r="AI232" s="408">
        <f t="shared" si="267"/>
        <v>0</v>
      </c>
      <c r="AJ232" s="408">
        <f t="shared" si="267"/>
        <v>0</v>
      </c>
      <c r="AK232" s="408">
        <f t="shared" si="267"/>
        <v>0</v>
      </c>
      <c r="AL232" s="408">
        <f t="shared" si="267"/>
        <v>0</v>
      </c>
      <c r="AM232" s="296"/>
    </row>
    <row r="233" spans="1:39" ht="15" hidden="1" outlineLevel="1">
      <c r="B233" s="293"/>
      <c r="C233" s="304"/>
      <c r="D233" s="290"/>
      <c r="E233" s="290"/>
      <c r="F233" s="290"/>
      <c r="G233" s="290"/>
      <c r="H233" s="290"/>
      <c r="I233" s="290"/>
      <c r="J233" s="290"/>
      <c r="K233" s="290"/>
      <c r="L233" s="290"/>
      <c r="M233" s="290"/>
      <c r="N233" s="290"/>
      <c r="O233" s="290"/>
      <c r="P233" s="290"/>
      <c r="Q233" s="290"/>
      <c r="R233" s="290"/>
      <c r="S233" s="290"/>
      <c r="T233" s="290"/>
      <c r="U233" s="290"/>
      <c r="V233" s="290"/>
      <c r="W233" s="290"/>
      <c r="X233" s="290"/>
      <c r="Y233" s="409"/>
      <c r="Z233" s="409"/>
      <c r="AA233" s="409"/>
      <c r="AB233" s="409"/>
      <c r="AC233" s="409"/>
      <c r="AD233" s="409"/>
      <c r="AE233" s="409"/>
      <c r="AF233" s="409"/>
      <c r="AG233" s="409"/>
      <c r="AH233" s="409"/>
      <c r="AI233" s="409"/>
      <c r="AJ233" s="409"/>
      <c r="AK233" s="409"/>
      <c r="AL233" s="409"/>
      <c r="AM233" s="305"/>
    </row>
    <row r="234" spans="1:39" ht="15" hidden="1" outlineLevel="1">
      <c r="A234" s="511">
        <v>4</v>
      </c>
      <c r="B234" s="509" t="s">
        <v>669</v>
      </c>
      <c r="C234" s="290" t="s">
        <v>25</v>
      </c>
      <c r="D234" s="294"/>
      <c r="E234" s="294"/>
      <c r="F234" s="294"/>
      <c r="G234" s="294"/>
      <c r="H234" s="294"/>
      <c r="I234" s="294"/>
      <c r="J234" s="294"/>
      <c r="K234" s="294"/>
      <c r="L234" s="294"/>
      <c r="M234" s="294"/>
      <c r="N234" s="290"/>
      <c r="O234" s="294"/>
      <c r="P234" s="294"/>
      <c r="Q234" s="294"/>
      <c r="R234" s="294"/>
      <c r="S234" s="294"/>
      <c r="T234" s="294"/>
      <c r="U234" s="294"/>
      <c r="V234" s="294"/>
      <c r="W234" s="294"/>
      <c r="X234" s="294"/>
      <c r="Y234" s="407"/>
      <c r="Z234" s="407"/>
      <c r="AA234" s="407"/>
      <c r="AB234" s="407"/>
      <c r="AC234" s="407"/>
      <c r="AD234" s="407"/>
      <c r="AE234" s="407"/>
      <c r="AF234" s="407"/>
      <c r="AG234" s="407"/>
      <c r="AH234" s="407"/>
      <c r="AI234" s="407"/>
      <c r="AJ234" s="407"/>
      <c r="AK234" s="407"/>
      <c r="AL234" s="407"/>
      <c r="AM234" s="295">
        <f>SUM(Y234:AL234)</f>
        <v>0</v>
      </c>
    </row>
    <row r="235" spans="1:39" ht="15" hidden="1" outlineLevel="1">
      <c r="B235" s="293" t="s">
        <v>289</v>
      </c>
      <c r="C235" s="290" t="s">
        <v>163</v>
      </c>
      <c r="D235" s="294"/>
      <c r="E235" s="294"/>
      <c r="F235" s="294"/>
      <c r="G235" s="294"/>
      <c r="H235" s="294"/>
      <c r="I235" s="294"/>
      <c r="J235" s="294"/>
      <c r="K235" s="294"/>
      <c r="L235" s="294"/>
      <c r="M235" s="294"/>
      <c r="N235" s="461"/>
      <c r="O235" s="294"/>
      <c r="P235" s="294"/>
      <c r="Q235" s="294"/>
      <c r="R235" s="294"/>
      <c r="S235" s="294"/>
      <c r="T235" s="294"/>
      <c r="U235" s="294"/>
      <c r="V235" s="294"/>
      <c r="W235" s="294"/>
      <c r="X235" s="294"/>
      <c r="Y235" s="408">
        <f>Y234</f>
        <v>0</v>
      </c>
      <c r="Z235" s="408">
        <f t="shared" ref="Z235:AL235" si="268">Z234</f>
        <v>0</v>
      </c>
      <c r="AA235" s="408">
        <f t="shared" si="268"/>
        <v>0</v>
      </c>
      <c r="AB235" s="408">
        <f t="shared" si="268"/>
        <v>0</v>
      </c>
      <c r="AC235" s="408">
        <f t="shared" si="268"/>
        <v>0</v>
      </c>
      <c r="AD235" s="408">
        <f t="shared" si="268"/>
        <v>0</v>
      </c>
      <c r="AE235" s="408">
        <f t="shared" si="268"/>
        <v>0</v>
      </c>
      <c r="AF235" s="408">
        <f t="shared" si="268"/>
        <v>0</v>
      </c>
      <c r="AG235" s="408">
        <f t="shared" si="268"/>
        <v>0</v>
      </c>
      <c r="AH235" s="408">
        <f t="shared" si="268"/>
        <v>0</v>
      </c>
      <c r="AI235" s="408">
        <f t="shared" si="268"/>
        <v>0</v>
      </c>
      <c r="AJ235" s="408">
        <f t="shared" si="268"/>
        <v>0</v>
      </c>
      <c r="AK235" s="408">
        <f t="shared" si="268"/>
        <v>0</v>
      </c>
      <c r="AL235" s="408">
        <f t="shared" si="268"/>
        <v>0</v>
      </c>
      <c r="AM235" s="296"/>
    </row>
    <row r="236" spans="1:39" ht="15" hidden="1" outlineLevel="1">
      <c r="B236" s="293"/>
      <c r="C236" s="304"/>
      <c r="D236" s="303"/>
      <c r="E236" s="303"/>
      <c r="F236" s="303"/>
      <c r="G236" s="303"/>
      <c r="H236" s="303"/>
      <c r="I236" s="303"/>
      <c r="J236" s="303"/>
      <c r="K236" s="303"/>
      <c r="L236" s="303"/>
      <c r="M236" s="303"/>
      <c r="N236" s="290"/>
      <c r="O236" s="303"/>
      <c r="P236" s="303"/>
      <c r="Q236" s="303"/>
      <c r="R236" s="303"/>
      <c r="S236" s="303"/>
      <c r="T236" s="303"/>
      <c r="U236" s="303"/>
      <c r="V236" s="303"/>
      <c r="W236" s="303"/>
      <c r="X236" s="303"/>
      <c r="Y236" s="409"/>
      <c r="Z236" s="409"/>
      <c r="AA236" s="409"/>
      <c r="AB236" s="409"/>
      <c r="AC236" s="409"/>
      <c r="AD236" s="409"/>
      <c r="AE236" s="409"/>
      <c r="AF236" s="409"/>
      <c r="AG236" s="409"/>
      <c r="AH236" s="409"/>
      <c r="AI236" s="409"/>
      <c r="AJ236" s="409"/>
      <c r="AK236" s="409"/>
      <c r="AL236" s="409"/>
      <c r="AM236" s="305"/>
    </row>
    <row r="237" spans="1:39" ht="30" hidden="1" outlineLevel="1">
      <c r="A237" s="511">
        <v>5</v>
      </c>
      <c r="B237" s="509" t="s">
        <v>98</v>
      </c>
      <c r="C237" s="290" t="s">
        <v>25</v>
      </c>
      <c r="D237" s="294"/>
      <c r="E237" s="294"/>
      <c r="F237" s="294"/>
      <c r="G237" s="294"/>
      <c r="H237" s="294"/>
      <c r="I237" s="294"/>
      <c r="J237" s="294"/>
      <c r="K237" s="294"/>
      <c r="L237" s="294"/>
      <c r="M237" s="294"/>
      <c r="N237" s="290"/>
      <c r="O237" s="294"/>
      <c r="P237" s="294"/>
      <c r="Q237" s="294"/>
      <c r="R237" s="294"/>
      <c r="S237" s="294"/>
      <c r="T237" s="294"/>
      <c r="U237" s="294"/>
      <c r="V237" s="294"/>
      <c r="W237" s="294"/>
      <c r="X237" s="294"/>
      <c r="Y237" s="407"/>
      <c r="Z237" s="407"/>
      <c r="AA237" s="407"/>
      <c r="AB237" s="407"/>
      <c r="AC237" s="407"/>
      <c r="AD237" s="407"/>
      <c r="AE237" s="407"/>
      <c r="AF237" s="407"/>
      <c r="AG237" s="407"/>
      <c r="AH237" s="407"/>
      <c r="AI237" s="407"/>
      <c r="AJ237" s="407"/>
      <c r="AK237" s="407"/>
      <c r="AL237" s="407"/>
      <c r="AM237" s="295">
        <f>SUM(Y237:AL237)</f>
        <v>0</v>
      </c>
    </row>
    <row r="238" spans="1:39" ht="15" hidden="1" outlineLevel="1">
      <c r="B238" s="293" t="s">
        <v>289</v>
      </c>
      <c r="C238" s="290" t="s">
        <v>163</v>
      </c>
      <c r="D238" s="294"/>
      <c r="E238" s="294"/>
      <c r="F238" s="294"/>
      <c r="G238" s="294"/>
      <c r="H238" s="294"/>
      <c r="I238" s="294"/>
      <c r="J238" s="294"/>
      <c r="K238" s="294"/>
      <c r="L238" s="294"/>
      <c r="M238" s="294"/>
      <c r="N238" s="461"/>
      <c r="O238" s="294"/>
      <c r="P238" s="294"/>
      <c r="Q238" s="294"/>
      <c r="R238" s="294"/>
      <c r="S238" s="294"/>
      <c r="T238" s="294"/>
      <c r="U238" s="294"/>
      <c r="V238" s="294"/>
      <c r="W238" s="294"/>
      <c r="X238" s="294"/>
      <c r="Y238" s="408">
        <f>Y237</f>
        <v>0</v>
      </c>
      <c r="Z238" s="408">
        <f t="shared" ref="Z238:AL238" si="269">Z237</f>
        <v>0</v>
      </c>
      <c r="AA238" s="408">
        <f t="shared" si="269"/>
        <v>0</v>
      </c>
      <c r="AB238" s="408">
        <f t="shared" si="269"/>
        <v>0</v>
      </c>
      <c r="AC238" s="408">
        <f t="shared" si="269"/>
        <v>0</v>
      </c>
      <c r="AD238" s="408">
        <f t="shared" si="269"/>
        <v>0</v>
      </c>
      <c r="AE238" s="408">
        <f t="shared" si="269"/>
        <v>0</v>
      </c>
      <c r="AF238" s="408">
        <f t="shared" si="269"/>
        <v>0</v>
      </c>
      <c r="AG238" s="408">
        <f t="shared" si="269"/>
        <v>0</v>
      </c>
      <c r="AH238" s="408">
        <f t="shared" si="269"/>
        <v>0</v>
      </c>
      <c r="AI238" s="408">
        <f t="shared" si="269"/>
        <v>0</v>
      </c>
      <c r="AJ238" s="408">
        <f t="shared" si="269"/>
        <v>0</v>
      </c>
      <c r="AK238" s="408">
        <f t="shared" si="269"/>
        <v>0</v>
      </c>
      <c r="AL238" s="408">
        <f t="shared" si="269"/>
        <v>0</v>
      </c>
      <c r="AM238" s="296"/>
    </row>
    <row r="239" spans="1:39" ht="15" hidden="1" outlineLevel="1">
      <c r="B239" s="293"/>
      <c r="C239" s="290"/>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9"/>
      <c r="Z239" s="420"/>
      <c r="AA239" s="420"/>
      <c r="AB239" s="420"/>
      <c r="AC239" s="420"/>
      <c r="AD239" s="420"/>
      <c r="AE239" s="420"/>
      <c r="AF239" s="420"/>
      <c r="AG239" s="420"/>
      <c r="AH239" s="420"/>
      <c r="AI239" s="420"/>
      <c r="AJ239" s="420"/>
      <c r="AK239" s="420"/>
      <c r="AL239" s="420"/>
      <c r="AM239" s="296"/>
    </row>
    <row r="240" spans="1:39" ht="15.6" hidden="1" outlineLevel="1">
      <c r="B240" s="318" t="s">
        <v>498</v>
      </c>
      <c r="C240" s="288"/>
      <c r="D240" s="288"/>
      <c r="E240" s="288"/>
      <c r="F240" s="288"/>
      <c r="G240" s="288"/>
      <c r="H240" s="288"/>
      <c r="I240" s="288"/>
      <c r="J240" s="288"/>
      <c r="K240" s="288"/>
      <c r="L240" s="288"/>
      <c r="M240" s="288"/>
      <c r="N240" s="289"/>
      <c r="O240" s="288"/>
      <c r="P240" s="288"/>
      <c r="Q240" s="288"/>
      <c r="R240" s="288"/>
      <c r="S240" s="288"/>
      <c r="T240" s="288"/>
      <c r="U240" s="288"/>
      <c r="V240" s="288"/>
      <c r="W240" s="288"/>
      <c r="X240" s="288"/>
      <c r="Y240" s="411"/>
      <c r="Z240" s="411"/>
      <c r="AA240" s="411"/>
      <c r="AB240" s="411"/>
      <c r="AC240" s="411"/>
      <c r="AD240" s="411"/>
      <c r="AE240" s="411"/>
      <c r="AF240" s="411"/>
      <c r="AG240" s="411"/>
      <c r="AH240" s="411"/>
      <c r="AI240" s="411"/>
      <c r="AJ240" s="411"/>
      <c r="AK240" s="411"/>
      <c r="AL240" s="411"/>
      <c r="AM240" s="291"/>
    </row>
    <row r="241" spans="1:39" ht="15" hidden="1" outlineLevel="1">
      <c r="A241" s="511">
        <v>6</v>
      </c>
      <c r="B241" s="509" t="s">
        <v>99</v>
      </c>
      <c r="C241" s="290" t="s">
        <v>25</v>
      </c>
      <c r="D241" s="294"/>
      <c r="E241" s="294"/>
      <c r="F241" s="294"/>
      <c r="G241" s="294"/>
      <c r="H241" s="294"/>
      <c r="I241" s="294"/>
      <c r="J241" s="294"/>
      <c r="K241" s="294"/>
      <c r="L241" s="294"/>
      <c r="M241" s="294"/>
      <c r="N241" s="294">
        <v>12</v>
      </c>
      <c r="O241" s="294"/>
      <c r="P241" s="294"/>
      <c r="Q241" s="294"/>
      <c r="R241" s="294"/>
      <c r="S241" s="294"/>
      <c r="T241" s="294"/>
      <c r="U241" s="294"/>
      <c r="V241" s="294"/>
      <c r="W241" s="294"/>
      <c r="X241" s="294"/>
      <c r="Y241" s="412"/>
      <c r="Z241" s="407"/>
      <c r="AA241" s="407"/>
      <c r="AB241" s="407"/>
      <c r="AC241" s="407"/>
      <c r="AD241" s="407"/>
      <c r="AE241" s="407"/>
      <c r="AF241" s="412"/>
      <c r="AG241" s="412"/>
      <c r="AH241" s="412"/>
      <c r="AI241" s="412"/>
      <c r="AJ241" s="412"/>
      <c r="AK241" s="412"/>
      <c r="AL241" s="412"/>
      <c r="AM241" s="295">
        <f>SUM(Y241:AL241)</f>
        <v>0</v>
      </c>
    </row>
    <row r="242" spans="1:39" ht="15" hidden="1" outlineLevel="1">
      <c r="B242" s="293" t="s">
        <v>289</v>
      </c>
      <c r="C242" s="290" t="s">
        <v>163</v>
      </c>
      <c r="D242" s="294"/>
      <c r="E242" s="294"/>
      <c r="F242" s="294"/>
      <c r="G242" s="294"/>
      <c r="H242" s="294"/>
      <c r="I242" s="294"/>
      <c r="J242" s="294"/>
      <c r="K242" s="294"/>
      <c r="L242" s="294"/>
      <c r="M242" s="294"/>
      <c r="N242" s="294">
        <f>N241</f>
        <v>12</v>
      </c>
      <c r="O242" s="294"/>
      <c r="P242" s="294"/>
      <c r="Q242" s="294"/>
      <c r="R242" s="294"/>
      <c r="S242" s="294"/>
      <c r="T242" s="294"/>
      <c r="U242" s="294"/>
      <c r="V242" s="294"/>
      <c r="W242" s="294"/>
      <c r="X242" s="294"/>
      <c r="Y242" s="408">
        <f>Y241</f>
        <v>0</v>
      </c>
      <c r="Z242" s="408">
        <f t="shared" ref="Z242:AL242" si="270">Z241</f>
        <v>0</v>
      </c>
      <c r="AA242" s="408">
        <f t="shared" si="270"/>
        <v>0</v>
      </c>
      <c r="AB242" s="408">
        <f t="shared" si="270"/>
        <v>0</v>
      </c>
      <c r="AC242" s="408">
        <f t="shared" si="270"/>
        <v>0</v>
      </c>
      <c r="AD242" s="408">
        <f t="shared" si="270"/>
        <v>0</v>
      </c>
      <c r="AE242" s="408">
        <f t="shared" si="270"/>
        <v>0</v>
      </c>
      <c r="AF242" s="408">
        <f t="shared" si="270"/>
        <v>0</v>
      </c>
      <c r="AG242" s="408">
        <f t="shared" si="270"/>
        <v>0</v>
      </c>
      <c r="AH242" s="408">
        <f t="shared" si="270"/>
        <v>0</v>
      </c>
      <c r="AI242" s="408">
        <f t="shared" si="270"/>
        <v>0</v>
      </c>
      <c r="AJ242" s="408">
        <f t="shared" si="270"/>
        <v>0</v>
      </c>
      <c r="AK242" s="408">
        <f t="shared" si="270"/>
        <v>0</v>
      </c>
      <c r="AL242" s="408">
        <f t="shared" si="270"/>
        <v>0</v>
      </c>
      <c r="AM242" s="310"/>
    </row>
    <row r="243" spans="1:39" ht="15" hidden="1" outlineLevel="1">
      <c r="B243" s="309"/>
      <c r="C243" s="311"/>
      <c r="D243" s="290"/>
      <c r="E243" s="290"/>
      <c r="F243" s="290"/>
      <c r="G243" s="290"/>
      <c r="H243" s="290"/>
      <c r="I243" s="290"/>
      <c r="J243" s="290"/>
      <c r="K243" s="290"/>
      <c r="L243" s="290"/>
      <c r="M243" s="290"/>
      <c r="N243" s="290"/>
      <c r="O243" s="290"/>
      <c r="P243" s="290"/>
      <c r="Q243" s="290"/>
      <c r="R243" s="290"/>
      <c r="S243" s="290"/>
      <c r="T243" s="290"/>
      <c r="U243" s="290"/>
      <c r="V243" s="290"/>
      <c r="W243" s="290"/>
      <c r="X243" s="290"/>
      <c r="Y243" s="413"/>
      <c r="Z243" s="413"/>
      <c r="AA243" s="413"/>
      <c r="AB243" s="413"/>
      <c r="AC243" s="413"/>
      <c r="AD243" s="413"/>
      <c r="AE243" s="413"/>
      <c r="AF243" s="413"/>
      <c r="AG243" s="413"/>
      <c r="AH243" s="413"/>
      <c r="AI243" s="413"/>
      <c r="AJ243" s="413"/>
      <c r="AK243" s="413"/>
      <c r="AL243" s="413"/>
      <c r="AM243" s="312"/>
    </row>
    <row r="244" spans="1:39" ht="30" hidden="1" outlineLevel="1">
      <c r="A244" s="511">
        <v>7</v>
      </c>
      <c r="B244" s="509" t="s">
        <v>100</v>
      </c>
      <c r="C244" s="290" t="s">
        <v>25</v>
      </c>
      <c r="D244" s="294"/>
      <c r="E244" s="294"/>
      <c r="F244" s="294"/>
      <c r="G244" s="294"/>
      <c r="H244" s="294"/>
      <c r="I244" s="294"/>
      <c r="J244" s="294"/>
      <c r="K244" s="294"/>
      <c r="L244" s="294"/>
      <c r="M244" s="294"/>
      <c r="N244" s="294">
        <v>12</v>
      </c>
      <c r="O244" s="294"/>
      <c r="P244" s="294"/>
      <c r="Q244" s="294"/>
      <c r="R244" s="294"/>
      <c r="S244" s="294"/>
      <c r="T244" s="294"/>
      <c r="U244" s="294"/>
      <c r="V244" s="294"/>
      <c r="W244" s="294"/>
      <c r="X244" s="294"/>
      <c r="Y244" s="412"/>
      <c r="Z244" s="407"/>
      <c r="AA244" s="407"/>
      <c r="AB244" s="407"/>
      <c r="AC244" s="407"/>
      <c r="AD244" s="407"/>
      <c r="AE244" s="407"/>
      <c r="AF244" s="412"/>
      <c r="AG244" s="412"/>
      <c r="AH244" s="412"/>
      <c r="AI244" s="412"/>
      <c r="AJ244" s="412"/>
      <c r="AK244" s="412"/>
      <c r="AL244" s="412"/>
      <c r="AM244" s="295">
        <f>SUM(Y244:AL244)</f>
        <v>0</v>
      </c>
    </row>
    <row r="245" spans="1:39" ht="15" hidden="1" outlineLevel="1">
      <c r="B245" s="293" t="s">
        <v>289</v>
      </c>
      <c r="C245" s="290" t="s">
        <v>163</v>
      </c>
      <c r="D245" s="294"/>
      <c r="E245" s="294"/>
      <c r="F245" s="294"/>
      <c r="G245" s="294"/>
      <c r="H245" s="294"/>
      <c r="I245" s="294"/>
      <c r="J245" s="294"/>
      <c r="K245" s="294"/>
      <c r="L245" s="294"/>
      <c r="M245" s="294"/>
      <c r="N245" s="294">
        <f>N244</f>
        <v>12</v>
      </c>
      <c r="O245" s="294"/>
      <c r="P245" s="294"/>
      <c r="Q245" s="294"/>
      <c r="R245" s="294"/>
      <c r="S245" s="294"/>
      <c r="T245" s="294"/>
      <c r="U245" s="294"/>
      <c r="V245" s="294"/>
      <c r="W245" s="294"/>
      <c r="X245" s="294"/>
      <c r="Y245" s="408">
        <f>Y244</f>
        <v>0</v>
      </c>
      <c r="Z245" s="408">
        <f t="shared" ref="Z245:AL245" si="271">Z244</f>
        <v>0</v>
      </c>
      <c r="AA245" s="408">
        <f t="shared" si="271"/>
        <v>0</v>
      </c>
      <c r="AB245" s="408">
        <f t="shared" si="271"/>
        <v>0</v>
      </c>
      <c r="AC245" s="408">
        <f t="shared" si="271"/>
        <v>0</v>
      </c>
      <c r="AD245" s="408">
        <f t="shared" si="271"/>
        <v>0</v>
      </c>
      <c r="AE245" s="408">
        <f t="shared" si="271"/>
        <v>0</v>
      </c>
      <c r="AF245" s="408">
        <f t="shared" si="271"/>
        <v>0</v>
      </c>
      <c r="AG245" s="408">
        <f t="shared" si="271"/>
        <v>0</v>
      </c>
      <c r="AH245" s="408">
        <f t="shared" si="271"/>
        <v>0</v>
      </c>
      <c r="AI245" s="408">
        <f t="shared" si="271"/>
        <v>0</v>
      </c>
      <c r="AJ245" s="408">
        <f t="shared" si="271"/>
        <v>0</v>
      </c>
      <c r="AK245" s="408">
        <f t="shared" si="271"/>
        <v>0</v>
      </c>
      <c r="AL245" s="408">
        <f t="shared" si="271"/>
        <v>0</v>
      </c>
      <c r="AM245" s="310"/>
    </row>
    <row r="246" spans="1:39" ht="15" hidden="1" outlineLevel="1">
      <c r="B246" s="313"/>
      <c r="C246" s="311"/>
      <c r="D246" s="290"/>
      <c r="E246" s="290"/>
      <c r="F246" s="290"/>
      <c r="G246" s="290"/>
      <c r="H246" s="290"/>
      <c r="I246" s="290"/>
      <c r="J246" s="290"/>
      <c r="K246" s="290"/>
      <c r="L246" s="290"/>
      <c r="M246" s="290"/>
      <c r="N246" s="290"/>
      <c r="O246" s="290"/>
      <c r="P246" s="290"/>
      <c r="Q246" s="290"/>
      <c r="R246" s="290"/>
      <c r="S246" s="290"/>
      <c r="T246" s="290"/>
      <c r="U246" s="290"/>
      <c r="V246" s="290"/>
      <c r="W246" s="290"/>
      <c r="X246" s="290"/>
      <c r="Y246" s="413"/>
      <c r="Z246" s="414"/>
      <c r="AA246" s="413"/>
      <c r="AB246" s="413"/>
      <c r="AC246" s="413"/>
      <c r="AD246" s="413"/>
      <c r="AE246" s="413"/>
      <c r="AF246" s="413"/>
      <c r="AG246" s="413"/>
      <c r="AH246" s="413"/>
      <c r="AI246" s="413"/>
      <c r="AJ246" s="413"/>
      <c r="AK246" s="413"/>
      <c r="AL246" s="413"/>
      <c r="AM246" s="312"/>
    </row>
    <row r="247" spans="1:39" ht="30" hidden="1" outlineLevel="1">
      <c r="A247" s="511">
        <v>8</v>
      </c>
      <c r="B247" s="509" t="s">
        <v>101</v>
      </c>
      <c r="C247" s="290" t="s">
        <v>25</v>
      </c>
      <c r="D247" s="294"/>
      <c r="E247" s="294"/>
      <c r="F247" s="294"/>
      <c r="G247" s="294"/>
      <c r="H247" s="294"/>
      <c r="I247" s="294"/>
      <c r="J247" s="294"/>
      <c r="K247" s="294"/>
      <c r="L247" s="294"/>
      <c r="M247" s="294"/>
      <c r="N247" s="294">
        <v>12</v>
      </c>
      <c r="O247" s="294"/>
      <c r="P247" s="294"/>
      <c r="Q247" s="294"/>
      <c r="R247" s="294"/>
      <c r="S247" s="294"/>
      <c r="T247" s="294"/>
      <c r="U247" s="294"/>
      <c r="V247" s="294"/>
      <c r="W247" s="294"/>
      <c r="X247" s="294"/>
      <c r="Y247" s="412"/>
      <c r="Z247" s="407"/>
      <c r="AA247" s="407"/>
      <c r="AB247" s="407"/>
      <c r="AC247" s="407"/>
      <c r="AD247" s="407"/>
      <c r="AE247" s="407"/>
      <c r="AF247" s="412"/>
      <c r="AG247" s="412"/>
      <c r="AH247" s="412"/>
      <c r="AI247" s="412"/>
      <c r="AJ247" s="412"/>
      <c r="AK247" s="412"/>
      <c r="AL247" s="412"/>
      <c r="AM247" s="295">
        <f>SUM(Y247:AL247)</f>
        <v>0</v>
      </c>
    </row>
    <row r="248" spans="1:39" ht="15" hidden="1" outlineLevel="1">
      <c r="B248" s="293" t="s">
        <v>289</v>
      </c>
      <c r="C248" s="290" t="s">
        <v>163</v>
      </c>
      <c r="D248" s="294"/>
      <c r="E248" s="294"/>
      <c r="F248" s="294"/>
      <c r="G248" s="294"/>
      <c r="H248" s="294"/>
      <c r="I248" s="294"/>
      <c r="J248" s="294"/>
      <c r="K248" s="294"/>
      <c r="L248" s="294"/>
      <c r="M248" s="294"/>
      <c r="N248" s="294">
        <f>N247</f>
        <v>12</v>
      </c>
      <c r="O248" s="294"/>
      <c r="P248" s="294"/>
      <c r="Q248" s="294"/>
      <c r="R248" s="294"/>
      <c r="S248" s="294"/>
      <c r="T248" s="294"/>
      <c r="U248" s="294"/>
      <c r="V248" s="294"/>
      <c r="W248" s="294"/>
      <c r="X248" s="294"/>
      <c r="Y248" s="408">
        <f>Y247</f>
        <v>0</v>
      </c>
      <c r="Z248" s="408">
        <f t="shared" ref="Z248:AL248" si="272">Z247</f>
        <v>0</v>
      </c>
      <c r="AA248" s="408">
        <f t="shared" si="272"/>
        <v>0</v>
      </c>
      <c r="AB248" s="408">
        <f t="shared" si="272"/>
        <v>0</v>
      </c>
      <c r="AC248" s="408">
        <f t="shared" si="272"/>
        <v>0</v>
      </c>
      <c r="AD248" s="408">
        <f t="shared" si="272"/>
        <v>0</v>
      </c>
      <c r="AE248" s="408">
        <f t="shared" si="272"/>
        <v>0</v>
      </c>
      <c r="AF248" s="408">
        <f t="shared" si="272"/>
        <v>0</v>
      </c>
      <c r="AG248" s="408">
        <f t="shared" si="272"/>
        <v>0</v>
      </c>
      <c r="AH248" s="408">
        <f t="shared" si="272"/>
        <v>0</v>
      </c>
      <c r="AI248" s="408">
        <f t="shared" si="272"/>
        <v>0</v>
      </c>
      <c r="AJ248" s="408">
        <f t="shared" si="272"/>
        <v>0</v>
      </c>
      <c r="AK248" s="408">
        <f t="shared" si="272"/>
        <v>0</v>
      </c>
      <c r="AL248" s="408">
        <f t="shared" si="272"/>
        <v>0</v>
      </c>
      <c r="AM248" s="310"/>
    </row>
    <row r="249" spans="1:39" ht="15" hidden="1" outlineLevel="1">
      <c r="B249" s="313"/>
      <c r="C249" s="311"/>
      <c r="D249" s="315"/>
      <c r="E249" s="315"/>
      <c r="F249" s="315"/>
      <c r="G249" s="315"/>
      <c r="H249" s="315"/>
      <c r="I249" s="315"/>
      <c r="J249" s="315"/>
      <c r="K249" s="315"/>
      <c r="L249" s="315"/>
      <c r="M249" s="315"/>
      <c r="N249" s="290"/>
      <c r="O249" s="315"/>
      <c r="P249" s="315"/>
      <c r="Q249" s="315"/>
      <c r="R249" s="315"/>
      <c r="S249" s="315"/>
      <c r="T249" s="315"/>
      <c r="U249" s="315"/>
      <c r="V249" s="315"/>
      <c r="W249" s="315"/>
      <c r="X249" s="315"/>
      <c r="Y249" s="413"/>
      <c r="Z249" s="414"/>
      <c r="AA249" s="413"/>
      <c r="AB249" s="413"/>
      <c r="AC249" s="413"/>
      <c r="AD249" s="413"/>
      <c r="AE249" s="413"/>
      <c r="AF249" s="413"/>
      <c r="AG249" s="413"/>
      <c r="AH249" s="413"/>
      <c r="AI249" s="413"/>
      <c r="AJ249" s="413"/>
      <c r="AK249" s="413"/>
      <c r="AL249" s="413"/>
      <c r="AM249" s="312"/>
    </row>
    <row r="250" spans="1:39" ht="30" hidden="1" outlineLevel="1">
      <c r="A250" s="511">
        <v>9</v>
      </c>
      <c r="B250" s="509" t="s">
        <v>102</v>
      </c>
      <c r="C250" s="290" t="s">
        <v>25</v>
      </c>
      <c r="D250" s="294"/>
      <c r="E250" s="294"/>
      <c r="F250" s="294"/>
      <c r="G250" s="294"/>
      <c r="H250" s="294"/>
      <c r="I250" s="294"/>
      <c r="J250" s="294"/>
      <c r="K250" s="294"/>
      <c r="L250" s="294"/>
      <c r="M250" s="294"/>
      <c r="N250" s="294">
        <v>12</v>
      </c>
      <c r="O250" s="294"/>
      <c r="P250" s="294"/>
      <c r="Q250" s="294"/>
      <c r="R250" s="294"/>
      <c r="S250" s="294"/>
      <c r="T250" s="294"/>
      <c r="U250" s="294"/>
      <c r="V250" s="294"/>
      <c r="W250" s="294"/>
      <c r="X250" s="294"/>
      <c r="Y250" s="412"/>
      <c r="Z250" s="407"/>
      <c r="AA250" s="407"/>
      <c r="AB250" s="407"/>
      <c r="AC250" s="407"/>
      <c r="AD250" s="407"/>
      <c r="AE250" s="407"/>
      <c r="AF250" s="412"/>
      <c r="AG250" s="412"/>
      <c r="AH250" s="412"/>
      <c r="AI250" s="412"/>
      <c r="AJ250" s="412"/>
      <c r="AK250" s="412"/>
      <c r="AL250" s="412"/>
      <c r="AM250" s="295">
        <f>SUM(Y250:AL250)</f>
        <v>0</v>
      </c>
    </row>
    <row r="251" spans="1:39" ht="15" hidden="1" outlineLevel="1">
      <c r="B251" s="293" t="s">
        <v>289</v>
      </c>
      <c r="C251" s="290" t="s">
        <v>163</v>
      </c>
      <c r="D251" s="294"/>
      <c r="E251" s="294"/>
      <c r="F251" s="294"/>
      <c r="G251" s="294"/>
      <c r="H251" s="294"/>
      <c r="I251" s="294"/>
      <c r="J251" s="294"/>
      <c r="K251" s="294"/>
      <c r="L251" s="294"/>
      <c r="M251" s="294"/>
      <c r="N251" s="294">
        <f>N250</f>
        <v>12</v>
      </c>
      <c r="O251" s="294"/>
      <c r="P251" s="294"/>
      <c r="Q251" s="294"/>
      <c r="R251" s="294"/>
      <c r="S251" s="294"/>
      <c r="T251" s="294"/>
      <c r="U251" s="294"/>
      <c r="V251" s="294"/>
      <c r="W251" s="294"/>
      <c r="X251" s="294"/>
      <c r="Y251" s="408">
        <f>Y250</f>
        <v>0</v>
      </c>
      <c r="Z251" s="408">
        <f t="shared" ref="Z251:AL251" si="273">Z250</f>
        <v>0</v>
      </c>
      <c r="AA251" s="408">
        <f t="shared" si="273"/>
        <v>0</v>
      </c>
      <c r="AB251" s="408">
        <f t="shared" si="273"/>
        <v>0</v>
      </c>
      <c r="AC251" s="408">
        <f t="shared" si="273"/>
        <v>0</v>
      </c>
      <c r="AD251" s="408">
        <f t="shared" si="273"/>
        <v>0</v>
      </c>
      <c r="AE251" s="408">
        <f t="shared" si="273"/>
        <v>0</v>
      </c>
      <c r="AF251" s="408">
        <f t="shared" si="273"/>
        <v>0</v>
      </c>
      <c r="AG251" s="408">
        <f t="shared" si="273"/>
        <v>0</v>
      </c>
      <c r="AH251" s="408">
        <f t="shared" si="273"/>
        <v>0</v>
      </c>
      <c r="AI251" s="408">
        <f t="shared" si="273"/>
        <v>0</v>
      </c>
      <c r="AJ251" s="408">
        <f t="shared" si="273"/>
        <v>0</v>
      </c>
      <c r="AK251" s="408">
        <f t="shared" si="273"/>
        <v>0</v>
      </c>
      <c r="AL251" s="408">
        <f t="shared" si="273"/>
        <v>0</v>
      </c>
      <c r="AM251" s="310"/>
    </row>
    <row r="252" spans="1:39" ht="15" hidden="1" outlineLevel="1">
      <c r="B252" s="313"/>
      <c r="C252" s="311"/>
      <c r="D252" s="315"/>
      <c r="E252" s="315"/>
      <c r="F252" s="315"/>
      <c r="G252" s="315"/>
      <c r="H252" s="315"/>
      <c r="I252" s="315"/>
      <c r="J252" s="315"/>
      <c r="K252" s="315"/>
      <c r="L252" s="315"/>
      <c r="M252" s="315"/>
      <c r="N252" s="290"/>
      <c r="O252" s="315"/>
      <c r="P252" s="315"/>
      <c r="Q252" s="315"/>
      <c r="R252" s="315"/>
      <c r="S252" s="315"/>
      <c r="T252" s="315"/>
      <c r="U252" s="315"/>
      <c r="V252" s="315"/>
      <c r="W252" s="315"/>
      <c r="X252" s="315"/>
      <c r="Y252" s="413"/>
      <c r="Z252" s="413"/>
      <c r="AA252" s="413"/>
      <c r="AB252" s="413"/>
      <c r="AC252" s="413"/>
      <c r="AD252" s="413"/>
      <c r="AE252" s="413"/>
      <c r="AF252" s="413"/>
      <c r="AG252" s="413"/>
      <c r="AH252" s="413"/>
      <c r="AI252" s="413"/>
      <c r="AJ252" s="413"/>
      <c r="AK252" s="413"/>
      <c r="AL252" s="413"/>
      <c r="AM252" s="312"/>
    </row>
    <row r="253" spans="1:39" ht="30" hidden="1" outlineLevel="1">
      <c r="A253" s="511">
        <v>10</v>
      </c>
      <c r="B253" s="509" t="s">
        <v>103</v>
      </c>
      <c r="C253" s="290" t="s">
        <v>25</v>
      </c>
      <c r="D253" s="294"/>
      <c r="E253" s="294"/>
      <c r="F253" s="294"/>
      <c r="G253" s="294"/>
      <c r="H253" s="294"/>
      <c r="I253" s="294"/>
      <c r="J253" s="294"/>
      <c r="K253" s="294"/>
      <c r="L253" s="294"/>
      <c r="M253" s="294"/>
      <c r="N253" s="294">
        <v>3</v>
      </c>
      <c r="O253" s="294"/>
      <c r="P253" s="294"/>
      <c r="Q253" s="294"/>
      <c r="R253" s="294"/>
      <c r="S253" s="294"/>
      <c r="T253" s="294"/>
      <c r="U253" s="294"/>
      <c r="V253" s="294"/>
      <c r="W253" s="294"/>
      <c r="X253" s="294"/>
      <c r="Y253" s="412"/>
      <c r="Z253" s="407"/>
      <c r="AA253" s="407"/>
      <c r="AB253" s="407"/>
      <c r="AC253" s="407"/>
      <c r="AD253" s="407"/>
      <c r="AE253" s="407"/>
      <c r="AF253" s="412"/>
      <c r="AG253" s="412"/>
      <c r="AH253" s="412"/>
      <c r="AI253" s="412"/>
      <c r="AJ253" s="412"/>
      <c r="AK253" s="412"/>
      <c r="AL253" s="412"/>
      <c r="AM253" s="295">
        <f>SUM(Y253:AL253)</f>
        <v>0</v>
      </c>
    </row>
    <row r="254" spans="1:39" ht="15" hidden="1" outlineLevel="1">
      <c r="B254" s="293" t="s">
        <v>289</v>
      </c>
      <c r="C254" s="290" t="s">
        <v>163</v>
      </c>
      <c r="D254" s="294"/>
      <c r="E254" s="294"/>
      <c r="F254" s="294"/>
      <c r="G254" s="294"/>
      <c r="H254" s="294"/>
      <c r="I254" s="294"/>
      <c r="J254" s="294"/>
      <c r="K254" s="294"/>
      <c r="L254" s="294"/>
      <c r="M254" s="294"/>
      <c r="N254" s="294">
        <f>N253</f>
        <v>3</v>
      </c>
      <c r="O254" s="294"/>
      <c r="P254" s="294"/>
      <c r="Q254" s="294"/>
      <c r="R254" s="294"/>
      <c r="S254" s="294"/>
      <c r="T254" s="294"/>
      <c r="U254" s="294"/>
      <c r="V254" s="294"/>
      <c r="W254" s="294"/>
      <c r="X254" s="294"/>
      <c r="Y254" s="408">
        <f>Y253</f>
        <v>0</v>
      </c>
      <c r="Z254" s="408">
        <f t="shared" ref="Z254:AL254" si="274">Z253</f>
        <v>0</v>
      </c>
      <c r="AA254" s="408">
        <f t="shared" si="274"/>
        <v>0</v>
      </c>
      <c r="AB254" s="408">
        <f t="shared" si="274"/>
        <v>0</v>
      </c>
      <c r="AC254" s="408">
        <f t="shared" si="274"/>
        <v>0</v>
      </c>
      <c r="AD254" s="408">
        <f t="shared" si="274"/>
        <v>0</v>
      </c>
      <c r="AE254" s="408">
        <f t="shared" si="274"/>
        <v>0</v>
      </c>
      <c r="AF254" s="408">
        <f t="shared" si="274"/>
        <v>0</v>
      </c>
      <c r="AG254" s="408">
        <f t="shared" si="274"/>
        <v>0</v>
      </c>
      <c r="AH254" s="408">
        <f t="shared" si="274"/>
        <v>0</v>
      </c>
      <c r="AI254" s="408">
        <f t="shared" si="274"/>
        <v>0</v>
      </c>
      <c r="AJ254" s="408">
        <f t="shared" si="274"/>
        <v>0</v>
      </c>
      <c r="AK254" s="408">
        <f t="shared" si="274"/>
        <v>0</v>
      </c>
      <c r="AL254" s="408">
        <f t="shared" si="274"/>
        <v>0</v>
      </c>
      <c r="AM254" s="310"/>
    </row>
    <row r="255" spans="1:39" ht="15" hidden="1" outlineLevel="1">
      <c r="B255" s="313"/>
      <c r="C255" s="311"/>
      <c r="D255" s="315"/>
      <c r="E255" s="315"/>
      <c r="F255" s="315"/>
      <c r="G255" s="315"/>
      <c r="H255" s="315"/>
      <c r="I255" s="315"/>
      <c r="J255" s="315"/>
      <c r="K255" s="315"/>
      <c r="L255" s="315"/>
      <c r="M255" s="315"/>
      <c r="N255" s="290"/>
      <c r="O255" s="315"/>
      <c r="P255" s="315"/>
      <c r="Q255" s="315"/>
      <c r="R255" s="315"/>
      <c r="S255" s="315"/>
      <c r="T255" s="315"/>
      <c r="U255" s="315"/>
      <c r="V255" s="315"/>
      <c r="W255" s="315"/>
      <c r="X255" s="315"/>
      <c r="Y255" s="413"/>
      <c r="Z255" s="414"/>
      <c r="AA255" s="413"/>
      <c r="AB255" s="413"/>
      <c r="AC255" s="413"/>
      <c r="AD255" s="413"/>
      <c r="AE255" s="413"/>
      <c r="AF255" s="413"/>
      <c r="AG255" s="413"/>
      <c r="AH255" s="413"/>
      <c r="AI255" s="413"/>
      <c r="AJ255" s="413"/>
      <c r="AK255" s="413"/>
      <c r="AL255" s="413"/>
      <c r="AM255" s="312"/>
    </row>
    <row r="256" spans="1:39" ht="15.6" hidden="1" outlineLevel="1">
      <c r="B256" s="287" t="s">
        <v>10</v>
      </c>
      <c r="C256" s="288"/>
      <c r="D256" s="288"/>
      <c r="E256" s="288"/>
      <c r="F256" s="288"/>
      <c r="G256" s="288"/>
      <c r="H256" s="288"/>
      <c r="I256" s="288"/>
      <c r="J256" s="288"/>
      <c r="K256" s="288"/>
      <c r="L256" s="288"/>
      <c r="M256" s="288"/>
      <c r="N256" s="289"/>
      <c r="O256" s="288"/>
      <c r="P256" s="288"/>
      <c r="Q256" s="288"/>
      <c r="R256" s="288"/>
      <c r="S256" s="288"/>
      <c r="T256" s="288"/>
      <c r="U256" s="288"/>
      <c r="V256" s="288"/>
      <c r="W256" s="288"/>
      <c r="X256" s="288"/>
      <c r="Y256" s="411"/>
      <c r="Z256" s="411"/>
      <c r="AA256" s="411"/>
      <c r="AB256" s="411"/>
      <c r="AC256" s="411"/>
      <c r="AD256" s="411"/>
      <c r="AE256" s="411"/>
      <c r="AF256" s="411"/>
      <c r="AG256" s="411"/>
      <c r="AH256" s="411"/>
      <c r="AI256" s="411"/>
      <c r="AJ256" s="411"/>
      <c r="AK256" s="411"/>
      <c r="AL256" s="411"/>
      <c r="AM256" s="291"/>
    </row>
    <row r="257" spans="1:40" ht="30" hidden="1" outlineLevel="1">
      <c r="A257" s="511">
        <v>11</v>
      </c>
      <c r="B257" s="509" t="s">
        <v>104</v>
      </c>
      <c r="C257" s="290" t="s">
        <v>25</v>
      </c>
      <c r="D257" s="294"/>
      <c r="E257" s="294"/>
      <c r="F257" s="294"/>
      <c r="G257" s="294"/>
      <c r="H257" s="294"/>
      <c r="I257" s="294"/>
      <c r="J257" s="294"/>
      <c r="K257" s="294"/>
      <c r="L257" s="294"/>
      <c r="M257" s="294"/>
      <c r="N257" s="294">
        <v>12</v>
      </c>
      <c r="O257" s="294"/>
      <c r="P257" s="294"/>
      <c r="Q257" s="294"/>
      <c r="R257" s="294"/>
      <c r="S257" s="294"/>
      <c r="T257" s="294"/>
      <c r="U257" s="294"/>
      <c r="V257" s="294"/>
      <c r="W257" s="294"/>
      <c r="X257" s="294"/>
      <c r="Y257" s="423"/>
      <c r="Z257" s="407"/>
      <c r="AA257" s="407"/>
      <c r="AB257" s="407"/>
      <c r="AC257" s="407"/>
      <c r="AD257" s="407"/>
      <c r="AE257" s="407"/>
      <c r="AF257" s="412"/>
      <c r="AG257" s="412"/>
      <c r="AH257" s="412"/>
      <c r="AI257" s="412"/>
      <c r="AJ257" s="412"/>
      <c r="AK257" s="412"/>
      <c r="AL257" s="412"/>
      <c r="AM257" s="295">
        <f>SUM(Y257:AL257)</f>
        <v>0</v>
      </c>
    </row>
    <row r="258" spans="1:40" ht="15" hidden="1" outlineLevel="1">
      <c r="B258" s="293" t="s">
        <v>289</v>
      </c>
      <c r="C258" s="290" t="s">
        <v>163</v>
      </c>
      <c r="D258" s="294"/>
      <c r="E258" s="294"/>
      <c r="F258" s="294"/>
      <c r="G258" s="294"/>
      <c r="H258" s="294"/>
      <c r="I258" s="294"/>
      <c r="J258" s="294"/>
      <c r="K258" s="294"/>
      <c r="L258" s="294"/>
      <c r="M258" s="294"/>
      <c r="N258" s="294">
        <f>N257</f>
        <v>12</v>
      </c>
      <c r="O258" s="294"/>
      <c r="P258" s="294"/>
      <c r="Q258" s="294"/>
      <c r="R258" s="294"/>
      <c r="S258" s="294"/>
      <c r="T258" s="294"/>
      <c r="U258" s="294"/>
      <c r="V258" s="294"/>
      <c r="W258" s="294"/>
      <c r="X258" s="294"/>
      <c r="Y258" s="408">
        <f>Y257</f>
        <v>0</v>
      </c>
      <c r="Z258" s="408">
        <f t="shared" ref="Z258:AL258" si="275">Z257</f>
        <v>0</v>
      </c>
      <c r="AA258" s="408">
        <f t="shared" si="275"/>
        <v>0</v>
      </c>
      <c r="AB258" s="408">
        <f t="shared" si="275"/>
        <v>0</v>
      </c>
      <c r="AC258" s="408">
        <f t="shared" si="275"/>
        <v>0</v>
      </c>
      <c r="AD258" s="408">
        <f t="shared" si="275"/>
        <v>0</v>
      </c>
      <c r="AE258" s="408">
        <f t="shared" si="275"/>
        <v>0</v>
      </c>
      <c r="AF258" s="408">
        <f t="shared" si="275"/>
        <v>0</v>
      </c>
      <c r="AG258" s="408">
        <f t="shared" si="275"/>
        <v>0</v>
      </c>
      <c r="AH258" s="408">
        <f t="shared" si="275"/>
        <v>0</v>
      </c>
      <c r="AI258" s="408">
        <f t="shared" si="275"/>
        <v>0</v>
      </c>
      <c r="AJ258" s="408">
        <f t="shared" si="275"/>
        <v>0</v>
      </c>
      <c r="AK258" s="408">
        <f t="shared" si="275"/>
        <v>0</v>
      </c>
      <c r="AL258" s="408">
        <f t="shared" si="275"/>
        <v>0</v>
      </c>
      <c r="AM258" s="296"/>
    </row>
    <row r="259" spans="1:40" ht="15" hidden="1" outlineLevel="1">
      <c r="B259" s="314"/>
      <c r="C259" s="304"/>
      <c r="D259" s="290"/>
      <c r="E259" s="290"/>
      <c r="F259" s="290"/>
      <c r="G259" s="290"/>
      <c r="H259" s="290"/>
      <c r="I259" s="290"/>
      <c r="J259" s="290"/>
      <c r="K259" s="290"/>
      <c r="L259" s="290"/>
      <c r="M259" s="290"/>
      <c r="N259" s="290"/>
      <c r="O259" s="290"/>
      <c r="P259" s="290"/>
      <c r="Q259" s="290"/>
      <c r="R259" s="290"/>
      <c r="S259" s="290"/>
      <c r="T259" s="290"/>
      <c r="U259" s="290"/>
      <c r="V259" s="290"/>
      <c r="W259" s="290"/>
      <c r="X259" s="290"/>
      <c r="Y259" s="409"/>
      <c r="Z259" s="418"/>
      <c r="AA259" s="418"/>
      <c r="AB259" s="418"/>
      <c r="AC259" s="418"/>
      <c r="AD259" s="418"/>
      <c r="AE259" s="418"/>
      <c r="AF259" s="418"/>
      <c r="AG259" s="418"/>
      <c r="AH259" s="418"/>
      <c r="AI259" s="418"/>
      <c r="AJ259" s="418"/>
      <c r="AK259" s="418"/>
      <c r="AL259" s="418"/>
      <c r="AM259" s="305"/>
    </row>
    <row r="260" spans="1:40" ht="30" hidden="1" outlineLevel="1">
      <c r="A260" s="511">
        <v>12</v>
      </c>
      <c r="B260" s="509" t="s">
        <v>105</v>
      </c>
      <c r="C260" s="290" t="s">
        <v>25</v>
      </c>
      <c r="D260" s="294"/>
      <c r="E260" s="294"/>
      <c r="F260" s="294"/>
      <c r="G260" s="294"/>
      <c r="H260" s="294"/>
      <c r="I260" s="294"/>
      <c r="J260" s="294"/>
      <c r="K260" s="294"/>
      <c r="L260" s="294"/>
      <c r="M260" s="294"/>
      <c r="N260" s="294">
        <v>12</v>
      </c>
      <c r="O260" s="294"/>
      <c r="P260" s="294"/>
      <c r="Q260" s="294"/>
      <c r="R260" s="294"/>
      <c r="S260" s="294"/>
      <c r="T260" s="294"/>
      <c r="U260" s="294"/>
      <c r="V260" s="294"/>
      <c r="W260" s="294"/>
      <c r="X260" s="294"/>
      <c r="Y260" s="407"/>
      <c r="Z260" s="407"/>
      <c r="AA260" s="407"/>
      <c r="AB260" s="407"/>
      <c r="AC260" s="407"/>
      <c r="AD260" s="407"/>
      <c r="AE260" s="407"/>
      <c r="AF260" s="412"/>
      <c r="AG260" s="412"/>
      <c r="AH260" s="412"/>
      <c r="AI260" s="412"/>
      <c r="AJ260" s="412"/>
      <c r="AK260" s="412"/>
      <c r="AL260" s="412"/>
      <c r="AM260" s="295">
        <f>SUM(Y260:AL260)</f>
        <v>0</v>
      </c>
    </row>
    <row r="261" spans="1:40" ht="15" hidden="1" outlineLevel="1">
      <c r="B261" s="293" t="s">
        <v>289</v>
      </c>
      <c r="C261" s="290" t="s">
        <v>163</v>
      </c>
      <c r="D261" s="294"/>
      <c r="E261" s="294"/>
      <c r="F261" s="294"/>
      <c r="G261" s="294"/>
      <c r="H261" s="294"/>
      <c r="I261" s="294"/>
      <c r="J261" s="294"/>
      <c r="K261" s="294"/>
      <c r="L261" s="294"/>
      <c r="M261" s="294"/>
      <c r="N261" s="294">
        <f>N260</f>
        <v>12</v>
      </c>
      <c r="O261" s="294"/>
      <c r="P261" s="294"/>
      <c r="Q261" s="294"/>
      <c r="R261" s="294"/>
      <c r="S261" s="294"/>
      <c r="T261" s="294"/>
      <c r="U261" s="294"/>
      <c r="V261" s="294"/>
      <c r="W261" s="294"/>
      <c r="X261" s="294"/>
      <c r="Y261" s="408">
        <f>Y260</f>
        <v>0</v>
      </c>
      <c r="Z261" s="408">
        <f t="shared" ref="Z261:AL261" si="276">Z260</f>
        <v>0</v>
      </c>
      <c r="AA261" s="408">
        <f t="shared" si="276"/>
        <v>0</v>
      </c>
      <c r="AB261" s="408">
        <f t="shared" si="276"/>
        <v>0</v>
      </c>
      <c r="AC261" s="408">
        <f t="shared" si="276"/>
        <v>0</v>
      </c>
      <c r="AD261" s="408">
        <f t="shared" si="276"/>
        <v>0</v>
      </c>
      <c r="AE261" s="408">
        <f t="shared" si="276"/>
        <v>0</v>
      </c>
      <c r="AF261" s="408">
        <f t="shared" si="276"/>
        <v>0</v>
      </c>
      <c r="AG261" s="408">
        <f t="shared" si="276"/>
        <v>0</v>
      </c>
      <c r="AH261" s="408">
        <f t="shared" si="276"/>
        <v>0</v>
      </c>
      <c r="AI261" s="408">
        <f t="shared" si="276"/>
        <v>0</v>
      </c>
      <c r="AJ261" s="408">
        <f t="shared" si="276"/>
        <v>0</v>
      </c>
      <c r="AK261" s="408">
        <f t="shared" si="276"/>
        <v>0</v>
      </c>
      <c r="AL261" s="408">
        <f t="shared" si="276"/>
        <v>0</v>
      </c>
      <c r="AM261" s="296"/>
    </row>
    <row r="262" spans="1:40" ht="15" hidden="1" outlineLevel="1">
      <c r="B262" s="314"/>
      <c r="C262" s="304"/>
      <c r="D262" s="290"/>
      <c r="E262" s="290"/>
      <c r="F262" s="290"/>
      <c r="G262" s="290"/>
      <c r="H262" s="290"/>
      <c r="I262" s="290"/>
      <c r="J262" s="290"/>
      <c r="K262" s="290"/>
      <c r="L262" s="290"/>
      <c r="M262" s="290"/>
      <c r="N262" s="290"/>
      <c r="O262" s="290"/>
      <c r="P262" s="290"/>
      <c r="Q262" s="290"/>
      <c r="R262" s="290"/>
      <c r="S262" s="290"/>
      <c r="T262" s="290"/>
      <c r="U262" s="290"/>
      <c r="V262" s="290"/>
      <c r="W262" s="290"/>
      <c r="X262" s="290"/>
      <c r="Y262" s="419"/>
      <c r="Z262" s="419"/>
      <c r="AA262" s="409"/>
      <c r="AB262" s="409"/>
      <c r="AC262" s="409"/>
      <c r="AD262" s="409"/>
      <c r="AE262" s="409"/>
      <c r="AF262" s="409"/>
      <c r="AG262" s="409"/>
      <c r="AH262" s="409"/>
      <c r="AI262" s="409"/>
      <c r="AJ262" s="409"/>
      <c r="AK262" s="409"/>
      <c r="AL262" s="409"/>
      <c r="AM262" s="305"/>
    </row>
    <row r="263" spans="1:40" ht="30" hidden="1" outlineLevel="1">
      <c r="A263" s="511">
        <v>13</v>
      </c>
      <c r="B263" s="509" t="s">
        <v>106</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7"/>
      <c r="Z263" s="407"/>
      <c r="AA263" s="407"/>
      <c r="AB263" s="407"/>
      <c r="AC263" s="407"/>
      <c r="AD263" s="407"/>
      <c r="AE263" s="407"/>
      <c r="AF263" s="412"/>
      <c r="AG263" s="412"/>
      <c r="AH263" s="412"/>
      <c r="AI263" s="412"/>
      <c r="AJ263" s="412"/>
      <c r="AK263" s="412"/>
      <c r="AL263" s="412"/>
      <c r="AM263" s="295">
        <f>SUM(Y263:AL263)</f>
        <v>0</v>
      </c>
    </row>
    <row r="264" spans="1:40" ht="15" hidden="1"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08">
        <f>Y263</f>
        <v>0</v>
      </c>
      <c r="Z264" s="408">
        <f t="shared" ref="Z264:AL264" si="277">Z263</f>
        <v>0</v>
      </c>
      <c r="AA264" s="408">
        <f t="shared" si="277"/>
        <v>0</v>
      </c>
      <c r="AB264" s="408">
        <f t="shared" si="277"/>
        <v>0</v>
      </c>
      <c r="AC264" s="408">
        <f t="shared" si="277"/>
        <v>0</v>
      </c>
      <c r="AD264" s="408">
        <f t="shared" si="277"/>
        <v>0</v>
      </c>
      <c r="AE264" s="408">
        <f t="shared" si="277"/>
        <v>0</v>
      </c>
      <c r="AF264" s="408">
        <f t="shared" si="277"/>
        <v>0</v>
      </c>
      <c r="AG264" s="408">
        <f t="shared" si="277"/>
        <v>0</v>
      </c>
      <c r="AH264" s="408">
        <f t="shared" si="277"/>
        <v>0</v>
      </c>
      <c r="AI264" s="408">
        <f t="shared" si="277"/>
        <v>0</v>
      </c>
      <c r="AJ264" s="408">
        <f t="shared" si="277"/>
        <v>0</v>
      </c>
      <c r="AK264" s="408">
        <f t="shared" si="277"/>
        <v>0</v>
      </c>
      <c r="AL264" s="408">
        <f t="shared" si="277"/>
        <v>0</v>
      </c>
      <c r="AM264" s="305"/>
    </row>
    <row r="265" spans="1:40" ht="15" hidden="1" outlineLevel="1">
      <c r="B265" s="314"/>
      <c r="C265" s="304"/>
      <c r="D265" s="290"/>
      <c r="E265" s="290"/>
      <c r="F265" s="290"/>
      <c r="G265" s="290"/>
      <c r="H265" s="290"/>
      <c r="I265" s="290"/>
      <c r="J265" s="290"/>
      <c r="K265" s="290"/>
      <c r="L265" s="290"/>
      <c r="M265" s="290"/>
      <c r="N265" s="290"/>
      <c r="O265" s="290"/>
      <c r="P265" s="290"/>
      <c r="Q265" s="290"/>
      <c r="R265" s="290"/>
      <c r="S265" s="290"/>
      <c r="T265" s="290"/>
      <c r="U265" s="290"/>
      <c r="V265" s="290"/>
      <c r="W265" s="290"/>
      <c r="X265" s="290"/>
      <c r="Y265" s="409"/>
      <c r="Z265" s="409"/>
      <c r="AA265" s="409"/>
      <c r="AB265" s="409"/>
      <c r="AC265" s="409"/>
      <c r="AD265" s="409"/>
      <c r="AE265" s="409"/>
      <c r="AF265" s="409"/>
      <c r="AG265" s="409"/>
      <c r="AH265" s="409"/>
      <c r="AI265" s="409"/>
      <c r="AJ265" s="409"/>
      <c r="AK265" s="409"/>
      <c r="AL265" s="409"/>
      <c r="AM265" s="305"/>
    </row>
    <row r="266" spans="1:40" ht="15.6" hidden="1" outlineLevel="1">
      <c r="B266" s="287" t="s">
        <v>107</v>
      </c>
      <c r="C266" s="288"/>
      <c r="D266" s="289"/>
      <c r="E266" s="289"/>
      <c r="F266" s="289"/>
      <c r="G266" s="289"/>
      <c r="H266" s="289"/>
      <c r="I266" s="289"/>
      <c r="J266" s="289"/>
      <c r="K266" s="289"/>
      <c r="L266" s="289"/>
      <c r="M266" s="289"/>
      <c r="N266" s="289"/>
      <c r="O266" s="289"/>
      <c r="P266" s="288"/>
      <c r="Q266" s="288"/>
      <c r="R266" s="288"/>
      <c r="S266" s="288"/>
      <c r="T266" s="288"/>
      <c r="U266" s="288"/>
      <c r="V266" s="288"/>
      <c r="W266" s="288"/>
      <c r="X266" s="288"/>
      <c r="Y266" s="411"/>
      <c r="Z266" s="411"/>
      <c r="AA266" s="411"/>
      <c r="AB266" s="411"/>
      <c r="AC266" s="411"/>
      <c r="AD266" s="411"/>
      <c r="AE266" s="411"/>
      <c r="AF266" s="411"/>
      <c r="AG266" s="411"/>
      <c r="AH266" s="411"/>
      <c r="AI266" s="411"/>
      <c r="AJ266" s="411"/>
      <c r="AK266" s="411"/>
      <c r="AL266" s="411"/>
      <c r="AM266" s="291"/>
    </row>
    <row r="267" spans="1:40" ht="15" hidden="1" outlineLevel="1">
      <c r="A267" s="511">
        <v>14</v>
      </c>
      <c r="B267" s="314" t="s">
        <v>108</v>
      </c>
      <c r="C267" s="290" t="s">
        <v>25</v>
      </c>
      <c r="D267" s="294"/>
      <c r="E267" s="294"/>
      <c r="F267" s="294"/>
      <c r="G267" s="294"/>
      <c r="H267" s="294"/>
      <c r="I267" s="294"/>
      <c r="J267" s="294"/>
      <c r="K267" s="294"/>
      <c r="L267" s="294"/>
      <c r="M267" s="294"/>
      <c r="N267" s="294">
        <v>12</v>
      </c>
      <c r="O267" s="294"/>
      <c r="P267" s="294"/>
      <c r="Q267" s="294"/>
      <c r="R267" s="294"/>
      <c r="S267" s="294"/>
      <c r="T267" s="294"/>
      <c r="U267" s="294"/>
      <c r="V267" s="294"/>
      <c r="W267" s="294"/>
      <c r="X267" s="294"/>
      <c r="Y267" s="407"/>
      <c r="Z267" s="407"/>
      <c r="AA267" s="407"/>
      <c r="AB267" s="407"/>
      <c r="AC267" s="407"/>
      <c r="AD267" s="407"/>
      <c r="AE267" s="407"/>
      <c r="AF267" s="407"/>
      <c r="AG267" s="407"/>
      <c r="AH267" s="407"/>
      <c r="AI267" s="407"/>
      <c r="AJ267" s="407"/>
      <c r="AK267" s="407"/>
      <c r="AL267" s="407"/>
      <c r="AM267" s="295">
        <f>SUM(Y267:AL267)</f>
        <v>0</v>
      </c>
    </row>
    <row r="268" spans="1:40" ht="15" hidden="1" outlineLevel="1">
      <c r="B268" s="293" t="s">
        <v>289</v>
      </c>
      <c r="C268" s="290" t="s">
        <v>163</v>
      </c>
      <c r="D268" s="294"/>
      <c r="E268" s="294"/>
      <c r="F268" s="294"/>
      <c r="G268" s="294"/>
      <c r="H268" s="294"/>
      <c r="I268" s="294"/>
      <c r="J268" s="294"/>
      <c r="K268" s="294"/>
      <c r="L268" s="294"/>
      <c r="M268" s="294"/>
      <c r="N268" s="294">
        <f>N267</f>
        <v>12</v>
      </c>
      <c r="O268" s="294"/>
      <c r="P268" s="294"/>
      <c r="Q268" s="294"/>
      <c r="R268" s="294"/>
      <c r="S268" s="294"/>
      <c r="T268" s="294"/>
      <c r="U268" s="294"/>
      <c r="V268" s="294"/>
      <c r="W268" s="294"/>
      <c r="X268" s="294"/>
      <c r="Y268" s="408">
        <f>Y267</f>
        <v>0</v>
      </c>
      <c r="Z268" s="408">
        <f t="shared" ref="Z268:AL268" si="278">Z267</f>
        <v>0</v>
      </c>
      <c r="AA268" s="408">
        <f t="shared" si="278"/>
        <v>0</v>
      </c>
      <c r="AB268" s="408">
        <f t="shared" si="278"/>
        <v>0</v>
      </c>
      <c r="AC268" s="408">
        <f t="shared" si="278"/>
        <v>0</v>
      </c>
      <c r="AD268" s="408">
        <f t="shared" si="278"/>
        <v>0</v>
      </c>
      <c r="AE268" s="408">
        <f t="shared" si="278"/>
        <v>0</v>
      </c>
      <c r="AF268" s="408">
        <f t="shared" si="278"/>
        <v>0</v>
      </c>
      <c r="AG268" s="408">
        <f t="shared" si="278"/>
        <v>0</v>
      </c>
      <c r="AH268" s="408">
        <f t="shared" si="278"/>
        <v>0</v>
      </c>
      <c r="AI268" s="408">
        <f t="shared" si="278"/>
        <v>0</v>
      </c>
      <c r="AJ268" s="408">
        <f t="shared" si="278"/>
        <v>0</v>
      </c>
      <c r="AK268" s="408">
        <f t="shared" si="278"/>
        <v>0</v>
      </c>
      <c r="AL268" s="408">
        <f t="shared" si="278"/>
        <v>0</v>
      </c>
      <c r="AM268" s="296"/>
    </row>
    <row r="269" spans="1:40" ht="15" hidden="1" outlineLevel="1">
      <c r="A269" s="512"/>
      <c r="B269" s="314"/>
      <c r="C269" s="304"/>
      <c r="D269" s="290"/>
      <c r="E269" s="290"/>
      <c r="F269" s="290"/>
      <c r="G269" s="290"/>
      <c r="H269" s="290"/>
      <c r="I269" s="290"/>
      <c r="J269" s="290"/>
      <c r="K269" s="290"/>
      <c r="L269" s="290"/>
      <c r="M269" s="290"/>
      <c r="N269" s="461"/>
      <c r="O269" s="290"/>
      <c r="P269" s="290"/>
      <c r="Q269" s="290"/>
      <c r="R269" s="290"/>
      <c r="S269" s="290"/>
      <c r="T269" s="290"/>
      <c r="U269" s="290"/>
      <c r="V269" s="290"/>
      <c r="W269" s="290"/>
      <c r="X269" s="290"/>
      <c r="Y269" s="409"/>
      <c r="Z269" s="409"/>
      <c r="AA269" s="409"/>
      <c r="AB269" s="409"/>
      <c r="AC269" s="409"/>
      <c r="AD269" s="409"/>
      <c r="AE269" s="409"/>
      <c r="AF269" s="409"/>
      <c r="AG269" s="409"/>
      <c r="AH269" s="409"/>
      <c r="AI269" s="409"/>
      <c r="AJ269" s="409"/>
      <c r="AK269" s="409"/>
      <c r="AL269" s="409"/>
      <c r="AM269" s="300"/>
      <c r="AN269" s="619"/>
    </row>
    <row r="270" spans="1:40" s="308" customFormat="1" ht="15.6" hidden="1" outlineLevel="1">
      <c r="A270" s="512"/>
      <c r="B270" s="287" t="s">
        <v>490</v>
      </c>
      <c r="C270" s="290"/>
      <c r="D270" s="290"/>
      <c r="E270" s="290"/>
      <c r="F270" s="290"/>
      <c r="G270" s="290"/>
      <c r="H270" s="290"/>
      <c r="I270" s="290"/>
      <c r="J270" s="290"/>
      <c r="K270" s="290"/>
      <c r="L270" s="290"/>
      <c r="M270" s="290"/>
      <c r="N270" s="290"/>
      <c r="O270" s="290"/>
      <c r="P270" s="290"/>
      <c r="Q270" s="290"/>
      <c r="R270" s="290"/>
      <c r="S270" s="290"/>
      <c r="T270" s="290"/>
      <c r="U270" s="290"/>
      <c r="V270" s="290"/>
      <c r="W270" s="290"/>
      <c r="X270" s="290"/>
      <c r="Y270" s="409"/>
      <c r="Z270" s="409"/>
      <c r="AA270" s="409"/>
      <c r="AB270" s="409"/>
      <c r="AC270" s="409"/>
      <c r="AD270" s="409"/>
      <c r="AE270" s="413"/>
      <c r="AF270" s="413"/>
      <c r="AG270" s="413"/>
      <c r="AH270" s="413"/>
      <c r="AI270" s="413"/>
      <c r="AJ270" s="413"/>
      <c r="AK270" s="413"/>
      <c r="AL270" s="413"/>
      <c r="AM270" s="506"/>
      <c r="AN270" s="620"/>
    </row>
    <row r="271" spans="1:40" ht="15" hidden="1" outlineLevel="1">
      <c r="A271" s="511">
        <v>15</v>
      </c>
      <c r="B271" s="293" t="s">
        <v>495</v>
      </c>
      <c r="C271" s="290" t="s">
        <v>25</v>
      </c>
      <c r="D271" s="294"/>
      <c r="E271" s="294"/>
      <c r="F271" s="294"/>
      <c r="G271" s="294"/>
      <c r="H271" s="294"/>
      <c r="I271" s="294"/>
      <c r="J271" s="294"/>
      <c r="K271" s="294"/>
      <c r="L271" s="294"/>
      <c r="M271" s="294"/>
      <c r="N271" s="294">
        <v>0</v>
      </c>
      <c r="O271" s="294"/>
      <c r="P271" s="294"/>
      <c r="Q271" s="294"/>
      <c r="R271" s="294"/>
      <c r="S271" s="294"/>
      <c r="T271" s="294"/>
      <c r="U271" s="294"/>
      <c r="V271" s="294"/>
      <c r="W271" s="294"/>
      <c r="X271" s="294"/>
      <c r="Y271" s="407"/>
      <c r="Z271" s="407"/>
      <c r="AA271" s="407"/>
      <c r="AB271" s="407"/>
      <c r="AC271" s="407"/>
      <c r="AD271" s="407"/>
      <c r="AE271" s="407"/>
      <c r="AF271" s="407"/>
      <c r="AG271" s="407"/>
      <c r="AH271" s="407"/>
      <c r="AI271" s="407"/>
      <c r="AJ271" s="407"/>
      <c r="AK271" s="407"/>
      <c r="AL271" s="407"/>
      <c r="AM271" s="295">
        <f>SUM(Y271:AL271)</f>
        <v>0</v>
      </c>
    </row>
    <row r="272" spans="1:40" ht="15" hidden="1" outlineLevel="1">
      <c r="B272" s="293" t="s">
        <v>289</v>
      </c>
      <c r="C272" s="290" t="s">
        <v>163</v>
      </c>
      <c r="D272" s="294"/>
      <c r="E272" s="294"/>
      <c r="F272" s="294"/>
      <c r="G272" s="294"/>
      <c r="H272" s="294"/>
      <c r="I272" s="294"/>
      <c r="J272" s="294"/>
      <c r="K272" s="294"/>
      <c r="L272" s="294"/>
      <c r="M272" s="294"/>
      <c r="N272" s="294">
        <f>N271</f>
        <v>0</v>
      </c>
      <c r="O272" s="294"/>
      <c r="P272" s="294"/>
      <c r="Q272" s="294"/>
      <c r="R272" s="294"/>
      <c r="S272" s="294"/>
      <c r="T272" s="294"/>
      <c r="U272" s="294"/>
      <c r="V272" s="294"/>
      <c r="W272" s="294"/>
      <c r="X272" s="294"/>
      <c r="Y272" s="408">
        <f>Y271</f>
        <v>0</v>
      </c>
      <c r="Z272" s="408">
        <f t="shared" ref="Z272:AL272" si="279">Z271</f>
        <v>0</v>
      </c>
      <c r="AA272" s="408">
        <f t="shared" si="279"/>
        <v>0</v>
      </c>
      <c r="AB272" s="408">
        <f t="shared" si="279"/>
        <v>0</v>
      </c>
      <c r="AC272" s="408">
        <f t="shared" si="279"/>
        <v>0</v>
      </c>
      <c r="AD272" s="408">
        <f t="shared" si="279"/>
        <v>0</v>
      </c>
      <c r="AE272" s="408">
        <f t="shared" si="279"/>
        <v>0</v>
      </c>
      <c r="AF272" s="408">
        <f t="shared" si="279"/>
        <v>0</v>
      </c>
      <c r="AG272" s="408">
        <f t="shared" si="279"/>
        <v>0</v>
      </c>
      <c r="AH272" s="408">
        <f t="shared" si="279"/>
        <v>0</v>
      </c>
      <c r="AI272" s="408">
        <f t="shared" si="279"/>
        <v>0</v>
      </c>
      <c r="AJ272" s="408">
        <f t="shared" si="279"/>
        <v>0</v>
      </c>
      <c r="AK272" s="408">
        <f t="shared" si="279"/>
        <v>0</v>
      </c>
      <c r="AL272" s="408">
        <f t="shared" si="279"/>
        <v>0</v>
      </c>
      <c r="AM272" s="296"/>
    </row>
    <row r="273" spans="1:39" ht="15" hidden="1" outlineLevel="1">
      <c r="B273" s="314"/>
      <c r="C273" s="304"/>
      <c r="D273" s="290"/>
      <c r="E273" s="290"/>
      <c r="F273" s="290"/>
      <c r="G273" s="290"/>
      <c r="H273" s="290"/>
      <c r="I273" s="290"/>
      <c r="J273" s="290"/>
      <c r="K273" s="290"/>
      <c r="L273" s="290"/>
      <c r="M273" s="290"/>
      <c r="N273" s="290"/>
      <c r="O273" s="290"/>
      <c r="P273" s="290"/>
      <c r="Q273" s="290"/>
      <c r="R273" s="290"/>
      <c r="S273" s="290"/>
      <c r="T273" s="290"/>
      <c r="U273" s="290"/>
      <c r="V273" s="290"/>
      <c r="W273" s="290"/>
      <c r="X273" s="290"/>
      <c r="Y273" s="409"/>
      <c r="Z273" s="409"/>
      <c r="AA273" s="409"/>
      <c r="AB273" s="409"/>
      <c r="AC273" s="409"/>
      <c r="AD273" s="409"/>
      <c r="AE273" s="409"/>
      <c r="AF273" s="409"/>
      <c r="AG273" s="409"/>
      <c r="AH273" s="409"/>
      <c r="AI273" s="409"/>
      <c r="AJ273" s="409"/>
      <c r="AK273" s="409"/>
      <c r="AL273" s="409"/>
      <c r="AM273" s="305"/>
    </row>
    <row r="274" spans="1:39" s="282" customFormat="1" ht="15" hidden="1" outlineLevel="1">
      <c r="A274" s="511">
        <v>16</v>
      </c>
      <c r="B274" s="323" t="s">
        <v>491</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07"/>
      <c r="Z274" s="407"/>
      <c r="AA274" s="407"/>
      <c r="AB274" s="407"/>
      <c r="AC274" s="407"/>
      <c r="AD274" s="407"/>
      <c r="AE274" s="407"/>
      <c r="AF274" s="407"/>
      <c r="AG274" s="407"/>
      <c r="AH274" s="407"/>
      <c r="AI274" s="407"/>
      <c r="AJ274" s="407"/>
      <c r="AK274" s="407"/>
      <c r="AL274" s="407"/>
      <c r="AM274" s="295">
        <f>SUM(Y274:AL274)</f>
        <v>0</v>
      </c>
    </row>
    <row r="275" spans="1:39" s="282" customFormat="1" ht="15" hidden="1" outlineLevel="1">
      <c r="A275" s="511"/>
      <c r="B275" s="323" t="s">
        <v>289</v>
      </c>
      <c r="C275" s="290" t="s">
        <v>163</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08">
        <f>Y274</f>
        <v>0</v>
      </c>
      <c r="Z275" s="408">
        <f t="shared" ref="Z275:AL275" si="280">Z274</f>
        <v>0</v>
      </c>
      <c r="AA275" s="408">
        <f t="shared" si="280"/>
        <v>0</v>
      </c>
      <c r="AB275" s="408">
        <f t="shared" si="280"/>
        <v>0</v>
      </c>
      <c r="AC275" s="408">
        <f t="shared" si="280"/>
        <v>0</v>
      </c>
      <c r="AD275" s="408">
        <f t="shared" si="280"/>
        <v>0</v>
      </c>
      <c r="AE275" s="408">
        <f t="shared" si="280"/>
        <v>0</v>
      </c>
      <c r="AF275" s="408">
        <f t="shared" si="280"/>
        <v>0</v>
      </c>
      <c r="AG275" s="408">
        <f t="shared" si="280"/>
        <v>0</v>
      </c>
      <c r="AH275" s="408">
        <f t="shared" si="280"/>
        <v>0</v>
      </c>
      <c r="AI275" s="408">
        <f t="shared" si="280"/>
        <v>0</v>
      </c>
      <c r="AJ275" s="408">
        <f t="shared" si="280"/>
        <v>0</v>
      </c>
      <c r="AK275" s="408">
        <f t="shared" si="280"/>
        <v>0</v>
      </c>
      <c r="AL275" s="408">
        <f t="shared" si="280"/>
        <v>0</v>
      </c>
      <c r="AM275" s="296"/>
    </row>
    <row r="276" spans="1:39" s="282" customFormat="1" ht="15" hidden="1" outlineLevel="1">
      <c r="A276" s="511"/>
      <c r="B276" s="32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09"/>
      <c r="Z276" s="409"/>
      <c r="AA276" s="409"/>
      <c r="AB276" s="409"/>
      <c r="AC276" s="409"/>
      <c r="AD276" s="409"/>
      <c r="AE276" s="413"/>
      <c r="AF276" s="413"/>
      <c r="AG276" s="413"/>
      <c r="AH276" s="413"/>
      <c r="AI276" s="413"/>
      <c r="AJ276" s="413"/>
      <c r="AK276" s="413"/>
      <c r="AL276" s="413"/>
      <c r="AM276" s="312"/>
    </row>
    <row r="277" spans="1:39" ht="15.6" hidden="1" outlineLevel="1">
      <c r="B277" s="508" t="s">
        <v>496</v>
      </c>
      <c r="C277" s="319"/>
      <c r="D277" s="289"/>
      <c r="E277" s="288"/>
      <c r="F277" s="288"/>
      <c r="G277" s="288"/>
      <c r="H277" s="288"/>
      <c r="I277" s="288"/>
      <c r="J277" s="288"/>
      <c r="K277" s="288"/>
      <c r="L277" s="288"/>
      <c r="M277" s="288"/>
      <c r="N277" s="289"/>
      <c r="O277" s="288"/>
      <c r="P277" s="288"/>
      <c r="Q277" s="288"/>
      <c r="R277" s="288"/>
      <c r="S277" s="288"/>
      <c r="T277" s="288"/>
      <c r="U277" s="288"/>
      <c r="V277" s="288"/>
      <c r="W277" s="288"/>
      <c r="X277" s="288"/>
      <c r="Y277" s="411"/>
      <c r="Z277" s="411"/>
      <c r="AA277" s="411"/>
      <c r="AB277" s="411"/>
      <c r="AC277" s="411"/>
      <c r="AD277" s="411"/>
      <c r="AE277" s="411"/>
      <c r="AF277" s="411"/>
      <c r="AG277" s="411"/>
      <c r="AH277" s="411"/>
      <c r="AI277" s="411"/>
      <c r="AJ277" s="411"/>
      <c r="AK277" s="411"/>
      <c r="AL277" s="411"/>
      <c r="AM277" s="291"/>
    </row>
    <row r="278" spans="1:39" ht="15" hidden="1" outlineLevel="1">
      <c r="A278" s="511">
        <v>17</v>
      </c>
      <c r="B278" s="509" t="s">
        <v>112</v>
      </c>
      <c r="C278" s="290" t="s">
        <v>25</v>
      </c>
      <c r="D278" s="294"/>
      <c r="E278" s="294"/>
      <c r="F278" s="294"/>
      <c r="G278" s="294"/>
      <c r="H278" s="294"/>
      <c r="I278" s="294"/>
      <c r="J278" s="294"/>
      <c r="K278" s="294"/>
      <c r="L278" s="294"/>
      <c r="M278" s="294"/>
      <c r="N278" s="294">
        <v>12</v>
      </c>
      <c r="O278" s="294"/>
      <c r="P278" s="294"/>
      <c r="Q278" s="294"/>
      <c r="R278" s="294"/>
      <c r="S278" s="294"/>
      <c r="T278" s="294"/>
      <c r="U278" s="294"/>
      <c r="V278" s="294"/>
      <c r="W278" s="294"/>
      <c r="X278" s="294"/>
      <c r="Y278" s="423"/>
      <c r="Z278" s="407"/>
      <c r="AA278" s="407"/>
      <c r="AB278" s="407"/>
      <c r="AC278" s="407"/>
      <c r="AD278" s="407"/>
      <c r="AE278" s="407"/>
      <c r="AF278" s="412"/>
      <c r="AG278" s="412"/>
      <c r="AH278" s="412"/>
      <c r="AI278" s="412"/>
      <c r="AJ278" s="412"/>
      <c r="AK278" s="412"/>
      <c r="AL278" s="412"/>
      <c r="AM278" s="295">
        <f>SUM(Y278:AL278)</f>
        <v>0</v>
      </c>
    </row>
    <row r="279" spans="1:39" ht="15" hidden="1" outlineLevel="1">
      <c r="B279" s="293" t="s">
        <v>289</v>
      </c>
      <c r="C279" s="290" t="s">
        <v>163</v>
      </c>
      <c r="D279" s="294"/>
      <c r="E279" s="294"/>
      <c r="F279" s="294"/>
      <c r="G279" s="294"/>
      <c r="H279" s="294"/>
      <c r="I279" s="294"/>
      <c r="J279" s="294"/>
      <c r="K279" s="294"/>
      <c r="L279" s="294"/>
      <c r="M279" s="294"/>
      <c r="N279" s="294">
        <f>N278</f>
        <v>12</v>
      </c>
      <c r="O279" s="294"/>
      <c r="P279" s="294"/>
      <c r="Q279" s="294"/>
      <c r="R279" s="294"/>
      <c r="S279" s="294"/>
      <c r="T279" s="294"/>
      <c r="U279" s="294"/>
      <c r="V279" s="294"/>
      <c r="W279" s="294"/>
      <c r="X279" s="294"/>
      <c r="Y279" s="408">
        <f>Y278</f>
        <v>0</v>
      </c>
      <c r="Z279" s="408">
        <f t="shared" ref="Z279:AL279" si="281">Z278</f>
        <v>0</v>
      </c>
      <c r="AA279" s="408">
        <f t="shared" si="281"/>
        <v>0</v>
      </c>
      <c r="AB279" s="408">
        <f t="shared" si="281"/>
        <v>0</v>
      </c>
      <c r="AC279" s="408">
        <f t="shared" si="281"/>
        <v>0</v>
      </c>
      <c r="AD279" s="408">
        <f t="shared" si="281"/>
        <v>0</v>
      </c>
      <c r="AE279" s="408">
        <f t="shared" si="281"/>
        <v>0</v>
      </c>
      <c r="AF279" s="408">
        <f t="shared" si="281"/>
        <v>0</v>
      </c>
      <c r="AG279" s="408">
        <f t="shared" si="281"/>
        <v>0</v>
      </c>
      <c r="AH279" s="408">
        <f t="shared" si="281"/>
        <v>0</v>
      </c>
      <c r="AI279" s="408">
        <f t="shared" si="281"/>
        <v>0</v>
      </c>
      <c r="AJ279" s="408">
        <f t="shared" si="281"/>
        <v>0</v>
      </c>
      <c r="AK279" s="408">
        <f t="shared" si="281"/>
        <v>0</v>
      </c>
      <c r="AL279" s="408">
        <f t="shared" si="281"/>
        <v>0</v>
      </c>
      <c r="AM279" s="305"/>
    </row>
    <row r="280" spans="1:39" ht="15" hidden="1" outlineLevel="1">
      <c r="B280" s="293"/>
      <c r="C280" s="290"/>
      <c r="D280" s="290"/>
      <c r="E280" s="290"/>
      <c r="F280" s="290"/>
      <c r="G280" s="290"/>
      <c r="H280" s="290"/>
      <c r="I280" s="290"/>
      <c r="J280" s="290"/>
      <c r="K280" s="290"/>
      <c r="L280" s="290"/>
      <c r="M280" s="290"/>
      <c r="N280" s="290"/>
      <c r="O280" s="290"/>
      <c r="P280" s="290"/>
      <c r="Q280" s="290"/>
      <c r="R280" s="290"/>
      <c r="S280" s="290"/>
      <c r="T280" s="290"/>
      <c r="U280" s="290"/>
      <c r="V280" s="290"/>
      <c r="W280" s="290"/>
      <c r="X280" s="290"/>
      <c r="Y280" s="419"/>
      <c r="Z280" s="422"/>
      <c r="AA280" s="422"/>
      <c r="AB280" s="422"/>
      <c r="AC280" s="422"/>
      <c r="AD280" s="422"/>
      <c r="AE280" s="422"/>
      <c r="AF280" s="422"/>
      <c r="AG280" s="422"/>
      <c r="AH280" s="422"/>
      <c r="AI280" s="422"/>
      <c r="AJ280" s="422"/>
      <c r="AK280" s="422"/>
      <c r="AL280" s="422"/>
      <c r="AM280" s="305"/>
    </row>
    <row r="281" spans="1:39" ht="15" hidden="1" outlineLevel="1">
      <c r="A281" s="511">
        <v>18</v>
      </c>
      <c r="B281" s="509" t="s">
        <v>109</v>
      </c>
      <c r="C281" s="290" t="s">
        <v>25</v>
      </c>
      <c r="D281" s="294"/>
      <c r="E281" s="294"/>
      <c r="F281" s="294"/>
      <c r="G281" s="294"/>
      <c r="H281" s="294"/>
      <c r="I281" s="294"/>
      <c r="J281" s="294"/>
      <c r="K281" s="294"/>
      <c r="L281" s="294"/>
      <c r="M281" s="294"/>
      <c r="N281" s="294">
        <v>12</v>
      </c>
      <c r="O281" s="294"/>
      <c r="P281" s="294"/>
      <c r="Q281" s="294"/>
      <c r="R281" s="294"/>
      <c r="S281" s="294"/>
      <c r="T281" s="294"/>
      <c r="U281" s="294"/>
      <c r="V281" s="294"/>
      <c r="W281" s="294"/>
      <c r="X281" s="294"/>
      <c r="Y281" s="423"/>
      <c r="Z281" s="407"/>
      <c r="AA281" s="407"/>
      <c r="AB281" s="407"/>
      <c r="AC281" s="407"/>
      <c r="AD281" s="407"/>
      <c r="AE281" s="407"/>
      <c r="AF281" s="412"/>
      <c r="AG281" s="412"/>
      <c r="AH281" s="412"/>
      <c r="AI281" s="412"/>
      <c r="AJ281" s="412"/>
      <c r="AK281" s="412"/>
      <c r="AL281" s="412"/>
      <c r="AM281" s="295">
        <f>SUM(Y281:AL281)</f>
        <v>0</v>
      </c>
    </row>
    <row r="282" spans="1:39" ht="15" hidden="1" outlineLevel="1">
      <c r="B282" s="293" t="s">
        <v>289</v>
      </c>
      <c r="C282" s="290" t="s">
        <v>163</v>
      </c>
      <c r="D282" s="294"/>
      <c r="E282" s="294"/>
      <c r="F282" s="294"/>
      <c r="G282" s="294"/>
      <c r="H282" s="294"/>
      <c r="I282" s="294"/>
      <c r="J282" s="294"/>
      <c r="K282" s="294"/>
      <c r="L282" s="294"/>
      <c r="M282" s="294"/>
      <c r="N282" s="294">
        <f>N281</f>
        <v>12</v>
      </c>
      <c r="O282" s="294"/>
      <c r="P282" s="294"/>
      <c r="Q282" s="294"/>
      <c r="R282" s="294"/>
      <c r="S282" s="294"/>
      <c r="T282" s="294"/>
      <c r="U282" s="294"/>
      <c r="V282" s="294"/>
      <c r="W282" s="294"/>
      <c r="X282" s="294"/>
      <c r="Y282" s="408">
        <f>Y281</f>
        <v>0</v>
      </c>
      <c r="Z282" s="408">
        <f t="shared" ref="Z282:AL282" si="282">Z281</f>
        <v>0</v>
      </c>
      <c r="AA282" s="408">
        <f t="shared" si="282"/>
        <v>0</v>
      </c>
      <c r="AB282" s="408">
        <f t="shared" si="282"/>
        <v>0</v>
      </c>
      <c r="AC282" s="408">
        <f t="shared" si="282"/>
        <v>0</v>
      </c>
      <c r="AD282" s="408">
        <f t="shared" si="282"/>
        <v>0</v>
      </c>
      <c r="AE282" s="408">
        <f t="shared" si="282"/>
        <v>0</v>
      </c>
      <c r="AF282" s="408">
        <f t="shared" si="282"/>
        <v>0</v>
      </c>
      <c r="AG282" s="408">
        <f t="shared" si="282"/>
        <v>0</v>
      </c>
      <c r="AH282" s="408">
        <f t="shared" si="282"/>
        <v>0</v>
      </c>
      <c r="AI282" s="408">
        <f t="shared" si="282"/>
        <v>0</v>
      </c>
      <c r="AJ282" s="408">
        <f t="shared" si="282"/>
        <v>0</v>
      </c>
      <c r="AK282" s="408">
        <f t="shared" si="282"/>
        <v>0</v>
      </c>
      <c r="AL282" s="408">
        <f t="shared" si="282"/>
        <v>0</v>
      </c>
      <c r="AM282" s="305"/>
    </row>
    <row r="283" spans="1:39" ht="15" hidden="1" outlineLevel="1">
      <c r="B283" s="321"/>
      <c r="C283" s="290"/>
      <c r="D283" s="290"/>
      <c r="E283" s="290"/>
      <c r="F283" s="290"/>
      <c r="G283" s="290"/>
      <c r="H283" s="290"/>
      <c r="I283" s="290"/>
      <c r="J283" s="290"/>
      <c r="K283" s="290"/>
      <c r="L283" s="290"/>
      <c r="M283" s="290"/>
      <c r="N283" s="290"/>
      <c r="O283" s="290"/>
      <c r="P283" s="290"/>
      <c r="Q283" s="290"/>
      <c r="R283" s="290"/>
      <c r="S283" s="290"/>
      <c r="T283" s="290"/>
      <c r="U283" s="290"/>
      <c r="V283" s="290"/>
      <c r="W283" s="290"/>
      <c r="X283" s="290"/>
      <c r="Y283" s="420"/>
      <c r="Z283" s="421"/>
      <c r="AA283" s="421"/>
      <c r="AB283" s="421"/>
      <c r="AC283" s="421"/>
      <c r="AD283" s="421"/>
      <c r="AE283" s="421"/>
      <c r="AF283" s="421"/>
      <c r="AG283" s="421"/>
      <c r="AH283" s="421"/>
      <c r="AI283" s="421"/>
      <c r="AJ283" s="421"/>
      <c r="AK283" s="421"/>
      <c r="AL283" s="421"/>
      <c r="AM283" s="296"/>
    </row>
    <row r="284" spans="1:39" ht="30" hidden="1" outlineLevel="1">
      <c r="A284" s="511">
        <v>19</v>
      </c>
      <c r="B284" s="509" t="s">
        <v>734</v>
      </c>
      <c r="C284" s="290" t="s">
        <v>25</v>
      </c>
      <c r="D284" s="294"/>
      <c r="E284" s="294"/>
      <c r="F284" s="294"/>
      <c r="G284" s="294"/>
      <c r="H284" s="294"/>
      <c r="I284" s="294"/>
      <c r="J284" s="294"/>
      <c r="K284" s="294"/>
      <c r="L284" s="294"/>
      <c r="M284" s="294"/>
      <c r="N284" s="294"/>
      <c r="O284" s="294"/>
      <c r="P284" s="294"/>
      <c r="Q284" s="294"/>
      <c r="R284" s="294"/>
      <c r="S284" s="294"/>
      <c r="T284" s="294"/>
      <c r="U284" s="294"/>
      <c r="V284" s="294"/>
      <c r="W284" s="294"/>
      <c r="X284" s="294"/>
      <c r="Y284" s="423"/>
      <c r="Z284" s="407"/>
      <c r="AA284" s="407"/>
      <c r="AB284" s="407"/>
      <c r="AC284" s="407"/>
      <c r="AD284" s="407"/>
      <c r="AE284" s="407"/>
      <c r="AF284" s="412"/>
      <c r="AG284" s="412"/>
      <c r="AH284" s="412"/>
      <c r="AI284" s="412"/>
      <c r="AJ284" s="412"/>
      <c r="AK284" s="412"/>
      <c r="AL284" s="412"/>
      <c r="AM284" s="295">
        <f>SUM(Y284:AL284)</f>
        <v>0</v>
      </c>
    </row>
    <row r="285" spans="1:39" ht="15" hidden="1" outlineLevel="1">
      <c r="B285" s="293" t="s">
        <v>289</v>
      </c>
      <c r="C285" s="290" t="s">
        <v>163</v>
      </c>
      <c r="D285" s="294"/>
      <c r="E285" s="294"/>
      <c r="F285" s="294"/>
      <c r="G285" s="294"/>
      <c r="H285" s="294"/>
      <c r="I285" s="294"/>
      <c r="J285" s="294"/>
      <c r="K285" s="294"/>
      <c r="L285" s="294"/>
      <c r="M285" s="294"/>
      <c r="N285" s="294">
        <f>N284</f>
        <v>0</v>
      </c>
      <c r="O285" s="294"/>
      <c r="P285" s="294"/>
      <c r="Q285" s="294"/>
      <c r="R285" s="294"/>
      <c r="S285" s="294"/>
      <c r="T285" s="294"/>
      <c r="U285" s="294"/>
      <c r="V285" s="294"/>
      <c r="W285" s="294"/>
      <c r="X285" s="294"/>
      <c r="Y285" s="408">
        <v>1</v>
      </c>
      <c r="Z285" s="408">
        <f t="shared" ref="Z285:AL285" si="283">Z284</f>
        <v>0</v>
      </c>
      <c r="AA285" s="408">
        <f t="shared" si="283"/>
        <v>0</v>
      </c>
      <c r="AB285" s="408">
        <f t="shared" si="283"/>
        <v>0</v>
      </c>
      <c r="AC285" s="408">
        <f t="shared" si="283"/>
        <v>0</v>
      </c>
      <c r="AD285" s="408">
        <f t="shared" si="283"/>
        <v>0</v>
      </c>
      <c r="AE285" s="408">
        <f t="shared" si="283"/>
        <v>0</v>
      </c>
      <c r="AF285" s="408">
        <f t="shared" si="283"/>
        <v>0</v>
      </c>
      <c r="AG285" s="408">
        <f t="shared" si="283"/>
        <v>0</v>
      </c>
      <c r="AH285" s="408">
        <f t="shared" si="283"/>
        <v>0</v>
      </c>
      <c r="AI285" s="408">
        <f t="shared" si="283"/>
        <v>0</v>
      </c>
      <c r="AJ285" s="408">
        <f t="shared" si="283"/>
        <v>0</v>
      </c>
      <c r="AK285" s="408">
        <f t="shared" si="283"/>
        <v>0</v>
      </c>
      <c r="AL285" s="408">
        <f t="shared" si="283"/>
        <v>0</v>
      </c>
      <c r="AM285" s="296"/>
    </row>
    <row r="286" spans="1:39" ht="15" hidden="1" outlineLevel="1">
      <c r="B286" s="321"/>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09"/>
      <c r="Z286" s="409"/>
      <c r="AA286" s="409"/>
      <c r="AB286" s="409"/>
      <c r="AC286" s="409"/>
      <c r="AD286" s="409"/>
      <c r="AE286" s="409"/>
      <c r="AF286" s="409"/>
      <c r="AG286" s="409"/>
      <c r="AH286" s="409"/>
      <c r="AI286" s="409"/>
      <c r="AJ286" s="409"/>
      <c r="AK286" s="409"/>
      <c r="AL286" s="409"/>
      <c r="AM286" s="305"/>
    </row>
    <row r="287" spans="1:39" ht="15" hidden="1" outlineLevel="1">
      <c r="A287" s="511">
        <v>20</v>
      </c>
      <c r="B287" s="509" t="s">
        <v>110</v>
      </c>
      <c r="C287" s="290" t="s">
        <v>25</v>
      </c>
      <c r="D287" s="294"/>
      <c r="E287" s="294"/>
      <c r="F287" s="294"/>
      <c r="G287" s="294"/>
      <c r="H287" s="294"/>
      <c r="I287" s="294"/>
      <c r="J287" s="294"/>
      <c r="K287" s="294"/>
      <c r="L287" s="294"/>
      <c r="M287" s="294"/>
      <c r="N287" s="294">
        <v>12</v>
      </c>
      <c r="O287" s="294"/>
      <c r="P287" s="294"/>
      <c r="Q287" s="294"/>
      <c r="R287" s="294"/>
      <c r="S287" s="294"/>
      <c r="T287" s="294"/>
      <c r="U287" s="294"/>
      <c r="V287" s="294"/>
      <c r="W287" s="294"/>
      <c r="X287" s="294"/>
      <c r="Y287" s="423"/>
      <c r="Z287" s="407"/>
      <c r="AA287" s="407"/>
      <c r="AB287" s="407"/>
      <c r="AC287" s="407"/>
      <c r="AD287" s="407"/>
      <c r="AE287" s="407"/>
      <c r="AF287" s="412"/>
      <c r="AG287" s="412"/>
      <c r="AH287" s="412"/>
      <c r="AI287" s="412"/>
      <c r="AJ287" s="412"/>
      <c r="AK287" s="412"/>
      <c r="AL287" s="412"/>
      <c r="AM287" s="295">
        <f>SUM(Y287:AL287)</f>
        <v>0</v>
      </c>
    </row>
    <row r="288" spans="1:39" ht="15" hidden="1" outlineLevel="1">
      <c r="B288" s="293" t="s">
        <v>289</v>
      </c>
      <c r="C288" s="290" t="s">
        <v>163</v>
      </c>
      <c r="D288" s="294"/>
      <c r="E288" s="294"/>
      <c r="F288" s="294"/>
      <c r="G288" s="294"/>
      <c r="H288" s="294"/>
      <c r="I288" s="294"/>
      <c r="J288" s="294"/>
      <c r="K288" s="294"/>
      <c r="L288" s="294"/>
      <c r="M288" s="294"/>
      <c r="N288" s="294">
        <f>N287</f>
        <v>12</v>
      </c>
      <c r="O288" s="294"/>
      <c r="P288" s="294"/>
      <c r="Q288" s="294"/>
      <c r="R288" s="294"/>
      <c r="S288" s="294"/>
      <c r="T288" s="294"/>
      <c r="U288" s="294"/>
      <c r="V288" s="294"/>
      <c r="W288" s="294"/>
      <c r="X288" s="294"/>
      <c r="Y288" s="408">
        <f t="shared" ref="Y288:AL288" si="284">Y287</f>
        <v>0</v>
      </c>
      <c r="Z288" s="408">
        <f t="shared" si="284"/>
        <v>0</v>
      </c>
      <c r="AA288" s="408">
        <f t="shared" si="284"/>
        <v>0</v>
      </c>
      <c r="AB288" s="408">
        <f t="shared" si="284"/>
        <v>0</v>
      </c>
      <c r="AC288" s="408">
        <f t="shared" si="284"/>
        <v>0</v>
      </c>
      <c r="AD288" s="408">
        <f t="shared" si="284"/>
        <v>0</v>
      </c>
      <c r="AE288" s="408">
        <f t="shared" si="284"/>
        <v>0</v>
      </c>
      <c r="AF288" s="408">
        <f t="shared" si="284"/>
        <v>0</v>
      </c>
      <c r="AG288" s="408">
        <f t="shared" si="284"/>
        <v>0</v>
      </c>
      <c r="AH288" s="408">
        <f t="shared" si="284"/>
        <v>0</v>
      </c>
      <c r="AI288" s="408">
        <f t="shared" si="284"/>
        <v>0</v>
      </c>
      <c r="AJ288" s="408">
        <f t="shared" si="284"/>
        <v>0</v>
      </c>
      <c r="AK288" s="408">
        <f t="shared" si="284"/>
        <v>0</v>
      </c>
      <c r="AL288" s="408">
        <f t="shared" si="284"/>
        <v>0</v>
      </c>
      <c r="AM288" s="305"/>
    </row>
    <row r="289" spans="1:39" ht="15.6" hidden="1" outlineLevel="1">
      <c r="B289" s="322"/>
      <c r="C289" s="299"/>
      <c r="D289" s="290"/>
      <c r="E289" s="290"/>
      <c r="F289" s="290"/>
      <c r="G289" s="290"/>
      <c r="H289" s="290"/>
      <c r="I289" s="290"/>
      <c r="J289" s="290"/>
      <c r="K289" s="290"/>
      <c r="L289" s="290"/>
      <c r="M289" s="290"/>
      <c r="N289" s="299"/>
      <c r="O289" s="290"/>
      <c r="P289" s="290"/>
      <c r="Q289" s="290"/>
      <c r="R289" s="290"/>
      <c r="S289" s="290"/>
      <c r="T289" s="290"/>
      <c r="U289" s="290"/>
      <c r="V289" s="290"/>
      <c r="W289" s="290"/>
      <c r="X289" s="290"/>
      <c r="Y289" s="409"/>
      <c r="Z289" s="409"/>
      <c r="AA289" s="409"/>
      <c r="AB289" s="409"/>
      <c r="AC289" s="409"/>
      <c r="AD289" s="409"/>
      <c r="AE289" s="409"/>
      <c r="AF289" s="409"/>
      <c r="AG289" s="409"/>
      <c r="AH289" s="409"/>
      <c r="AI289" s="409"/>
      <c r="AJ289" s="409"/>
      <c r="AK289" s="409"/>
      <c r="AL289" s="409"/>
      <c r="AM289" s="305"/>
    </row>
    <row r="290" spans="1:39" ht="15.6" outlineLevel="1">
      <c r="B290" s="507" t="s">
        <v>503</v>
      </c>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19"/>
      <c r="Z290" s="422"/>
      <c r="AA290" s="422"/>
      <c r="AB290" s="422"/>
      <c r="AC290" s="422"/>
      <c r="AD290" s="422"/>
      <c r="AE290" s="422"/>
      <c r="AF290" s="422"/>
      <c r="AG290" s="422"/>
      <c r="AH290" s="422"/>
      <c r="AI290" s="422"/>
      <c r="AJ290" s="422"/>
      <c r="AK290" s="422"/>
      <c r="AL290" s="422"/>
      <c r="AM290" s="305"/>
    </row>
    <row r="291" spans="1:39" ht="15.6" outlineLevel="1">
      <c r="B291" s="287" t="s">
        <v>499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419"/>
      <c r="Z291" s="422"/>
      <c r="AA291" s="422"/>
      <c r="AB291" s="422"/>
      <c r="AC291" s="422"/>
      <c r="AD291" s="422"/>
      <c r="AE291" s="422"/>
      <c r="AF291" s="422"/>
      <c r="AG291" s="422"/>
      <c r="AH291" s="422"/>
      <c r="AI291" s="422"/>
      <c r="AJ291" s="422"/>
      <c r="AK291" s="422"/>
      <c r="AL291" s="422"/>
      <c r="AM291" s="305"/>
    </row>
    <row r="292" spans="1:39" ht="15" outlineLevel="1">
      <c r="A292" s="511">
        <v>21</v>
      </c>
      <c r="B292" s="509" t="s">
        <v>113</v>
      </c>
      <c r="C292" s="290" t="s">
        <v>25</v>
      </c>
      <c r="D292" s="294">
        <v>302381</v>
      </c>
      <c r="E292" s="294">
        <v>302381</v>
      </c>
      <c r="F292" s="294">
        <v>302381</v>
      </c>
      <c r="G292" s="294">
        <v>302381</v>
      </c>
      <c r="H292" s="294">
        <v>302381</v>
      </c>
      <c r="I292" s="294">
        <v>302381</v>
      </c>
      <c r="J292" s="294">
        <v>302381</v>
      </c>
      <c r="K292" s="294">
        <v>302341</v>
      </c>
      <c r="L292" s="294">
        <v>302341</v>
      </c>
      <c r="M292" s="294">
        <v>300952</v>
      </c>
      <c r="N292" s="290"/>
      <c r="O292" s="294">
        <v>20</v>
      </c>
      <c r="P292" s="294">
        <v>20</v>
      </c>
      <c r="Q292" s="294">
        <v>20</v>
      </c>
      <c r="R292" s="294">
        <v>20</v>
      </c>
      <c r="S292" s="294">
        <v>20</v>
      </c>
      <c r="T292" s="294">
        <v>20</v>
      </c>
      <c r="U292" s="294">
        <v>20</v>
      </c>
      <c r="V292" s="294">
        <v>20</v>
      </c>
      <c r="W292" s="294">
        <v>20</v>
      </c>
      <c r="X292" s="294">
        <v>20</v>
      </c>
      <c r="Y292" s="407">
        <v>1</v>
      </c>
      <c r="Z292" s="407"/>
      <c r="AA292" s="407"/>
      <c r="AB292" s="407"/>
      <c r="AC292" s="407"/>
      <c r="AD292" s="407"/>
      <c r="AE292" s="407"/>
      <c r="AF292" s="407"/>
      <c r="AG292" s="407"/>
      <c r="AH292" s="407"/>
      <c r="AI292" s="407"/>
      <c r="AJ292" s="407"/>
      <c r="AK292" s="407"/>
      <c r="AL292" s="407"/>
      <c r="AM292" s="295">
        <f>SUM(Y292:AL292)</f>
        <v>1</v>
      </c>
    </row>
    <row r="293" spans="1:39" ht="15" outlineLevel="1">
      <c r="B293" s="293" t="s">
        <v>289</v>
      </c>
      <c r="C293" s="290" t="s">
        <v>163</v>
      </c>
      <c r="D293" s="294">
        <v>33488</v>
      </c>
      <c r="E293" s="294">
        <v>33488</v>
      </c>
      <c r="F293" s="294">
        <v>33488</v>
      </c>
      <c r="G293" s="294">
        <v>33488</v>
      </c>
      <c r="H293" s="294">
        <v>33488</v>
      </c>
      <c r="I293" s="294">
        <v>33488</v>
      </c>
      <c r="J293" s="294">
        <v>33488</v>
      </c>
      <c r="K293" s="294">
        <v>33485</v>
      </c>
      <c r="L293" s="294">
        <v>33485</v>
      </c>
      <c r="M293" s="294">
        <v>33534</v>
      </c>
      <c r="N293" s="290"/>
      <c r="O293" s="294">
        <v>2</v>
      </c>
      <c r="P293" s="294">
        <v>2</v>
      </c>
      <c r="Q293" s="294">
        <v>2</v>
      </c>
      <c r="R293" s="294">
        <v>2</v>
      </c>
      <c r="S293" s="294">
        <v>2</v>
      </c>
      <c r="T293" s="294">
        <v>2</v>
      </c>
      <c r="U293" s="294">
        <v>2</v>
      </c>
      <c r="V293" s="294">
        <v>2</v>
      </c>
      <c r="W293" s="294">
        <v>2</v>
      </c>
      <c r="X293" s="294">
        <v>2</v>
      </c>
      <c r="Y293" s="408">
        <f>Y292</f>
        <v>1</v>
      </c>
      <c r="Z293" s="408">
        <f t="shared" ref="Z293:AI293" si="285">Z292</f>
        <v>0</v>
      </c>
      <c r="AA293" s="408">
        <f t="shared" si="285"/>
        <v>0</v>
      </c>
      <c r="AB293" s="408">
        <f t="shared" si="285"/>
        <v>0</v>
      </c>
      <c r="AC293" s="408">
        <f t="shared" si="285"/>
        <v>0</v>
      </c>
      <c r="AD293" s="408">
        <f t="shared" si="285"/>
        <v>0</v>
      </c>
      <c r="AE293" s="408">
        <f t="shared" si="285"/>
        <v>0</v>
      </c>
      <c r="AF293" s="408">
        <f t="shared" si="285"/>
        <v>0</v>
      </c>
      <c r="AG293" s="408">
        <f t="shared" si="285"/>
        <v>0</v>
      </c>
      <c r="AH293" s="408">
        <f t="shared" si="285"/>
        <v>0</v>
      </c>
      <c r="AI293" s="408">
        <f t="shared" si="285"/>
        <v>0</v>
      </c>
      <c r="AJ293" s="408">
        <f t="shared" ref="AJ293:AL293" si="286">AJ292</f>
        <v>0</v>
      </c>
      <c r="AK293" s="408">
        <f t="shared" si="286"/>
        <v>0</v>
      </c>
      <c r="AL293" s="408">
        <f t="shared" si="286"/>
        <v>0</v>
      </c>
      <c r="AM293" s="305"/>
    </row>
    <row r="294" spans="1:39" ht="15" outlineLevel="1">
      <c r="B294" s="293"/>
      <c r="C294" s="290"/>
      <c r="D294" s="290"/>
      <c r="E294" s="290"/>
      <c r="F294" s="290"/>
      <c r="G294" s="290"/>
      <c r="H294" s="290"/>
      <c r="I294" s="290"/>
      <c r="J294" s="290"/>
      <c r="K294" s="290"/>
      <c r="L294" s="290"/>
      <c r="M294" s="290"/>
      <c r="N294" s="290"/>
      <c r="O294" s="290"/>
      <c r="P294" s="290"/>
      <c r="Q294" s="290"/>
      <c r="R294" s="290"/>
      <c r="S294" s="290"/>
      <c r="T294" s="290"/>
      <c r="U294" s="290"/>
      <c r="V294" s="290"/>
      <c r="W294" s="290"/>
      <c r="X294" s="290"/>
      <c r="Y294" s="419"/>
      <c r="Z294" s="422"/>
      <c r="AA294" s="422"/>
      <c r="AB294" s="422"/>
      <c r="AC294" s="422"/>
      <c r="AD294" s="422"/>
      <c r="AE294" s="422"/>
      <c r="AF294" s="422"/>
      <c r="AG294" s="422"/>
      <c r="AH294" s="422"/>
      <c r="AI294" s="422"/>
      <c r="AJ294" s="422"/>
      <c r="AK294" s="422"/>
      <c r="AL294" s="422"/>
      <c r="AM294" s="305"/>
    </row>
    <row r="295" spans="1:39" ht="30" outlineLevel="1">
      <c r="A295" s="511">
        <v>22</v>
      </c>
      <c r="B295" s="509" t="s">
        <v>114</v>
      </c>
      <c r="C295" s="290" t="s">
        <v>25</v>
      </c>
      <c r="D295" s="294">
        <v>27172</v>
      </c>
      <c r="E295" s="294">
        <v>27172</v>
      </c>
      <c r="F295" s="294">
        <v>27172</v>
      </c>
      <c r="G295" s="294">
        <v>27172</v>
      </c>
      <c r="H295" s="294">
        <v>27172</v>
      </c>
      <c r="I295" s="294">
        <v>27172</v>
      </c>
      <c r="J295" s="294">
        <v>27172</v>
      </c>
      <c r="K295" s="294">
        <v>27172</v>
      </c>
      <c r="L295" s="294">
        <v>27172</v>
      </c>
      <c r="M295" s="294">
        <v>27172</v>
      </c>
      <c r="N295" s="290"/>
      <c r="O295" s="294">
        <v>8</v>
      </c>
      <c r="P295" s="294">
        <v>8</v>
      </c>
      <c r="Q295" s="294">
        <v>8</v>
      </c>
      <c r="R295" s="294">
        <v>8</v>
      </c>
      <c r="S295" s="294">
        <v>8</v>
      </c>
      <c r="T295" s="294">
        <v>8</v>
      </c>
      <c r="U295" s="294">
        <v>8</v>
      </c>
      <c r="V295" s="294">
        <v>8</v>
      </c>
      <c r="W295" s="294">
        <v>8</v>
      </c>
      <c r="X295" s="294">
        <v>8</v>
      </c>
      <c r="Y295" s="407">
        <v>1</v>
      </c>
      <c r="Z295" s="407"/>
      <c r="AA295" s="407"/>
      <c r="AB295" s="407"/>
      <c r="AC295" s="407"/>
      <c r="AD295" s="407"/>
      <c r="AE295" s="407"/>
      <c r="AF295" s="407"/>
      <c r="AG295" s="407"/>
      <c r="AH295" s="407"/>
      <c r="AI295" s="407"/>
      <c r="AJ295" s="407"/>
      <c r="AK295" s="407"/>
      <c r="AL295" s="407"/>
      <c r="AM295" s="295">
        <f>SUM(Y295:AL295)</f>
        <v>1</v>
      </c>
    </row>
    <row r="296" spans="1:39" ht="15" outlineLevel="1">
      <c r="B296" s="293" t="s">
        <v>289</v>
      </c>
      <c r="C296" s="290" t="s">
        <v>163</v>
      </c>
      <c r="D296" s="294"/>
      <c r="E296" s="294"/>
      <c r="F296" s="294"/>
      <c r="G296" s="294"/>
      <c r="H296" s="294"/>
      <c r="I296" s="294"/>
      <c r="J296" s="294"/>
      <c r="K296" s="294"/>
      <c r="L296" s="294"/>
      <c r="M296" s="294"/>
      <c r="N296" s="290"/>
      <c r="O296" s="294"/>
      <c r="P296" s="294"/>
      <c r="Q296" s="294"/>
      <c r="R296" s="294"/>
      <c r="S296" s="294"/>
      <c r="T296" s="294"/>
      <c r="U296" s="294"/>
      <c r="V296" s="294"/>
      <c r="W296" s="294"/>
      <c r="X296" s="294"/>
      <c r="Y296" s="408">
        <f>Y295</f>
        <v>1</v>
      </c>
      <c r="Z296" s="408">
        <f t="shared" ref="Z296:AI296" si="287">Z295</f>
        <v>0</v>
      </c>
      <c r="AA296" s="408">
        <f t="shared" si="287"/>
        <v>0</v>
      </c>
      <c r="AB296" s="408">
        <f t="shared" si="287"/>
        <v>0</v>
      </c>
      <c r="AC296" s="408">
        <f t="shared" si="287"/>
        <v>0</v>
      </c>
      <c r="AD296" s="408">
        <f t="shared" si="287"/>
        <v>0</v>
      </c>
      <c r="AE296" s="408">
        <f t="shared" si="287"/>
        <v>0</v>
      </c>
      <c r="AF296" s="408">
        <f t="shared" si="287"/>
        <v>0</v>
      </c>
      <c r="AG296" s="408">
        <f t="shared" si="287"/>
        <v>0</v>
      </c>
      <c r="AH296" s="408">
        <f t="shared" si="287"/>
        <v>0</v>
      </c>
      <c r="AI296" s="408">
        <f t="shared" si="287"/>
        <v>0</v>
      </c>
      <c r="AJ296" s="408">
        <f t="shared" ref="AJ296:AL296" si="288">AJ295</f>
        <v>0</v>
      </c>
      <c r="AK296" s="408">
        <f t="shared" si="288"/>
        <v>0</v>
      </c>
      <c r="AL296" s="408">
        <f t="shared" si="288"/>
        <v>0</v>
      </c>
      <c r="AM296" s="305"/>
    </row>
    <row r="297" spans="1:39" ht="15" outlineLevel="1">
      <c r="B297" s="293"/>
      <c r="C297" s="290"/>
      <c r="D297" s="290"/>
      <c r="E297" s="290"/>
      <c r="F297" s="290"/>
      <c r="G297" s="290"/>
      <c r="H297" s="290"/>
      <c r="I297" s="290"/>
      <c r="J297" s="290"/>
      <c r="K297" s="290"/>
      <c r="L297" s="290"/>
      <c r="M297" s="290"/>
      <c r="N297" s="290"/>
      <c r="O297" s="290"/>
      <c r="P297" s="290"/>
      <c r="Q297" s="290"/>
      <c r="R297" s="290"/>
      <c r="S297" s="290"/>
      <c r="T297" s="290"/>
      <c r="U297" s="290"/>
      <c r="V297" s="290"/>
      <c r="W297" s="290"/>
      <c r="X297" s="290"/>
      <c r="Y297" s="419"/>
      <c r="Z297" s="422"/>
      <c r="AA297" s="422"/>
      <c r="AB297" s="422"/>
      <c r="AC297" s="422"/>
      <c r="AD297" s="422"/>
      <c r="AE297" s="422"/>
      <c r="AF297" s="422"/>
      <c r="AG297" s="422"/>
      <c r="AH297" s="422"/>
      <c r="AI297" s="422"/>
      <c r="AJ297" s="422"/>
      <c r="AK297" s="422"/>
      <c r="AL297" s="422"/>
      <c r="AM297" s="305"/>
    </row>
    <row r="298" spans="1:39" ht="30" hidden="1" outlineLevel="1">
      <c r="A298" s="511">
        <v>23</v>
      </c>
      <c r="B298" s="509" t="s">
        <v>115</v>
      </c>
      <c r="C298" s="290" t="s">
        <v>25</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7"/>
      <c r="Z298" s="407"/>
      <c r="AA298" s="407"/>
      <c r="AB298" s="407"/>
      <c r="AC298" s="407"/>
      <c r="AD298" s="407"/>
      <c r="AE298" s="407"/>
      <c r="AF298" s="407"/>
      <c r="AG298" s="407"/>
      <c r="AH298" s="407"/>
      <c r="AI298" s="407"/>
      <c r="AJ298" s="407"/>
      <c r="AK298" s="407"/>
      <c r="AL298" s="407"/>
      <c r="AM298" s="295">
        <f>SUM(Y298:AL298)</f>
        <v>0</v>
      </c>
    </row>
    <row r="299" spans="1:39" ht="15" hidden="1" outlineLevel="1">
      <c r="B299" s="293" t="s">
        <v>289</v>
      </c>
      <c r="C299" s="290" t="s">
        <v>163</v>
      </c>
      <c r="D299" s="294"/>
      <c r="E299" s="294"/>
      <c r="F299" s="294"/>
      <c r="G299" s="294"/>
      <c r="H299" s="294"/>
      <c r="I299" s="294"/>
      <c r="J299" s="294"/>
      <c r="K299" s="294"/>
      <c r="L299" s="294"/>
      <c r="M299" s="294"/>
      <c r="N299" s="290"/>
      <c r="O299" s="294"/>
      <c r="P299" s="294"/>
      <c r="Q299" s="294"/>
      <c r="R299" s="294"/>
      <c r="S299" s="294"/>
      <c r="T299" s="294"/>
      <c r="U299" s="294"/>
      <c r="V299" s="294"/>
      <c r="W299" s="294"/>
      <c r="X299" s="294"/>
      <c r="Y299" s="408">
        <f>Y298</f>
        <v>0</v>
      </c>
      <c r="Z299" s="408">
        <f t="shared" ref="Z299:AL299" si="289">Z298</f>
        <v>0</v>
      </c>
      <c r="AA299" s="408">
        <f t="shared" si="289"/>
        <v>0</v>
      </c>
      <c r="AB299" s="408">
        <f t="shared" si="289"/>
        <v>0</v>
      </c>
      <c r="AC299" s="408">
        <f t="shared" si="289"/>
        <v>0</v>
      </c>
      <c r="AD299" s="408">
        <f t="shared" si="289"/>
        <v>0</v>
      </c>
      <c r="AE299" s="408">
        <f t="shared" si="289"/>
        <v>0</v>
      </c>
      <c r="AF299" s="408">
        <f t="shared" si="289"/>
        <v>0</v>
      </c>
      <c r="AG299" s="408">
        <f t="shared" si="289"/>
        <v>0</v>
      </c>
      <c r="AH299" s="408">
        <f t="shared" si="289"/>
        <v>0</v>
      </c>
      <c r="AI299" s="408">
        <f t="shared" si="289"/>
        <v>0</v>
      </c>
      <c r="AJ299" s="408">
        <f t="shared" si="289"/>
        <v>0</v>
      </c>
      <c r="AK299" s="408">
        <f t="shared" si="289"/>
        <v>0</v>
      </c>
      <c r="AL299" s="408">
        <f t="shared" si="289"/>
        <v>0</v>
      </c>
      <c r="AM299" s="305"/>
    </row>
    <row r="300" spans="1:39" ht="15" hidden="1" outlineLevel="1">
      <c r="B300" s="321"/>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9"/>
      <c r="Z300" s="422"/>
      <c r="AA300" s="422"/>
      <c r="AB300" s="422"/>
      <c r="AC300" s="422"/>
      <c r="AD300" s="422"/>
      <c r="AE300" s="422"/>
      <c r="AF300" s="422"/>
      <c r="AG300" s="422"/>
      <c r="AH300" s="422"/>
      <c r="AI300" s="422"/>
      <c r="AJ300" s="422"/>
      <c r="AK300" s="422"/>
      <c r="AL300" s="422"/>
      <c r="AM300" s="305"/>
    </row>
    <row r="301" spans="1:39" ht="15" hidden="1" outlineLevel="1">
      <c r="A301" s="511">
        <v>24</v>
      </c>
      <c r="B301" s="509" t="s">
        <v>116</v>
      </c>
      <c r="C301" s="290" t="s">
        <v>25</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7"/>
      <c r="Z301" s="407"/>
      <c r="AA301" s="407"/>
      <c r="AB301" s="407"/>
      <c r="AC301" s="407"/>
      <c r="AD301" s="407"/>
      <c r="AE301" s="407"/>
      <c r="AF301" s="407"/>
      <c r="AG301" s="407"/>
      <c r="AH301" s="407"/>
      <c r="AI301" s="407"/>
      <c r="AJ301" s="407"/>
      <c r="AK301" s="407"/>
      <c r="AL301" s="407"/>
      <c r="AM301" s="295">
        <f>SUM(Y301:AL301)</f>
        <v>0</v>
      </c>
    </row>
    <row r="302" spans="1:39" ht="15" hidden="1" outlineLevel="1">
      <c r="B302" s="293" t="s">
        <v>289</v>
      </c>
      <c r="C302" s="290" t="s">
        <v>735</v>
      </c>
      <c r="D302" s="294"/>
      <c r="E302" s="294"/>
      <c r="F302" s="294"/>
      <c r="G302" s="294"/>
      <c r="H302" s="294"/>
      <c r="I302" s="294"/>
      <c r="J302" s="294"/>
      <c r="K302" s="294"/>
      <c r="L302" s="294"/>
      <c r="M302" s="294"/>
      <c r="N302" s="290"/>
      <c r="O302" s="294"/>
      <c r="P302" s="294"/>
      <c r="Q302" s="294"/>
      <c r="R302" s="294"/>
      <c r="S302" s="294"/>
      <c r="T302" s="294"/>
      <c r="U302" s="294"/>
      <c r="V302" s="294"/>
      <c r="W302" s="294"/>
      <c r="X302" s="294"/>
      <c r="Y302" s="408">
        <f>Y301</f>
        <v>0</v>
      </c>
      <c r="Z302" s="408">
        <f t="shared" ref="Z302:AL302" si="290">Z301</f>
        <v>0</v>
      </c>
      <c r="AA302" s="408">
        <f t="shared" si="290"/>
        <v>0</v>
      </c>
      <c r="AB302" s="408">
        <f t="shared" si="290"/>
        <v>0</v>
      </c>
      <c r="AC302" s="408">
        <f t="shared" si="290"/>
        <v>0</v>
      </c>
      <c r="AD302" s="408">
        <f t="shared" si="290"/>
        <v>0</v>
      </c>
      <c r="AE302" s="408">
        <f t="shared" si="290"/>
        <v>0</v>
      </c>
      <c r="AF302" s="408">
        <f t="shared" si="290"/>
        <v>0</v>
      </c>
      <c r="AG302" s="408">
        <f t="shared" si="290"/>
        <v>0</v>
      </c>
      <c r="AH302" s="408">
        <f t="shared" si="290"/>
        <v>0</v>
      </c>
      <c r="AI302" s="408">
        <f t="shared" si="290"/>
        <v>0</v>
      </c>
      <c r="AJ302" s="408">
        <f t="shared" si="290"/>
        <v>0</v>
      </c>
      <c r="AK302" s="408">
        <f t="shared" si="290"/>
        <v>0</v>
      </c>
      <c r="AL302" s="408">
        <f t="shared" si="290"/>
        <v>0</v>
      </c>
      <c r="AM302" s="305"/>
    </row>
    <row r="303" spans="1:39" ht="15" hidden="1"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09"/>
      <c r="Z303" s="422"/>
      <c r="AA303" s="422"/>
      <c r="AB303" s="422"/>
      <c r="AC303" s="422"/>
      <c r="AD303" s="422"/>
      <c r="AE303" s="422"/>
      <c r="AF303" s="422"/>
      <c r="AG303" s="422"/>
      <c r="AH303" s="422"/>
      <c r="AI303" s="422"/>
      <c r="AJ303" s="422"/>
      <c r="AK303" s="422"/>
      <c r="AL303" s="422"/>
      <c r="AM303" s="305"/>
    </row>
    <row r="304" spans="1:39" ht="15.6" outlineLevel="1">
      <c r="B304" s="287" t="s">
        <v>500</v>
      </c>
      <c r="C304" s="290"/>
      <c r="D304" s="290"/>
      <c r="E304" s="290"/>
      <c r="F304" s="290"/>
      <c r="G304" s="290"/>
      <c r="H304" s="290"/>
      <c r="I304" s="290"/>
      <c r="J304" s="290"/>
      <c r="K304" s="290"/>
      <c r="L304" s="290"/>
      <c r="M304" s="290"/>
      <c r="N304" s="290"/>
      <c r="O304" s="290"/>
      <c r="P304" s="290"/>
      <c r="Q304" s="290"/>
      <c r="R304" s="290"/>
      <c r="S304" s="290"/>
      <c r="T304" s="290"/>
      <c r="U304" s="290"/>
      <c r="V304" s="290"/>
      <c r="W304" s="290"/>
      <c r="X304" s="290"/>
      <c r="Y304" s="409"/>
      <c r="Z304" s="422"/>
      <c r="AA304" s="422"/>
      <c r="AB304" s="422"/>
      <c r="AC304" s="422"/>
      <c r="AD304" s="422"/>
      <c r="AE304" s="422"/>
      <c r="AF304" s="422"/>
      <c r="AG304" s="422"/>
      <c r="AH304" s="422"/>
      <c r="AI304" s="422"/>
      <c r="AJ304" s="422"/>
      <c r="AK304" s="422"/>
      <c r="AL304" s="422"/>
      <c r="AM304" s="305"/>
    </row>
    <row r="305" spans="1:39" ht="15" hidden="1" outlineLevel="1">
      <c r="A305" s="511">
        <v>25</v>
      </c>
      <c r="B305" s="509" t="s">
        <v>117</v>
      </c>
      <c r="C305" s="290" t="s">
        <v>25</v>
      </c>
      <c r="D305" s="294"/>
      <c r="E305" s="294"/>
      <c r="F305" s="294"/>
      <c r="G305" s="294"/>
      <c r="H305" s="294"/>
      <c r="I305" s="294"/>
      <c r="J305" s="294"/>
      <c r="K305" s="294"/>
      <c r="L305" s="294"/>
      <c r="M305" s="294"/>
      <c r="N305" s="294">
        <v>12</v>
      </c>
      <c r="O305" s="294"/>
      <c r="P305" s="294"/>
      <c r="Q305" s="294"/>
      <c r="R305" s="294"/>
      <c r="S305" s="294"/>
      <c r="T305" s="294"/>
      <c r="U305" s="294"/>
      <c r="V305" s="294"/>
      <c r="W305" s="294"/>
      <c r="X305" s="294"/>
      <c r="Y305" s="423"/>
      <c r="Z305" s="407"/>
      <c r="AA305" s="407"/>
      <c r="AB305" s="407"/>
      <c r="AC305" s="407"/>
      <c r="AD305" s="407"/>
      <c r="AE305" s="407"/>
      <c r="AF305" s="407"/>
      <c r="AG305" s="412"/>
      <c r="AH305" s="412"/>
      <c r="AI305" s="412"/>
      <c r="AJ305" s="412"/>
      <c r="AK305" s="412"/>
      <c r="AL305" s="412"/>
      <c r="AM305" s="295">
        <f>SUM(Y305:AL305)</f>
        <v>0</v>
      </c>
    </row>
    <row r="306" spans="1:39" ht="15" hidden="1" outlineLevel="1">
      <c r="B306" s="293" t="s">
        <v>289</v>
      </c>
      <c r="C306" s="290" t="s">
        <v>163</v>
      </c>
      <c r="D306" s="294"/>
      <c r="E306" s="294"/>
      <c r="F306" s="294"/>
      <c r="G306" s="294"/>
      <c r="H306" s="294"/>
      <c r="I306" s="294"/>
      <c r="J306" s="294"/>
      <c r="K306" s="294"/>
      <c r="L306" s="294"/>
      <c r="M306" s="294"/>
      <c r="N306" s="294">
        <f>N305</f>
        <v>12</v>
      </c>
      <c r="O306" s="294"/>
      <c r="P306" s="294"/>
      <c r="Q306" s="294"/>
      <c r="R306" s="294"/>
      <c r="S306" s="294"/>
      <c r="T306" s="294"/>
      <c r="U306" s="294"/>
      <c r="V306" s="294"/>
      <c r="W306" s="294"/>
      <c r="X306" s="294"/>
      <c r="Y306" s="408">
        <f>Y305</f>
        <v>0</v>
      </c>
      <c r="Z306" s="408">
        <f t="shared" ref="Z306:AL306" si="291">Z305</f>
        <v>0</v>
      </c>
      <c r="AA306" s="408">
        <f t="shared" si="291"/>
        <v>0</v>
      </c>
      <c r="AB306" s="408">
        <f t="shared" si="291"/>
        <v>0</v>
      </c>
      <c r="AC306" s="408">
        <f t="shared" si="291"/>
        <v>0</v>
      </c>
      <c r="AD306" s="408">
        <f t="shared" si="291"/>
        <v>0</v>
      </c>
      <c r="AE306" s="408">
        <f t="shared" si="291"/>
        <v>0</v>
      </c>
      <c r="AF306" s="408">
        <f t="shared" si="291"/>
        <v>0</v>
      </c>
      <c r="AG306" s="408">
        <f t="shared" si="291"/>
        <v>0</v>
      </c>
      <c r="AH306" s="408">
        <f t="shared" si="291"/>
        <v>0</v>
      </c>
      <c r="AI306" s="408">
        <f t="shared" si="291"/>
        <v>0</v>
      </c>
      <c r="AJ306" s="408">
        <f t="shared" si="291"/>
        <v>0</v>
      </c>
      <c r="AK306" s="408">
        <f t="shared" si="291"/>
        <v>0</v>
      </c>
      <c r="AL306" s="408">
        <f t="shared" si="291"/>
        <v>0</v>
      </c>
      <c r="AM306" s="305"/>
    </row>
    <row r="307" spans="1:39" ht="15" hidden="1" outlineLevel="1">
      <c r="B307" s="293"/>
      <c r="C307" s="290"/>
      <c r="D307" s="290"/>
      <c r="E307" s="290"/>
      <c r="F307" s="290"/>
      <c r="G307" s="290"/>
      <c r="H307" s="290"/>
      <c r="I307" s="290"/>
      <c r="J307" s="290"/>
      <c r="K307" s="290"/>
      <c r="L307" s="290"/>
      <c r="M307" s="290"/>
      <c r="N307" s="290"/>
      <c r="O307" s="290"/>
      <c r="P307" s="290"/>
      <c r="Q307" s="290"/>
      <c r="R307" s="290"/>
      <c r="S307" s="290"/>
      <c r="T307" s="290"/>
      <c r="U307" s="290"/>
      <c r="V307" s="290"/>
      <c r="W307" s="290"/>
      <c r="X307" s="290"/>
      <c r="Y307" s="409"/>
      <c r="Z307" s="422"/>
      <c r="AA307" s="422"/>
      <c r="AB307" s="422"/>
      <c r="AC307" s="422"/>
      <c r="AD307" s="422"/>
      <c r="AE307" s="422"/>
      <c r="AF307" s="422"/>
      <c r="AG307" s="422"/>
      <c r="AH307" s="422"/>
      <c r="AI307" s="422"/>
      <c r="AJ307" s="422"/>
      <c r="AK307" s="422"/>
      <c r="AL307" s="422"/>
      <c r="AM307" s="305"/>
    </row>
    <row r="308" spans="1:39" ht="15" outlineLevel="1">
      <c r="A308" s="511">
        <v>26</v>
      </c>
      <c r="B308" s="509" t="s">
        <v>118</v>
      </c>
      <c r="C308" s="290" t="s">
        <v>25</v>
      </c>
      <c r="D308" s="294">
        <v>10424</v>
      </c>
      <c r="E308" s="294">
        <v>10424</v>
      </c>
      <c r="F308" s="294">
        <v>10424</v>
      </c>
      <c r="G308" s="294">
        <v>10424</v>
      </c>
      <c r="H308" s="294">
        <v>10424</v>
      </c>
      <c r="I308" s="294">
        <v>10424</v>
      </c>
      <c r="J308" s="294">
        <v>10424</v>
      </c>
      <c r="K308" s="294">
        <v>10424</v>
      </c>
      <c r="L308" s="294">
        <v>10424</v>
      </c>
      <c r="M308" s="294">
        <v>10424</v>
      </c>
      <c r="N308" s="294">
        <v>12</v>
      </c>
      <c r="O308" s="294">
        <v>4</v>
      </c>
      <c r="P308" s="294">
        <v>4</v>
      </c>
      <c r="Q308" s="294">
        <v>4</v>
      </c>
      <c r="R308" s="294">
        <v>4</v>
      </c>
      <c r="S308" s="294">
        <v>4</v>
      </c>
      <c r="T308" s="294">
        <v>4</v>
      </c>
      <c r="U308" s="294">
        <v>4</v>
      </c>
      <c r="V308" s="294">
        <v>4</v>
      </c>
      <c r="W308" s="294">
        <v>4</v>
      </c>
      <c r="X308" s="294">
        <v>4</v>
      </c>
      <c r="Y308" s="423"/>
      <c r="Z308" s="407">
        <f>'3-a.  Rate Class Allocations'!P51</f>
        <v>1</v>
      </c>
      <c r="AA308" s="407">
        <f>'3-a.  Rate Class Allocations'!Q51</f>
        <v>0</v>
      </c>
      <c r="AB308" s="407"/>
      <c r="AC308" s="407"/>
      <c r="AD308" s="407"/>
      <c r="AE308" s="407"/>
      <c r="AF308" s="407"/>
      <c r="AG308" s="412"/>
      <c r="AH308" s="412"/>
      <c r="AI308" s="412"/>
      <c r="AJ308" s="412"/>
      <c r="AK308" s="412"/>
      <c r="AL308" s="412"/>
      <c r="AM308" s="295">
        <f>SUM(Y308:AL308)</f>
        <v>1</v>
      </c>
    </row>
    <row r="309" spans="1:39" ht="15" outlineLevel="1">
      <c r="B309" s="509" t="s">
        <v>736</v>
      </c>
      <c r="C309" s="290" t="s">
        <v>737</v>
      </c>
      <c r="D309" s="294"/>
      <c r="E309" s="294"/>
      <c r="F309" s="294"/>
      <c r="G309" s="294"/>
      <c r="H309" s="294"/>
      <c r="I309" s="294"/>
      <c r="J309" s="294"/>
      <c r="K309" s="294"/>
      <c r="L309" s="294"/>
      <c r="M309" s="294"/>
      <c r="N309" s="294">
        <v>12</v>
      </c>
      <c r="O309" s="294"/>
      <c r="P309" s="294"/>
      <c r="Q309" s="294"/>
      <c r="R309" s="294"/>
      <c r="S309" s="294"/>
      <c r="T309" s="294"/>
      <c r="U309" s="294"/>
      <c r="V309" s="294"/>
      <c r="W309" s="294"/>
      <c r="X309" s="294"/>
      <c r="Y309" s="408">
        <f>Y308</f>
        <v>0</v>
      </c>
      <c r="Z309" s="408">
        <f t="shared" ref="Z309:AL309" si="292">Z308</f>
        <v>1</v>
      </c>
      <c r="AA309" s="408">
        <f t="shared" si="292"/>
        <v>0</v>
      </c>
      <c r="AB309" s="408">
        <f t="shared" si="292"/>
        <v>0</v>
      </c>
      <c r="AC309" s="408">
        <f t="shared" si="292"/>
        <v>0</v>
      </c>
      <c r="AD309" s="408">
        <f t="shared" si="292"/>
        <v>0</v>
      </c>
      <c r="AE309" s="408">
        <f t="shared" si="292"/>
        <v>0</v>
      </c>
      <c r="AF309" s="408">
        <f t="shared" si="292"/>
        <v>0</v>
      </c>
      <c r="AG309" s="408">
        <f t="shared" si="292"/>
        <v>0</v>
      </c>
      <c r="AH309" s="408">
        <f t="shared" si="292"/>
        <v>0</v>
      </c>
      <c r="AI309" s="408">
        <f t="shared" si="292"/>
        <v>0</v>
      </c>
      <c r="AJ309" s="408">
        <f t="shared" si="292"/>
        <v>0</v>
      </c>
      <c r="AK309" s="408">
        <f t="shared" si="292"/>
        <v>0</v>
      </c>
      <c r="AL309" s="408">
        <f t="shared" si="292"/>
        <v>0</v>
      </c>
      <c r="AM309" s="295"/>
    </row>
    <row r="310" spans="1:39" ht="15" outlineLevel="1">
      <c r="B310" s="293"/>
      <c r="C310" s="290"/>
      <c r="D310" s="290"/>
      <c r="E310" s="290"/>
      <c r="F310" s="290"/>
      <c r="G310" s="290"/>
      <c r="H310" s="290"/>
      <c r="I310" s="290"/>
      <c r="J310" s="290"/>
      <c r="K310" s="290"/>
      <c r="L310" s="290"/>
      <c r="M310" s="290"/>
      <c r="N310" s="290"/>
      <c r="O310" s="290"/>
      <c r="P310" s="290"/>
      <c r="Q310" s="290"/>
      <c r="R310" s="290"/>
      <c r="S310" s="290"/>
      <c r="T310" s="290"/>
      <c r="U310" s="290"/>
      <c r="V310" s="290"/>
      <c r="W310" s="290"/>
      <c r="X310" s="290"/>
      <c r="Y310" s="409"/>
      <c r="Z310" s="422"/>
      <c r="AA310" s="422"/>
      <c r="AB310" s="422"/>
      <c r="AC310" s="422"/>
      <c r="AD310" s="422"/>
      <c r="AE310" s="422"/>
      <c r="AF310" s="422"/>
      <c r="AG310" s="422"/>
      <c r="AH310" s="422"/>
      <c r="AI310" s="422"/>
      <c r="AJ310" s="422"/>
      <c r="AK310" s="422"/>
      <c r="AL310" s="422"/>
      <c r="AM310" s="305"/>
    </row>
    <row r="311" spans="1:39" ht="30" hidden="1" outlineLevel="1">
      <c r="A311" s="511">
        <v>27</v>
      </c>
      <c r="B311" s="509" t="s">
        <v>119</v>
      </c>
      <c r="C311" s="290" t="s">
        <v>25</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23"/>
      <c r="Z311" s="407"/>
      <c r="AA311" s="407"/>
      <c r="AB311" s="407"/>
      <c r="AC311" s="407"/>
      <c r="AD311" s="407"/>
      <c r="AE311" s="407"/>
      <c r="AF311" s="407"/>
      <c r="AG311" s="412"/>
      <c r="AH311" s="412"/>
      <c r="AI311" s="412"/>
      <c r="AJ311" s="412"/>
      <c r="AK311" s="412"/>
      <c r="AL311" s="412"/>
      <c r="AM311" s="295">
        <f>SUM(Y311:AL311)</f>
        <v>0</v>
      </c>
    </row>
    <row r="312" spans="1:39" ht="15" hidden="1" outlineLevel="1">
      <c r="B312" s="293" t="s">
        <v>289</v>
      </c>
      <c r="C312" s="290" t="s">
        <v>163</v>
      </c>
      <c r="D312" s="294"/>
      <c r="E312" s="294"/>
      <c r="F312" s="294"/>
      <c r="G312" s="294"/>
      <c r="H312" s="294"/>
      <c r="I312" s="294"/>
      <c r="J312" s="294"/>
      <c r="K312" s="294"/>
      <c r="L312" s="294"/>
      <c r="M312" s="294"/>
      <c r="N312" s="294">
        <f>N311</f>
        <v>12</v>
      </c>
      <c r="O312" s="294"/>
      <c r="P312" s="294"/>
      <c r="Q312" s="294"/>
      <c r="R312" s="294"/>
      <c r="S312" s="294"/>
      <c r="T312" s="294"/>
      <c r="U312" s="294"/>
      <c r="V312" s="294"/>
      <c r="W312" s="294"/>
      <c r="X312" s="294"/>
      <c r="Y312" s="408">
        <f>Y311</f>
        <v>0</v>
      </c>
      <c r="Z312" s="408">
        <f t="shared" ref="Z312:AL312" si="293">Z311</f>
        <v>0</v>
      </c>
      <c r="AA312" s="408">
        <f t="shared" si="293"/>
        <v>0</v>
      </c>
      <c r="AB312" s="408">
        <f t="shared" si="293"/>
        <v>0</v>
      </c>
      <c r="AC312" s="408">
        <f t="shared" si="293"/>
        <v>0</v>
      </c>
      <c r="AD312" s="408">
        <f t="shared" si="293"/>
        <v>0</v>
      </c>
      <c r="AE312" s="408">
        <f t="shared" si="293"/>
        <v>0</v>
      </c>
      <c r="AF312" s="408">
        <f t="shared" si="293"/>
        <v>0</v>
      </c>
      <c r="AG312" s="408">
        <f t="shared" si="293"/>
        <v>0</v>
      </c>
      <c r="AH312" s="408">
        <f t="shared" si="293"/>
        <v>0</v>
      </c>
      <c r="AI312" s="408">
        <f t="shared" si="293"/>
        <v>0</v>
      </c>
      <c r="AJ312" s="408">
        <f t="shared" si="293"/>
        <v>0</v>
      </c>
      <c r="AK312" s="408">
        <f t="shared" si="293"/>
        <v>0</v>
      </c>
      <c r="AL312" s="408">
        <f t="shared" si="293"/>
        <v>0</v>
      </c>
      <c r="AM312" s="305"/>
    </row>
    <row r="313" spans="1:39" ht="15" hidden="1" outlineLevel="1">
      <c r="B313" s="293"/>
      <c r="C313" s="290"/>
      <c r="D313" s="290"/>
      <c r="E313" s="290"/>
      <c r="F313" s="290"/>
      <c r="G313" s="290"/>
      <c r="H313" s="290"/>
      <c r="I313" s="290"/>
      <c r="J313" s="290"/>
      <c r="K313" s="290"/>
      <c r="L313" s="290"/>
      <c r="M313" s="290"/>
      <c r="N313" s="290"/>
      <c r="O313" s="290"/>
      <c r="P313" s="290"/>
      <c r="Q313" s="290"/>
      <c r="R313" s="290"/>
      <c r="S313" s="290"/>
      <c r="T313" s="290"/>
      <c r="U313" s="290"/>
      <c r="V313" s="290"/>
      <c r="W313" s="290"/>
      <c r="X313" s="290"/>
      <c r="Y313" s="409"/>
      <c r="Z313" s="422"/>
      <c r="AA313" s="422"/>
      <c r="AB313" s="422"/>
      <c r="AC313" s="422"/>
      <c r="AD313" s="422"/>
      <c r="AE313" s="422"/>
      <c r="AF313" s="422"/>
      <c r="AG313" s="422"/>
      <c r="AH313" s="422"/>
      <c r="AI313" s="422"/>
      <c r="AJ313" s="422"/>
      <c r="AK313" s="422"/>
      <c r="AL313" s="422"/>
      <c r="AM313" s="305"/>
    </row>
    <row r="314" spans="1:39" ht="30" hidden="1" outlineLevel="1">
      <c r="A314" s="511">
        <v>28</v>
      </c>
      <c r="B314" s="509" t="s">
        <v>120</v>
      </c>
      <c r="C314" s="290" t="s">
        <v>25</v>
      </c>
      <c r="D314" s="294"/>
      <c r="E314" s="294"/>
      <c r="F314" s="294"/>
      <c r="G314" s="294"/>
      <c r="H314" s="294"/>
      <c r="I314" s="294"/>
      <c r="J314" s="294"/>
      <c r="K314" s="294"/>
      <c r="L314" s="294"/>
      <c r="M314" s="294"/>
      <c r="N314" s="294">
        <v>12</v>
      </c>
      <c r="O314" s="294"/>
      <c r="P314" s="294"/>
      <c r="Q314" s="294"/>
      <c r="R314" s="294"/>
      <c r="S314" s="294"/>
      <c r="T314" s="294"/>
      <c r="U314" s="294"/>
      <c r="V314" s="294"/>
      <c r="W314" s="294"/>
      <c r="X314" s="294"/>
      <c r="Y314" s="423"/>
      <c r="Z314" s="407">
        <v>0.38447733547292634</v>
      </c>
      <c r="AA314" s="407"/>
      <c r="AB314" s="407"/>
      <c r="AC314" s="407"/>
      <c r="AD314" s="407"/>
      <c r="AE314" s="407"/>
      <c r="AF314" s="407"/>
      <c r="AG314" s="412"/>
      <c r="AH314" s="412"/>
      <c r="AI314" s="412"/>
      <c r="AJ314" s="412"/>
      <c r="AK314" s="412"/>
      <c r="AL314" s="412"/>
      <c r="AM314" s="295">
        <f>SUM(Y314:AL314)</f>
        <v>0.38447733547292634</v>
      </c>
    </row>
    <row r="315" spans="1:39" ht="15" hidden="1" outlineLevel="1">
      <c r="B315" s="293" t="s">
        <v>289</v>
      </c>
      <c r="C315" s="290" t="s">
        <v>163</v>
      </c>
      <c r="D315" s="294"/>
      <c r="E315" s="294"/>
      <c r="F315" s="294"/>
      <c r="G315" s="294"/>
      <c r="H315" s="294"/>
      <c r="I315" s="294"/>
      <c r="J315" s="294"/>
      <c r="K315" s="294"/>
      <c r="L315" s="294"/>
      <c r="M315" s="294"/>
      <c r="N315" s="294">
        <f>N314</f>
        <v>12</v>
      </c>
      <c r="O315" s="294"/>
      <c r="P315" s="294"/>
      <c r="Q315" s="294"/>
      <c r="R315" s="294"/>
      <c r="S315" s="294"/>
      <c r="T315" s="294"/>
      <c r="U315" s="294"/>
      <c r="V315" s="294"/>
      <c r="W315" s="294"/>
      <c r="X315" s="294"/>
      <c r="Y315" s="408">
        <f>Y314</f>
        <v>0</v>
      </c>
      <c r="Z315" s="408">
        <f t="shared" ref="Z315:AL315" si="294">Z314</f>
        <v>0.38447733547292634</v>
      </c>
      <c r="AA315" s="408">
        <f t="shared" si="294"/>
        <v>0</v>
      </c>
      <c r="AB315" s="408">
        <f t="shared" si="294"/>
        <v>0</v>
      </c>
      <c r="AC315" s="408">
        <f t="shared" si="294"/>
        <v>0</v>
      </c>
      <c r="AD315" s="408">
        <f t="shared" si="294"/>
        <v>0</v>
      </c>
      <c r="AE315" s="408">
        <f t="shared" si="294"/>
        <v>0</v>
      </c>
      <c r="AF315" s="408">
        <f t="shared" si="294"/>
        <v>0</v>
      </c>
      <c r="AG315" s="408">
        <f t="shared" si="294"/>
        <v>0</v>
      </c>
      <c r="AH315" s="408">
        <f t="shared" si="294"/>
        <v>0</v>
      </c>
      <c r="AI315" s="408">
        <f t="shared" si="294"/>
        <v>0</v>
      </c>
      <c r="AJ315" s="408">
        <f t="shared" si="294"/>
        <v>0</v>
      </c>
      <c r="AK315" s="408">
        <f t="shared" si="294"/>
        <v>0</v>
      </c>
      <c r="AL315" s="408">
        <f t="shared" si="294"/>
        <v>0</v>
      </c>
      <c r="AM315" s="305"/>
    </row>
    <row r="316" spans="1:39" ht="15" hidden="1" outlineLevel="1">
      <c r="B316" s="293"/>
      <c r="C316" s="290"/>
      <c r="D316" s="290"/>
      <c r="E316" s="290"/>
      <c r="F316" s="290"/>
      <c r="G316" s="290"/>
      <c r="H316" s="290"/>
      <c r="I316" s="290"/>
      <c r="J316" s="290"/>
      <c r="K316" s="290"/>
      <c r="L316" s="290"/>
      <c r="M316" s="290"/>
      <c r="N316" s="290"/>
      <c r="O316" s="290"/>
      <c r="P316" s="290"/>
      <c r="Q316" s="290"/>
      <c r="R316" s="290"/>
      <c r="S316" s="290"/>
      <c r="T316" s="290"/>
      <c r="U316" s="290"/>
      <c r="V316" s="290"/>
      <c r="W316" s="290"/>
      <c r="X316" s="290"/>
      <c r="Y316" s="409"/>
      <c r="Z316" s="422"/>
      <c r="AA316" s="422"/>
      <c r="AB316" s="422"/>
      <c r="AC316" s="422"/>
      <c r="AD316" s="422"/>
      <c r="AE316" s="422"/>
      <c r="AF316" s="422"/>
      <c r="AG316" s="422"/>
      <c r="AH316" s="422"/>
      <c r="AI316" s="422"/>
      <c r="AJ316" s="422"/>
      <c r="AK316" s="422"/>
      <c r="AL316" s="422"/>
      <c r="AM316" s="305"/>
    </row>
    <row r="317" spans="1:39" ht="30" hidden="1" outlineLevel="1">
      <c r="A317" s="511">
        <v>29</v>
      </c>
      <c r="B317" s="509" t="s">
        <v>121</v>
      </c>
      <c r="C317" s="290" t="s">
        <v>25</v>
      </c>
      <c r="D317" s="294"/>
      <c r="E317" s="294"/>
      <c r="F317" s="294"/>
      <c r="G317" s="294"/>
      <c r="H317" s="294"/>
      <c r="I317" s="294"/>
      <c r="J317" s="294"/>
      <c r="K317" s="294"/>
      <c r="L317" s="294"/>
      <c r="M317" s="294"/>
      <c r="N317" s="294">
        <v>3</v>
      </c>
      <c r="O317" s="294"/>
      <c r="P317" s="294"/>
      <c r="Q317" s="294"/>
      <c r="R317" s="294"/>
      <c r="S317" s="294"/>
      <c r="T317" s="294"/>
      <c r="U317" s="294"/>
      <c r="V317" s="294"/>
      <c r="W317" s="294"/>
      <c r="X317" s="294"/>
      <c r="Y317" s="423"/>
      <c r="Z317" s="407"/>
      <c r="AA317" s="407"/>
      <c r="AB317" s="407"/>
      <c r="AC317" s="407"/>
      <c r="AD317" s="407"/>
      <c r="AE317" s="407"/>
      <c r="AF317" s="407"/>
      <c r="AG317" s="412"/>
      <c r="AH317" s="412"/>
      <c r="AI317" s="412"/>
      <c r="AJ317" s="412"/>
      <c r="AK317" s="412"/>
      <c r="AL317" s="412"/>
      <c r="AM317" s="295">
        <f>SUM(Y317:AL317)</f>
        <v>0</v>
      </c>
    </row>
    <row r="318" spans="1:39" ht="15" hidden="1" outlineLevel="1">
      <c r="B318" s="293" t="s">
        <v>289</v>
      </c>
      <c r="C318" s="290" t="s">
        <v>163</v>
      </c>
      <c r="D318" s="294"/>
      <c r="E318" s="294"/>
      <c r="F318" s="294"/>
      <c r="G318" s="294"/>
      <c r="H318" s="294"/>
      <c r="I318" s="294"/>
      <c r="J318" s="294"/>
      <c r="K318" s="294"/>
      <c r="L318" s="294"/>
      <c r="M318" s="294"/>
      <c r="N318" s="294">
        <f>N317</f>
        <v>3</v>
      </c>
      <c r="O318" s="294"/>
      <c r="P318" s="294"/>
      <c r="Q318" s="294"/>
      <c r="R318" s="294"/>
      <c r="S318" s="294"/>
      <c r="T318" s="294"/>
      <c r="U318" s="294"/>
      <c r="V318" s="294"/>
      <c r="W318" s="294"/>
      <c r="X318" s="294"/>
      <c r="Y318" s="408">
        <f>Y317</f>
        <v>0</v>
      </c>
      <c r="Z318" s="408">
        <f t="shared" ref="Z318" si="295">Z317</f>
        <v>0</v>
      </c>
      <c r="AA318" s="408">
        <f t="shared" ref="AA318" si="296">AA317</f>
        <v>0</v>
      </c>
      <c r="AB318" s="408">
        <f t="shared" ref="AB318" si="297">AB317</f>
        <v>0</v>
      </c>
      <c r="AC318" s="408">
        <f t="shared" ref="AC318" si="298">AC317</f>
        <v>0</v>
      </c>
      <c r="AD318" s="408">
        <f t="shared" ref="AD318" si="299">AD317</f>
        <v>0</v>
      </c>
      <c r="AE318" s="408">
        <f t="shared" ref="AE318" si="300">AE317</f>
        <v>0</v>
      </c>
      <c r="AF318" s="408">
        <f t="shared" ref="AF318" si="301">AF317</f>
        <v>0</v>
      </c>
      <c r="AG318" s="408">
        <f t="shared" ref="AG318" si="302">AG317</f>
        <v>0</v>
      </c>
      <c r="AH318" s="408">
        <f t="shared" ref="AH318" si="303">AH317</f>
        <v>0</v>
      </c>
      <c r="AI318" s="408">
        <f t="shared" ref="AI318" si="304">AI317</f>
        <v>0</v>
      </c>
      <c r="AJ318" s="408">
        <f t="shared" ref="AJ318" si="305">AJ317</f>
        <v>0</v>
      </c>
      <c r="AK318" s="408">
        <f t="shared" ref="AK318" si="306">AK317</f>
        <v>0</v>
      </c>
      <c r="AL318" s="408">
        <f t="shared" ref="AL318" si="307">AL317</f>
        <v>0</v>
      </c>
      <c r="AM318" s="305"/>
    </row>
    <row r="319" spans="1:39" ht="15" hidden="1" outlineLevel="1">
      <c r="B319" s="293"/>
      <c r="C319" s="290"/>
      <c r="D319" s="290"/>
      <c r="E319" s="290"/>
      <c r="F319" s="290"/>
      <c r="G319" s="290"/>
      <c r="H319" s="290"/>
      <c r="I319" s="290"/>
      <c r="J319" s="290"/>
      <c r="K319" s="290"/>
      <c r="L319" s="290"/>
      <c r="M319" s="290"/>
      <c r="N319" s="290"/>
      <c r="O319" s="290"/>
      <c r="P319" s="290"/>
      <c r="Q319" s="290"/>
      <c r="R319" s="290"/>
      <c r="S319" s="290"/>
      <c r="T319" s="290"/>
      <c r="U319" s="290"/>
      <c r="V319" s="290"/>
      <c r="W319" s="290"/>
      <c r="X319" s="290"/>
      <c r="Y319" s="409"/>
      <c r="Z319" s="422"/>
      <c r="AA319" s="422"/>
      <c r="AB319" s="422"/>
      <c r="AC319" s="422"/>
      <c r="AD319" s="422"/>
      <c r="AE319" s="422"/>
      <c r="AF319" s="422"/>
      <c r="AG319" s="422"/>
      <c r="AH319" s="422"/>
      <c r="AI319" s="422"/>
      <c r="AJ319" s="422"/>
      <c r="AK319" s="422"/>
      <c r="AL319" s="422"/>
      <c r="AM319" s="305"/>
    </row>
    <row r="320" spans="1:39" ht="30" hidden="1" outlineLevel="1">
      <c r="A320" s="511">
        <v>30</v>
      </c>
      <c r="B320" s="509" t="s">
        <v>122</v>
      </c>
      <c r="C320" s="290" t="s">
        <v>25</v>
      </c>
      <c r="D320" s="294"/>
      <c r="E320" s="294"/>
      <c r="F320" s="294"/>
      <c r="G320" s="294"/>
      <c r="H320" s="294"/>
      <c r="I320" s="294"/>
      <c r="J320" s="294"/>
      <c r="K320" s="294"/>
      <c r="L320" s="294"/>
      <c r="M320" s="294"/>
      <c r="N320" s="294">
        <v>12</v>
      </c>
      <c r="O320" s="294"/>
      <c r="P320" s="294"/>
      <c r="Q320" s="294"/>
      <c r="R320" s="294"/>
      <c r="S320" s="294"/>
      <c r="T320" s="294"/>
      <c r="U320" s="294"/>
      <c r="V320" s="294"/>
      <c r="W320" s="294"/>
      <c r="X320" s="294"/>
      <c r="Y320" s="423"/>
      <c r="Z320" s="407"/>
      <c r="AA320" s="407"/>
      <c r="AB320" s="407"/>
      <c r="AC320" s="407"/>
      <c r="AD320" s="407"/>
      <c r="AE320" s="407"/>
      <c r="AF320" s="407"/>
      <c r="AG320" s="412"/>
      <c r="AH320" s="412"/>
      <c r="AI320" s="412"/>
      <c r="AJ320" s="412"/>
      <c r="AK320" s="412"/>
      <c r="AL320" s="412"/>
      <c r="AM320" s="295">
        <f>SUM(Y320:AL320)</f>
        <v>0</v>
      </c>
    </row>
    <row r="321" spans="1:39" ht="15" hidden="1" outlineLevel="1">
      <c r="B321" s="293" t="s">
        <v>289</v>
      </c>
      <c r="C321" s="290" t="s">
        <v>163</v>
      </c>
      <c r="D321" s="294"/>
      <c r="E321" s="294"/>
      <c r="F321" s="294"/>
      <c r="G321" s="294"/>
      <c r="H321" s="294"/>
      <c r="I321" s="294"/>
      <c r="J321" s="294"/>
      <c r="K321" s="294"/>
      <c r="L321" s="294"/>
      <c r="M321" s="294"/>
      <c r="N321" s="294">
        <f>N320</f>
        <v>12</v>
      </c>
      <c r="O321" s="294"/>
      <c r="P321" s="294"/>
      <c r="Q321" s="294"/>
      <c r="R321" s="294"/>
      <c r="S321" s="294"/>
      <c r="T321" s="294"/>
      <c r="U321" s="294"/>
      <c r="V321" s="294"/>
      <c r="W321" s="294"/>
      <c r="X321" s="294"/>
      <c r="Y321" s="408">
        <f>Y320</f>
        <v>0</v>
      </c>
      <c r="Z321" s="408">
        <f t="shared" ref="Z321" si="308">Z320</f>
        <v>0</v>
      </c>
      <c r="AA321" s="408">
        <f t="shared" ref="AA321" si="309">AA320</f>
        <v>0</v>
      </c>
      <c r="AB321" s="408">
        <f t="shared" ref="AB321" si="310">AB320</f>
        <v>0</v>
      </c>
      <c r="AC321" s="408">
        <f t="shared" ref="AC321" si="311">AC320</f>
        <v>0</v>
      </c>
      <c r="AD321" s="408">
        <f t="shared" ref="AD321" si="312">AD320</f>
        <v>0</v>
      </c>
      <c r="AE321" s="408">
        <f t="shared" ref="AE321" si="313">AE320</f>
        <v>0</v>
      </c>
      <c r="AF321" s="408">
        <f t="shared" ref="AF321" si="314">AF320</f>
        <v>0</v>
      </c>
      <c r="AG321" s="408">
        <f t="shared" ref="AG321" si="315">AG320</f>
        <v>0</v>
      </c>
      <c r="AH321" s="408">
        <f t="shared" ref="AH321" si="316">AH320</f>
        <v>0</v>
      </c>
      <c r="AI321" s="408">
        <f t="shared" ref="AI321" si="317">AI320</f>
        <v>0</v>
      </c>
      <c r="AJ321" s="408">
        <f t="shared" ref="AJ321" si="318">AJ320</f>
        <v>0</v>
      </c>
      <c r="AK321" s="408">
        <f t="shared" ref="AK321" si="319">AK320</f>
        <v>0</v>
      </c>
      <c r="AL321" s="408">
        <f t="shared" ref="AL321" si="320">AL320</f>
        <v>0</v>
      </c>
      <c r="AM321" s="305"/>
    </row>
    <row r="322" spans="1:39" ht="15" hidden="1" outlineLevel="1">
      <c r="B322" s="293"/>
      <c r="C322" s="290"/>
      <c r="D322" s="290"/>
      <c r="E322" s="290"/>
      <c r="F322" s="290"/>
      <c r="G322" s="290"/>
      <c r="H322" s="290"/>
      <c r="I322" s="290"/>
      <c r="J322" s="290"/>
      <c r="K322" s="290"/>
      <c r="L322" s="290"/>
      <c r="M322" s="290"/>
      <c r="N322" s="290"/>
      <c r="O322" s="290"/>
      <c r="P322" s="290"/>
      <c r="Q322" s="290"/>
      <c r="R322" s="290"/>
      <c r="S322" s="290"/>
      <c r="T322" s="290"/>
      <c r="U322" s="290"/>
      <c r="V322" s="290"/>
      <c r="W322" s="290"/>
      <c r="X322" s="290"/>
      <c r="Y322" s="409"/>
      <c r="Z322" s="422"/>
      <c r="AA322" s="422"/>
      <c r="AB322" s="422"/>
      <c r="AC322" s="422"/>
      <c r="AD322" s="422"/>
      <c r="AE322" s="422"/>
      <c r="AF322" s="422"/>
      <c r="AG322" s="422"/>
      <c r="AH322" s="422"/>
      <c r="AI322" s="422"/>
      <c r="AJ322" s="422"/>
      <c r="AK322" s="422"/>
      <c r="AL322" s="422"/>
      <c r="AM322" s="305"/>
    </row>
    <row r="323" spans="1:39" ht="30" hidden="1" outlineLevel="1">
      <c r="A323" s="511">
        <v>31</v>
      </c>
      <c r="B323" s="509" t="s">
        <v>123</v>
      </c>
      <c r="C323" s="290" t="s">
        <v>25</v>
      </c>
      <c r="D323" s="294"/>
      <c r="E323" s="294"/>
      <c r="F323" s="294"/>
      <c r="G323" s="294"/>
      <c r="H323" s="294"/>
      <c r="I323" s="294"/>
      <c r="J323" s="294"/>
      <c r="K323" s="294"/>
      <c r="L323" s="294"/>
      <c r="M323" s="294"/>
      <c r="N323" s="294">
        <v>12</v>
      </c>
      <c r="O323" s="294"/>
      <c r="P323" s="294"/>
      <c r="Q323" s="294"/>
      <c r="R323" s="294"/>
      <c r="S323" s="294"/>
      <c r="T323" s="294"/>
      <c r="U323" s="294"/>
      <c r="V323" s="294"/>
      <c r="W323" s="294"/>
      <c r="X323" s="294"/>
      <c r="Y323" s="423"/>
      <c r="Z323" s="407"/>
      <c r="AA323" s="407"/>
      <c r="AB323" s="407"/>
      <c r="AC323" s="407"/>
      <c r="AD323" s="407"/>
      <c r="AE323" s="407"/>
      <c r="AF323" s="407"/>
      <c r="AG323" s="412"/>
      <c r="AH323" s="412"/>
      <c r="AI323" s="412"/>
      <c r="AJ323" s="412"/>
      <c r="AK323" s="412"/>
      <c r="AL323" s="412"/>
      <c r="AM323" s="295">
        <f>SUM(Y323:AL323)</f>
        <v>0</v>
      </c>
    </row>
    <row r="324" spans="1:39" ht="15" hidden="1" outlineLevel="1">
      <c r="B324" s="293" t="s">
        <v>289</v>
      </c>
      <c r="C324" s="290" t="s">
        <v>163</v>
      </c>
      <c r="D324" s="294"/>
      <c r="E324" s="294"/>
      <c r="F324" s="294"/>
      <c r="G324" s="294"/>
      <c r="H324" s="294"/>
      <c r="I324" s="294"/>
      <c r="J324" s="294"/>
      <c r="K324" s="294"/>
      <c r="L324" s="294"/>
      <c r="M324" s="294"/>
      <c r="N324" s="294">
        <f>N323</f>
        <v>12</v>
      </c>
      <c r="O324" s="294"/>
      <c r="P324" s="294"/>
      <c r="Q324" s="294"/>
      <c r="R324" s="294"/>
      <c r="S324" s="294"/>
      <c r="T324" s="294"/>
      <c r="U324" s="294"/>
      <c r="V324" s="294"/>
      <c r="W324" s="294"/>
      <c r="X324" s="294"/>
      <c r="Y324" s="408">
        <f>Y323</f>
        <v>0</v>
      </c>
      <c r="Z324" s="408">
        <f t="shared" ref="Z324" si="321">Z323</f>
        <v>0</v>
      </c>
      <c r="AA324" s="408">
        <f t="shared" ref="AA324" si="322">AA323</f>
        <v>0</v>
      </c>
      <c r="AB324" s="408">
        <f t="shared" ref="AB324" si="323">AB323</f>
        <v>0</v>
      </c>
      <c r="AC324" s="408">
        <f t="shared" ref="AC324" si="324">AC323</f>
        <v>0</v>
      </c>
      <c r="AD324" s="408">
        <f t="shared" ref="AD324" si="325">AD323</f>
        <v>0</v>
      </c>
      <c r="AE324" s="408">
        <f t="shared" ref="AE324" si="326">AE323</f>
        <v>0</v>
      </c>
      <c r="AF324" s="408">
        <f t="shared" ref="AF324" si="327">AF323</f>
        <v>0</v>
      </c>
      <c r="AG324" s="408">
        <f t="shared" ref="AG324" si="328">AG323</f>
        <v>0</v>
      </c>
      <c r="AH324" s="408">
        <f t="shared" ref="AH324" si="329">AH323</f>
        <v>0</v>
      </c>
      <c r="AI324" s="408">
        <f t="shared" ref="AI324" si="330">AI323</f>
        <v>0</v>
      </c>
      <c r="AJ324" s="408">
        <f t="shared" ref="AJ324" si="331">AJ323</f>
        <v>0</v>
      </c>
      <c r="AK324" s="408">
        <f t="shared" ref="AK324" si="332">AK323</f>
        <v>0</v>
      </c>
      <c r="AL324" s="408">
        <f t="shared" ref="AL324" si="333">AL323</f>
        <v>0</v>
      </c>
      <c r="AM324" s="305"/>
    </row>
    <row r="325" spans="1:39" ht="15" hidden="1" outlineLevel="1">
      <c r="B325" s="509"/>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09"/>
      <c r="Z325" s="422"/>
      <c r="AA325" s="422"/>
      <c r="AB325" s="422"/>
      <c r="AC325" s="422"/>
      <c r="AD325" s="422"/>
      <c r="AE325" s="422"/>
      <c r="AF325" s="422"/>
      <c r="AG325" s="422"/>
      <c r="AH325" s="422"/>
      <c r="AI325" s="422"/>
      <c r="AJ325" s="422"/>
      <c r="AK325" s="422"/>
      <c r="AL325" s="422"/>
      <c r="AM325" s="305"/>
    </row>
    <row r="326" spans="1:39" ht="15" hidden="1" outlineLevel="1">
      <c r="A326" s="511">
        <v>32</v>
      </c>
      <c r="B326" s="509" t="s">
        <v>124</v>
      </c>
      <c r="C326" s="290" t="s">
        <v>25</v>
      </c>
      <c r="D326" s="294"/>
      <c r="E326" s="294"/>
      <c r="F326" s="294"/>
      <c r="G326" s="294"/>
      <c r="H326" s="294"/>
      <c r="I326" s="294"/>
      <c r="J326" s="294"/>
      <c r="K326" s="294"/>
      <c r="L326" s="294"/>
      <c r="M326" s="294"/>
      <c r="N326" s="294">
        <v>12</v>
      </c>
      <c r="O326" s="294"/>
      <c r="P326" s="294"/>
      <c r="Q326" s="294"/>
      <c r="R326" s="294"/>
      <c r="S326" s="294"/>
      <c r="T326" s="294"/>
      <c r="U326" s="294"/>
      <c r="V326" s="294"/>
      <c r="W326" s="294"/>
      <c r="X326" s="294"/>
      <c r="Y326" s="423"/>
      <c r="Z326" s="407"/>
      <c r="AA326" s="407"/>
      <c r="AB326" s="407"/>
      <c r="AC326" s="407"/>
      <c r="AD326" s="407"/>
      <c r="AE326" s="407"/>
      <c r="AF326" s="407"/>
      <c r="AG326" s="412"/>
      <c r="AH326" s="412"/>
      <c r="AI326" s="412"/>
      <c r="AJ326" s="412"/>
      <c r="AK326" s="412"/>
      <c r="AL326" s="412"/>
      <c r="AM326" s="295">
        <f>SUM(Y326:AL326)</f>
        <v>0</v>
      </c>
    </row>
    <row r="327" spans="1:39" ht="15" hidden="1" outlineLevel="1">
      <c r="B327" s="293" t="s">
        <v>289</v>
      </c>
      <c r="C327" s="290" t="s">
        <v>163</v>
      </c>
      <c r="D327" s="294"/>
      <c r="E327" s="294"/>
      <c r="F327" s="294"/>
      <c r="G327" s="294"/>
      <c r="H327" s="294"/>
      <c r="I327" s="294"/>
      <c r="J327" s="294"/>
      <c r="K327" s="294"/>
      <c r="L327" s="294"/>
      <c r="M327" s="294"/>
      <c r="N327" s="294">
        <f>N326</f>
        <v>12</v>
      </c>
      <c r="O327" s="294"/>
      <c r="P327" s="294"/>
      <c r="Q327" s="294"/>
      <c r="R327" s="294"/>
      <c r="S327" s="294"/>
      <c r="T327" s="294"/>
      <c r="U327" s="294"/>
      <c r="V327" s="294"/>
      <c r="W327" s="294"/>
      <c r="X327" s="294"/>
      <c r="Y327" s="408">
        <f>Y326</f>
        <v>0</v>
      </c>
      <c r="Z327" s="408">
        <f t="shared" ref="Z327" si="334">Z326</f>
        <v>0</v>
      </c>
      <c r="AA327" s="408">
        <f t="shared" ref="AA327" si="335">AA326</f>
        <v>0</v>
      </c>
      <c r="AB327" s="408">
        <f t="shared" ref="AB327" si="336">AB326</f>
        <v>0</v>
      </c>
      <c r="AC327" s="408">
        <f t="shared" ref="AC327" si="337">AC326</f>
        <v>0</v>
      </c>
      <c r="AD327" s="408">
        <f t="shared" ref="AD327" si="338">AD326</f>
        <v>0</v>
      </c>
      <c r="AE327" s="408">
        <f t="shared" ref="AE327" si="339">AE326</f>
        <v>0</v>
      </c>
      <c r="AF327" s="408">
        <f t="shared" ref="AF327" si="340">AF326</f>
        <v>0</v>
      </c>
      <c r="AG327" s="408">
        <f t="shared" ref="AG327" si="341">AG326</f>
        <v>0</v>
      </c>
      <c r="AH327" s="408">
        <f t="shared" ref="AH327" si="342">AH326</f>
        <v>0</v>
      </c>
      <c r="AI327" s="408">
        <f t="shared" ref="AI327" si="343">AI326</f>
        <v>0</v>
      </c>
      <c r="AJ327" s="408">
        <f t="shared" ref="AJ327" si="344">AJ326</f>
        <v>0</v>
      </c>
      <c r="AK327" s="408">
        <f t="shared" ref="AK327" si="345">AK326</f>
        <v>0</v>
      </c>
      <c r="AL327" s="408">
        <f t="shared" ref="AL327" si="346">AL326</f>
        <v>0</v>
      </c>
      <c r="AM327" s="305"/>
    </row>
    <row r="328" spans="1:39" ht="15" hidden="1" outlineLevel="1">
      <c r="B328" s="50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09"/>
      <c r="Z328" s="422"/>
      <c r="AA328" s="422"/>
      <c r="AB328" s="422"/>
      <c r="AC328" s="422"/>
      <c r="AD328" s="422"/>
      <c r="AE328" s="422"/>
      <c r="AF328" s="422"/>
      <c r="AG328" s="422"/>
      <c r="AH328" s="422"/>
      <c r="AI328" s="422"/>
      <c r="AJ328" s="422"/>
      <c r="AK328" s="422"/>
      <c r="AL328" s="422"/>
      <c r="AM328" s="305"/>
    </row>
    <row r="329" spans="1:39" ht="15.6" hidden="1" outlineLevel="1">
      <c r="B329" s="287" t="s">
        <v>501</v>
      </c>
      <c r="C329" s="290"/>
      <c r="D329" s="290"/>
      <c r="E329" s="290"/>
      <c r="F329" s="290"/>
      <c r="G329" s="290"/>
      <c r="H329" s="290"/>
      <c r="I329" s="290"/>
      <c r="J329" s="290"/>
      <c r="K329" s="290"/>
      <c r="L329" s="290"/>
      <c r="M329" s="290"/>
      <c r="N329" s="290"/>
      <c r="O329" s="290"/>
      <c r="P329" s="290"/>
      <c r="Q329" s="290"/>
      <c r="R329" s="290"/>
      <c r="S329" s="290"/>
      <c r="T329" s="290"/>
      <c r="U329" s="290"/>
      <c r="V329" s="290"/>
      <c r="W329" s="290"/>
      <c r="X329" s="290"/>
      <c r="Y329" s="409"/>
      <c r="Z329" s="422"/>
      <c r="AA329" s="422"/>
      <c r="AB329" s="422"/>
      <c r="AC329" s="422"/>
      <c r="AD329" s="422"/>
      <c r="AE329" s="422"/>
      <c r="AF329" s="422"/>
      <c r="AG329" s="422"/>
      <c r="AH329" s="422"/>
      <c r="AI329" s="422"/>
      <c r="AJ329" s="422"/>
      <c r="AK329" s="422"/>
      <c r="AL329" s="422"/>
      <c r="AM329" s="305"/>
    </row>
    <row r="330" spans="1:39" ht="15" hidden="1" outlineLevel="1">
      <c r="A330" s="511">
        <v>33</v>
      </c>
      <c r="B330" s="509" t="s">
        <v>125</v>
      </c>
      <c r="C330" s="290" t="s">
        <v>25</v>
      </c>
      <c r="D330" s="294"/>
      <c r="E330" s="294"/>
      <c r="F330" s="294"/>
      <c r="G330" s="294"/>
      <c r="H330" s="294"/>
      <c r="I330" s="294"/>
      <c r="J330" s="294"/>
      <c r="K330" s="294"/>
      <c r="L330" s="294"/>
      <c r="M330" s="294"/>
      <c r="N330" s="294">
        <v>0</v>
      </c>
      <c r="O330" s="294"/>
      <c r="P330" s="294"/>
      <c r="Q330" s="294"/>
      <c r="R330" s="294"/>
      <c r="S330" s="294"/>
      <c r="T330" s="294"/>
      <c r="U330" s="294"/>
      <c r="V330" s="294"/>
      <c r="W330" s="294"/>
      <c r="X330" s="294"/>
      <c r="Y330" s="423"/>
      <c r="Z330" s="407"/>
      <c r="AA330" s="407"/>
      <c r="AB330" s="407"/>
      <c r="AC330" s="407"/>
      <c r="AD330" s="407"/>
      <c r="AE330" s="407"/>
      <c r="AF330" s="407"/>
      <c r="AG330" s="412"/>
      <c r="AH330" s="412"/>
      <c r="AI330" s="412"/>
      <c r="AJ330" s="412"/>
      <c r="AK330" s="412"/>
      <c r="AL330" s="412"/>
      <c r="AM330" s="295">
        <f>SUM(Y330:AL330)</f>
        <v>0</v>
      </c>
    </row>
    <row r="331" spans="1:39" ht="15" hidden="1" outlineLevel="1">
      <c r="B331" s="293" t="s">
        <v>289</v>
      </c>
      <c r="C331" s="290" t="s">
        <v>163</v>
      </c>
      <c r="D331" s="294"/>
      <c r="E331" s="294"/>
      <c r="F331" s="294"/>
      <c r="G331" s="294"/>
      <c r="H331" s="294"/>
      <c r="I331" s="294"/>
      <c r="J331" s="294"/>
      <c r="K331" s="294"/>
      <c r="L331" s="294"/>
      <c r="M331" s="294"/>
      <c r="N331" s="294">
        <f>N330</f>
        <v>0</v>
      </c>
      <c r="O331" s="294"/>
      <c r="P331" s="294"/>
      <c r="Q331" s="294"/>
      <c r="R331" s="294"/>
      <c r="S331" s="294"/>
      <c r="T331" s="294"/>
      <c r="U331" s="294"/>
      <c r="V331" s="294"/>
      <c r="W331" s="294"/>
      <c r="X331" s="294"/>
      <c r="Y331" s="408">
        <f>Y330</f>
        <v>0</v>
      </c>
      <c r="Z331" s="408">
        <f t="shared" ref="Z331" si="347">Z330</f>
        <v>0</v>
      </c>
      <c r="AA331" s="408">
        <f t="shared" ref="AA331" si="348">AA330</f>
        <v>0</v>
      </c>
      <c r="AB331" s="408">
        <f t="shared" ref="AB331" si="349">AB330</f>
        <v>0</v>
      </c>
      <c r="AC331" s="408">
        <f t="shared" ref="AC331" si="350">AC330</f>
        <v>0</v>
      </c>
      <c r="AD331" s="408">
        <f t="shared" ref="AD331" si="351">AD330</f>
        <v>0</v>
      </c>
      <c r="AE331" s="408">
        <f t="shared" ref="AE331" si="352">AE330</f>
        <v>0</v>
      </c>
      <c r="AF331" s="408">
        <f t="shared" ref="AF331" si="353">AF330</f>
        <v>0</v>
      </c>
      <c r="AG331" s="408">
        <f t="shared" ref="AG331" si="354">AG330</f>
        <v>0</v>
      </c>
      <c r="AH331" s="408">
        <f t="shared" ref="AH331" si="355">AH330</f>
        <v>0</v>
      </c>
      <c r="AI331" s="408">
        <f t="shared" ref="AI331" si="356">AI330</f>
        <v>0</v>
      </c>
      <c r="AJ331" s="408">
        <f t="shared" ref="AJ331" si="357">AJ330</f>
        <v>0</v>
      </c>
      <c r="AK331" s="408">
        <f t="shared" ref="AK331" si="358">AK330</f>
        <v>0</v>
      </c>
      <c r="AL331" s="408">
        <f t="shared" ref="AL331" si="359">AL330</f>
        <v>0</v>
      </c>
      <c r="AM331" s="305"/>
    </row>
    <row r="332" spans="1:39" ht="15" hidden="1" outlineLevel="1">
      <c r="B332" s="509"/>
      <c r="C332" s="290"/>
      <c r="D332" s="290"/>
      <c r="E332" s="290"/>
      <c r="F332" s="290"/>
      <c r="G332" s="290"/>
      <c r="H332" s="290"/>
      <c r="I332" s="290"/>
      <c r="J332" s="290"/>
      <c r="K332" s="290"/>
      <c r="L332" s="290"/>
      <c r="M332" s="290"/>
      <c r="N332" s="290"/>
      <c r="O332" s="290"/>
      <c r="P332" s="290"/>
      <c r="Q332" s="290"/>
      <c r="R332" s="290"/>
      <c r="S332" s="290"/>
      <c r="T332" s="290"/>
      <c r="U332" s="290"/>
      <c r="V332" s="290"/>
      <c r="W332" s="290"/>
      <c r="X332" s="290"/>
      <c r="Y332" s="409"/>
      <c r="Z332" s="422"/>
      <c r="AA332" s="422"/>
      <c r="AB332" s="422"/>
      <c r="AC332" s="422"/>
      <c r="AD332" s="422"/>
      <c r="AE332" s="422"/>
      <c r="AF332" s="422"/>
      <c r="AG332" s="422"/>
      <c r="AH332" s="422"/>
      <c r="AI332" s="422"/>
      <c r="AJ332" s="422"/>
      <c r="AK332" s="422"/>
      <c r="AL332" s="422"/>
      <c r="AM332" s="305"/>
    </row>
    <row r="333" spans="1:39" ht="15" hidden="1" outlineLevel="1">
      <c r="A333" s="511">
        <v>34</v>
      </c>
      <c r="B333" s="509" t="s">
        <v>126</v>
      </c>
      <c r="C333" s="290" t="s">
        <v>25</v>
      </c>
      <c r="D333" s="294"/>
      <c r="E333" s="294"/>
      <c r="F333" s="294"/>
      <c r="G333" s="294"/>
      <c r="H333" s="294"/>
      <c r="I333" s="294"/>
      <c r="J333" s="294"/>
      <c r="K333" s="294"/>
      <c r="L333" s="294"/>
      <c r="M333" s="294"/>
      <c r="N333" s="294">
        <v>0</v>
      </c>
      <c r="O333" s="294"/>
      <c r="P333" s="294"/>
      <c r="Q333" s="294"/>
      <c r="R333" s="294"/>
      <c r="S333" s="294"/>
      <c r="T333" s="294"/>
      <c r="U333" s="294"/>
      <c r="V333" s="294"/>
      <c r="W333" s="294"/>
      <c r="X333" s="294"/>
      <c r="Y333" s="423"/>
      <c r="Z333" s="407"/>
      <c r="AA333" s="407"/>
      <c r="AB333" s="407"/>
      <c r="AC333" s="407"/>
      <c r="AD333" s="407"/>
      <c r="AE333" s="407"/>
      <c r="AF333" s="407"/>
      <c r="AG333" s="412"/>
      <c r="AH333" s="412"/>
      <c r="AI333" s="412"/>
      <c r="AJ333" s="412"/>
      <c r="AK333" s="412"/>
      <c r="AL333" s="412"/>
      <c r="AM333" s="295">
        <f>SUM(Y333:AL333)</f>
        <v>0</v>
      </c>
    </row>
    <row r="334" spans="1:39" ht="15" hidden="1" outlineLevel="1">
      <c r="B334" s="293" t="s">
        <v>289</v>
      </c>
      <c r="C334" s="290" t="s">
        <v>163</v>
      </c>
      <c r="D334" s="294"/>
      <c r="E334" s="294"/>
      <c r="F334" s="294"/>
      <c r="G334" s="294"/>
      <c r="H334" s="294"/>
      <c r="I334" s="294"/>
      <c r="J334" s="294"/>
      <c r="K334" s="294"/>
      <c r="L334" s="294"/>
      <c r="M334" s="294"/>
      <c r="N334" s="294">
        <f>N333</f>
        <v>0</v>
      </c>
      <c r="O334" s="294"/>
      <c r="P334" s="294"/>
      <c r="Q334" s="294"/>
      <c r="R334" s="294"/>
      <c r="S334" s="294"/>
      <c r="T334" s="294"/>
      <c r="U334" s="294"/>
      <c r="V334" s="294"/>
      <c r="W334" s="294"/>
      <c r="X334" s="294"/>
      <c r="Y334" s="408">
        <f>Y333</f>
        <v>0</v>
      </c>
      <c r="Z334" s="408">
        <f t="shared" ref="Z334" si="360">Z333</f>
        <v>0</v>
      </c>
      <c r="AA334" s="408">
        <f t="shared" ref="AA334" si="361">AA333</f>
        <v>0</v>
      </c>
      <c r="AB334" s="408">
        <f t="shared" ref="AB334" si="362">AB333</f>
        <v>0</v>
      </c>
      <c r="AC334" s="408">
        <f t="shared" ref="AC334" si="363">AC333</f>
        <v>0</v>
      </c>
      <c r="AD334" s="408">
        <f t="shared" ref="AD334" si="364">AD333</f>
        <v>0</v>
      </c>
      <c r="AE334" s="408">
        <f t="shared" ref="AE334" si="365">AE333</f>
        <v>0</v>
      </c>
      <c r="AF334" s="408">
        <f t="shared" ref="AF334" si="366">AF333</f>
        <v>0</v>
      </c>
      <c r="AG334" s="408">
        <f t="shared" ref="AG334" si="367">AG333</f>
        <v>0</v>
      </c>
      <c r="AH334" s="408">
        <f t="shared" ref="AH334" si="368">AH333</f>
        <v>0</v>
      </c>
      <c r="AI334" s="408">
        <f t="shared" ref="AI334" si="369">AI333</f>
        <v>0</v>
      </c>
      <c r="AJ334" s="408">
        <f t="shared" ref="AJ334" si="370">AJ333</f>
        <v>0</v>
      </c>
      <c r="AK334" s="408">
        <f t="shared" ref="AK334" si="371">AK333</f>
        <v>0</v>
      </c>
      <c r="AL334" s="408">
        <f t="shared" ref="AL334" si="372">AL333</f>
        <v>0</v>
      </c>
      <c r="AM334" s="305"/>
    </row>
    <row r="335" spans="1:39" ht="15" hidden="1" outlineLevel="1">
      <c r="B335" s="509"/>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09"/>
      <c r="Z335" s="422"/>
      <c r="AA335" s="422"/>
      <c r="AB335" s="422"/>
      <c r="AC335" s="422"/>
      <c r="AD335" s="422"/>
      <c r="AE335" s="422"/>
      <c r="AF335" s="422"/>
      <c r="AG335" s="422"/>
      <c r="AH335" s="422"/>
      <c r="AI335" s="422"/>
      <c r="AJ335" s="422"/>
      <c r="AK335" s="422"/>
      <c r="AL335" s="422"/>
      <c r="AM335" s="305"/>
    </row>
    <row r="336" spans="1:39" ht="15" hidden="1" outlineLevel="1">
      <c r="A336" s="511">
        <v>35</v>
      </c>
      <c r="B336" s="509" t="s">
        <v>127</v>
      </c>
      <c r="C336" s="290" t="s">
        <v>25</v>
      </c>
      <c r="D336" s="294"/>
      <c r="E336" s="294"/>
      <c r="F336" s="294"/>
      <c r="G336" s="294"/>
      <c r="H336" s="294"/>
      <c r="I336" s="294"/>
      <c r="J336" s="294"/>
      <c r="K336" s="294"/>
      <c r="L336" s="294"/>
      <c r="M336" s="294"/>
      <c r="N336" s="294">
        <v>0</v>
      </c>
      <c r="O336" s="294"/>
      <c r="P336" s="294"/>
      <c r="Q336" s="294"/>
      <c r="R336" s="294"/>
      <c r="S336" s="294"/>
      <c r="T336" s="294"/>
      <c r="U336" s="294"/>
      <c r="V336" s="294"/>
      <c r="W336" s="294"/>
      <c r="X336" s="294"/>
      <c r="Y336" s="423"/>
      <c r="Z336" s="407"/>
      <c r="AA336" s="407"/>
      <c r="AB336" s="407"/>
      <c r="AC336" s="407"/>
      <c r="AD336" s="407"/>
      <c r="AE336" s="407"/>
      <c r="AF336" s="407"/>
      <c r="AG336" s="412"/>
      <c r="AH336" s="412"/>
      <c r="AI336" s="412"/>
      <c r="AJ336" s="412"/>
      <c r="AK336" s="412"/>
      <c r="AL336" s="412"/>
      <c r="AM336" s="295">
        <f>SUM(Y336:AL336)</f>
        <v>0</v>
      </c>
    </row>
    <row r="337" spans="1:39" ht="15" hidden="1" outlineLevel="1">
      <c r="B337" s="293" t="s">
        <v>289</v>
      </c>
      <c r="C337" s="290" t="s">
        <v>163</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08">
        <f>Y336</f>
        <v>0</v>
      </c>
      <c r="Z337" s="408">
        <f t="shared" ref="Z337" si="373">Z336</f>
        <v>0</v>
      </c>
      <c r="AA337" s="408">
        <f t="shared" ref="AA337" si="374">AA336</f>
        <v>0</v>
      </c>
      <c r="AB337" s="408">
        <f t="shared" ref="AB337" si="375">AB336</f>
        <v>0</v>
      </c>
      <c r="AC337" s="408">
        <f t="shared" ref="AC337" si="376">AC336</f>
        <v>0</v>
      </c>
      <c r="AD337" s="408">
        <f t="shared" ref="AD337" si="377">AD336</f>
        <v>0</v>
      </c>
      <c r="AE337" s="408">
        <f t="shared" ref="AE337" si="378">AE336</f>
        <v>0</v>
      </c>
      <c r="AF337" s="408">
        <f t="shared" ref="AF337" si="379">AF336</f>
        <v>0</v>
      </c>
      <c r="AG337" s="408">
        <f t="shared" ref="AG337" si="380">AG336</f>
        <v>0</v>
      </c>
      <c r="AH337" s="408">
        <f t="shared" ref="AH337" si="381">AH336</f>
        <v>0</v>
      </c>
      <c r="AI337" s="408">
        <f t="shared" ref="AI337" si="382">AI336</f>
        <v>0</v>
      </c>
      <c r="AJ337" s="408">
        <f t="shared" ref="AJ337" si="383">AJ336</f>
        <v>0</v>
      </c>
      <c r="AK337" s="408">
        <f t="shared" ref="AK337" si="384">AK336</f>
        <v>0</v>
      </c>
      <c r="AL337" s="408">
        <f t="shared" ref="AL337" si="385">AL336</f>
        <v>0</v>
      </c>
      <c r="AM337" s="305"/>
    </row>
    <row r="338" spans="1:39" ht="15" hidden="1" outlineLevel="1">
      <c r="B338" s="293"/>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09"/>
      <c r="Z338" s="422"/>
      <c r="AA338" s="422"/>
      <c r="AB338" s="422"/>
      <c r="AC338" s="422"/>
      <c r="AD338" s="422"/>
      <c r="AE338" s="422"/>
      <c r="AF338" s="422"/>
      <c r="AG338" s="422"/>
      <c r="AH338" s="422"/>
      <c r="AI338" s="422"/>
      <c r="AJ338" s="422"/>
      <c r="AK338" s="422"/>
      <c r="AL338" s="422"/>
      <c r="AM338" s="305"/>
    </row>
    <row r="339" spans="1:39" ht="15.6" hidden="1" outlineLevel="1">
      <c r="B339" s="287" t="s">
        <v>502</v>
      </c>
      <c r="C339" s="290"/>
      <c r="D339" s="290"/>
      <c r="E339" s="290"/>
      <c r="F339" s="290"/>
      <c r="G339" s="290"/>
      <c r="H339" s="290"/>
      <c r="I339" s="290"/>
      <c r="J339" s="290"/>
      <c r="K339" s="290"/>
      <c r="L339" s="290"/>
      <c r="M339" s="290"/>
      <c r="N339" s="290"/>
      <c r="O339" s="290"/>
      <c r="P339" s="290"/>
      <c r="Q339" s="290"/>
      <c r="R339" s="290"/>
      <c r="S339" s="290"/>
      <c r="T339" s="290"/>
      <c r="U339" s="290"/>
      <c r="V339" s="290"/>
      <c r="W339" s="290"/>
      <c r="X339" s="290"/>
      <c r="Y339" s="409"/>
      <c r="Z339" s="422"/>
      <c r="AA339" s="422"/>
      <c r="AB339" s="422"/>
      <c r="AC339" s="422"/>
      <c r="AD339" s="422"/>
      <c r="AE339" s="422"/>
      <c r="AF339" s="422"/>
      <c r="AG339" s="422"/>
      <c r="AH339" s="422"/>
      <c r="AI339" s="422"/>
      <c r="AJ339" s="422"/>
      <c r="AK339" s="422"/>
      <c r="AL339" s="422"/>
      <c r="AM339" s="305"/>
    </row>
    <row r="340" spans="1:39" ht="45" hidden="1" outlineLevel="1">
      <c r="A340" s="511">
        <v>36</v>
      </c>
      <c r="B340" s="509" t="s">
        <v>128</v>
      </c>
      <c r="C340" s="290" t="s">
        <v>25</v>
      </c>
      <c r="D340" s="294"/>
      <c r="E340" s="294"/>
      <c r="F340" s="294"/>
      <c r="G340" s="294"/>
      <c r="H340" s="294"/>
      <c r="I340" s="294"/>
      <c r="J340" s="294"/>
      <c r="K340" s="294"/>
      <c r="L340" s="294"/>
      <c r="M340" s="294"/>
      <c r="N340" s="294">
        <v>12</v>
      </c>
      <c r="O340" s="294"/>
      <c r="P340" s="294"/>
      <c r="Q340" s="294"/>
      <c r="R340" s="294"/>
      <c r="S340" s="294"/>
      <c r="T340" s="294"/>
      <c r="U340" s="294"/>
      <c r="V340" s="294"/>
      <c r="W340" s="294"/>
      <c r="X340" s="294"/>
      <c r="Y340" s="423"/>
      <c r="Z340" s="407"/>
      <c r="AA340" s="407"/>
      <c r="AB340" s="407"/>
      <c r="AC340" s="407"/>
      <c r="AD340" s="407"/>
      <c r="AE340" s="407"/>
      <c r="AF340" s="407"/>
      <c r="AG340" s="412"/>
      <c r="AH340" s="412"/>
      <c r="AI340" s="412"/>
      <c r="AJ340" s="412"/>
      <c r="AK340" s="412"/>
      <c r="AL340" s="412"/>
      <c r="AM340" s="295">
        <f>SUM(Y340:AL340)</f>
        <v>0</v>
      </c>
    </row>
    <row r="341" spans="1:39" ht="15" hidden="1" outlineLevel="1">
      <c r="B341" s="293" t="s">
        <v>289</v>
      </c>
      <c r="C341" s="290" t="s">
        <v>163</v>
      </c>
      <c r="D341" s="294"/>
      <c r="E341" s="294"/>
      <c r="F341" s="294"/>
      <c r="G341" s="294"/>
      <c r="H341" s="294"/>
      <c r="I341" s="294"/>
      <c r="J341" s="294"/>
      <c r="K341" s="294"/>
      <c r="L341" s="294"/>
      <c r="M341" s="294"/>
      <c r="N341" s="294">
        <f>N340</f>
        <v>12</v>
      </c>
      <c r="O341" s="294"/>
      <c r="P341" s="294"/>
      <c r="Q341" s="294"/>
      <c r="R341" s="294"/>
      <c r="S341" s="294"/>
      <c r="T341" s="294"/>
      <c r="U341" s="294"/>
      <c r="V341" s="294"/>
      <c r="W341" s="294"/>
      <c r="X341" s="294"/>
      <c r="Y341" s="408">
        <f>Y340</f>
        <v>0</v>
      </c>
      <c r="Z341" s="408">
        <f t="shared" ref="Z341" si="386">Z340</f>
        <v>0</v>
      </c>
      <c r="AA341" s="408">
        <f t="shared" ref="AA341" si="387">AA340</f>
        <v>0</v>
      </c>
      <c r="AB341" s="408">
        <f t="shared" ref="AB341" si="388">AB340</f>
        <v>0</v>
      </c>
      <c r="AC341" s="408">
        <f t="shared" ref="AC341" si="389">AC340</f>
        <v>0</v>
      </c>
      <c r="AD341" s="408">
        <f t="shared" ref="AD341" si="390">AD340</f>
        <v>0</v>
      </c>
      <c r="AE341" s="408">
        <f t="shared" ref="AE341" si="391">AE340</f>
        <v>0</v>
      </c>
      <c r="AF341" s="408">
        <f t="shared" ref="AF341" si="392">AF340</f>
        <v>0</v>
      </c>
      <c r="AG341" s="408">
        <f t="shared" ref="AG341" si="393">AG340</f>
        <v>0</v>
      </c>
      <c r="AH341" s="408">
        <f t="shared" ref="AH341" si="394">AH340</f>
        <v>0</v>
      </c>
      <c r="AI341" s="408">
        <f t="shared" ref="AI341" si="395">AI340</f>
        <v>0</v>
      </c>
      <c r="AJ341" s="408">
        <f t="shared" ref="AJ341" si="396">AJ340</f>
        <v>0</v>
      </c>
      <c r="AK341" s="408">
        <f t="shared" ref="AK341" si="397">AK340</f>
        <v>0</v>
      </c>
      <c r="AL341" s="408">
        <f t="shared" ref="AL341" si="398">AL340</f>
        <v>0</v>
      </c>
      <c r="AM341" s="305"/>
    </row>
    <row r="342" spans="1:39" ht="15" hidden="1" outlineLevel="1">
      <c r="B342" s="509"/>
      <c r="C342" s="290"/>
      <c r="D342" s="290"/>
      <c r="E342" s="290"/>
      <c r="F342" s="290"/>
      <c r="G342" s="290"/>
      <c r="H342" s="290"/>
      <c r="I342" s="290"/>
      <c r="J342" s="290"/>
      <c r="K342" s="290"/>
      <c r="L342" s="290"/>
      <c r="M342" s="290"/>
      <c r="N342" s="290"/>
      <c r="O342" s="290"/>
      <c r="P342" s="290"/>
      <c r="Q342" s="290"/>
      <c r="R342" s="290"/>
      <c r="S342" s="290"/>
      <c r="T342" s="290"/>
      <c r="U342" s="290"/>
      <c r="V342" s="290"/>
      <c r="W342" s="290"/>
      <c r="X342" s="290"/>
      <c r="Y342" s="409"/>
      <c r="Z342" s="422"/>
      <c r="AA342" s="422"/>
      <c r="AB342" s="422"/>
      <c r="AC342" s="422"/>
      <c r="AD342" s="422"/>
      <c r="AE342" s="422"/>
      <c r="AF342" s="422"/>
      <c r="AG342" s="422"/>
      <c r="AH342" s="422"/>
      <c r="AI342" s="422"/>
      <c r="AJ342" s="422"/>
      <c r="AK342" s="422"/>
      <c r="AL342" s="422"/>
      <c r="AM342" s="305"/>
    </row>
    <row r="343" spans="1:39" ht="30" hidden="1" outlineLevel="1">
      <c r="A343" s="511">
        <v>37</v>
      </c>
      <c r="B343" s="509" t="s">
        <v>129</v>
      </c>
      <c r="C343" s="290" t="s">
        <v>25</v>
      </c>
      <c r="D343" s="294"/>
      <c r="E343" s="294"/>
      <c r="F343" s="294"/>
      <c r="G343" s="294"/>
      <c r="H343" s="294"/>
      <c r="I343" s="294"/>
      <c r="J343" s="294"/>
      <c r="K343" s="294"/>
      <c r="L343" s="294"/>
      <c r="M343" s="294"/>
      <c r="N343" s="294">
        <v>12</v>
      </c>
      <c r="O343" s="294"/>
      <c r="P343" s="294"/>
      <c r="Q343" s="294"/>
      <c r="R343" s="294"/>
      <c r="S343" s="294"/>
      <c r="T343" s="294"/>
      <c r="U343" s="294"/>
      <c r="V343" s="294"/>
      <c r="W343" s="294"/>
      <c r="X343" s="294"/>
      <c r="Y343" s="423"/>
      <c r="Z343" s="407"/>
      <c r="AA343" s="407"/>
      <c r="AB343" s="407"/>
      <c r="AC343" s="407"/>
      <c r="AD343" s="407"/>
      <c r="AE343" s="407"/>
      <c r="AF343" s="407"/>
      <c r="AG343" s="412"/>
      <c r="AH343" s="412"/>
      <c r="AI343" s="412"/>
      <c r="AJ343" s="412"/>
      <c r="AK343" s="412"/>
      <c r="AL343" s="412"/>
      <c r="AM343" s="295">
        <f>SUM(Y343:AL343)</f>
        <v>0</v>
      </c>
    </row>
    <row r="344" spans="1:39" ht="15" hidden="1" outlineLevel="1">
      <c r="B344" s="293" t="s">
        <v>289</v>
      </c>
      <c r="C344" s="290" t="s">
        <v>163</v>
      </c>
      <c r="D344" s="294"/>
      <c r="E344" s="294"/>
      <c r="F344" s="294"/>
      <c r="G344" s="294"/>
      <c r="H344" s="294"/>
      <c r="I344" s="294"/>
      <c r="J344" s="294"/>
      <c r="K344" s="294"/>
      <c r="L344" s="294"/>
      <c r="M344" s="294"/>
      <c r="N344" s="294">
        <f>N343</f>
        <v>12</v>
      </c>
      <c r="O344" s="294"/>
      <c r="P344" s="294"/>
      <c r="Q344" s="294"/>
      <c r="R344" s="294"/>
      <c r="S344" s="294"/>
      <c r="T344" s="294"/>
      <c r="U344" s="294"/>
      <c r="V344" s="294"/>
      <c r="W344" s="294"/>
      <c r="X344" s="294"/>
      <c r="Y344" s="408">
        <f>Y343</f>
        <v>0</v>
      </c>
      <c r="Z344" s="408">
        <f t="shared" ref="Z344" si="399">Z343</f>
        <v>0</v>
      </c>
      <c r="AA344" s="408">
        <f t="shared" ref="AA344" si="400">AA343</f>
        <v>0</v>
      </c>
      <c r="AB344" s="408">
        <f t="shared" ref="AB344" si="401">AB343</f>
        <v>0</v>
      </c>
      <c r="AC344" s="408">
        <f t="shared" ref="AC344" si="402">AC343</f>
        <v>0</v>
      </c>
      <c r="AD344" s="408">
        <f t="shared" ref="AD344" si="403">AD343</f>
        <v>0</v>
      </c>
      <c r="AE344" s="408">
        <f t="shared" ref="AE344" si="404">AE343</f>
        <v>0</v>
      </c>
      <c r="AF344" s="408">
        <f t="shared" ref="AF344" si="405">AF343</f>
        <v>0</v>
      </c>
      <c r="AG344" s="408">
        <f t="shared" ref="AG344" si="406">AG343</f>
        <v>0</v>
      </c>
      <c r="AH344" s="408">
        <f t="shared" ref="AH344" si="407">AH343</f>
        <v>0</v>
      </c>
      <c r="AI344" s="408">
        <f t="shared" ref="AI344" si="408">AI343</f>
        <v>0</v>
      </c>
      <c r="AJ344" s="408">
        <f t="shared" ref="AJ344" si="409">AJ343</f>
        <v>0</v>
      </c>
      <c r="AK344" s="408">
        <f t="shared" ref="AK344" si="410">AK343</f>
        <v>0</v>
      </c>
      <c r="AL344" s="408">
        <f t="shared" ref="AL344" si="411">AL343</f>
        <v>0</v>
      </c>
      <c r="AM344" s="305"/>
    </row>
    <row r="345" spans="1:39" ht="15" hidden="1" outlineLevel="1">
      <c r="B345" s="509"/>
      <c r="C345" s="290"/>
      <c r="D345" s="290"/>
      <c r="E345" s="290"/>
      <c r="F345" s="290"/>
      <c r="G345" s="290"/>
      <c r="H345" s="290"/>
      <c r="I345" s="290"/>
      <c r="J345" s="290"/>
      <c r="K345" s="290"/>
      <c r="L345" s="290"/>
      <c r="M345" s="290"/>
      <c r="N345" s="290"/>
      <c r="O345" s="290"/>
      <c r="P345" s="290"/>
      <c r="Q345" s="290"/>
      <c r="R345" s="290"/>
      <c r="S345" s="290"/>
      <c r="T345" s="290"/>
      <c r="U345" s="290"/>
      <c r="V345" s="290"/>
      <c r="W345" s="290"/>
      <c r="X345" s="290"/>
      <c r="Y345" s="409"/>
      <c r="Z345" s="422"/>
      <c r="AA345" s="422"/>
      <c r="AB345" s="422"/>
      <c r="AC345" s="422"/>
      <c r="AD345" s="422"/>
      <c r="AE345" s="422"/>
      <c r="AF345" s="422"/>
      <c r="AG345" s="422"/>
      <c r="AH345" s="422"/>
      <c r="AI345" s="422"/>
      <c r="AJ345" s="422"/>
      <c r="AK345" s="422"/>
      <c r="AL345" s="422"/>
      <c r="AM345" s="305"/>
    </row>
    <row r="346" spans="1:39" ht="15" hidden="1" outlineLevel="1">
      <c r="A346" s="511">
        <v>38</v>
      </c>
      <c r="B346" s="509" t="s">
        <v>130</v>
      </c>
      <c r="C346" s="290" t="s">
        <v>25</v>
      </c>
      <c r="D346" s="294"/>
      <c r="E346" s="294"/>
      <c r="F346" s="294"/>
      <c r="G346" s="294"/>
      <c r="H346" s="294"/>
      <c r="I346" s="294"/>
      <c r="J346" s="294"/>
      <c r="K346" s="294"/>
      <c r="L346" s="294"/>
      <c r="M346" s="294"/>
      <c r="N346" s="294">
        <v>12</v>
      </c>
      <c r="O346" s="294"/>
      <c r="P346" s="294"/>
      <c r="Q346" s="294"/>
      <c r="R346" s="294"/>
      <c r="S346" s="294"/>
      <c r="T346" s="294"/>
      <c r="U346" s="294"/>
      <c r="V346" s="294"/>
      <c r="W346" s="294"/>
      <c r="X346" s="294"/>
      <c r="Y346" s="423"/>
      <c r="Z346" s="407"/>
      <c r="AA346" s="407"/>
      <c r="AB346" s="407"/>
      <c r="AC346" s="407"/>
      <c r="AD346" s="407"/>
      <c r="AE346" s="407"/>
      <c r="AF346" s="407"/>
      <c r="AG346" s="412"/>
      <c r="AH346" s="412"/>
      <c r="AI346" s="412"/>
      <c r="AJ346" s="412"/>
      <c r="AK346" s="412"/>
      <c r="AL346" s="412"/>
      <c r="AM346" s="295">
        <f>SUM(Y346:AL346)</f>
        <v>0</v>
      </c>
    </row>
    <row r="347" spans="1:39" ht="15" hidden="1" outlineLevel="1">
      <c r="B347" s="293" t="s">
        <v>289</v>
      </c>
      <c r="C347" s="290" t="s">
        <v>163</v>
      </c>
      <c r="D347" s="294"/>
      <c r="E347" s="294"/>
      <c r="F347" s="294"/>
      <c r="G347" s="294"/>
      <c r="H347" s="294"/>
      <c r="I347" s="294"/>
      <c r="J347" s="294"/>
      <c r="K347" s="294"/>
      <c r="L347" s="294"/>
      <c r="M347" s="294"/>
      <c r="N347" s="294">
        <f>N346</f>
        <v>12</v>
      </c>
      <c r="O347" s="294"/>
      <c r="P347" s="294"/>
      <c r="Q347" s="294"/>
      <c r="R347" s="294"/>
      <c r="S347" s="294"/>
      <c r="T347" s="294"/>
      <c r="U347" s="294"/>
      <c r="V347" s="294"/>
      <c r="W347" s="294"/>
      <c r="X347" s="294"/>
      <c r="Y347" s="408">
        <f>Y346</f>
        <v>0</v>
      </c>
      <c r="Z347" s="408">
        <f t="shared" ref="Z347" si="412">Z346</f>
        <v>0</v>
      </c>
      <c r="AA347" s="408">
        <f t="shared" ref="AA347" si="413">AA346</f>
        <v>0</v>
      </c>
      <c r="AB347" s="408">
        <f t="shared" ref="AB347" si="414">AB346</f>
        <v>0</v>
      </c>
      <c r="AC347" s="408">
        <f t="shared" ref="AC347" si="415">AC346</f>
        <v>0</v>
      </c>
      <c r="AD347" s="408">
        <f t="shared" ref="AD347" si="416">AD346</f>
        <v>0</v>
      </c>
      <c r="AE347" s="408">
        <f t="shared" ref="AE347" si="417">AE346</f>
        <v>0</v>
      </c>
      <c r="AF347" s="408">
        <f t="shared" ref="AF347" si="418">AF346</f>
        <v>0</v>
      </c>
      <c r="AG347" s="408">
        <f t="shared" ref="AG347" si="419">AG346</f>
        <v>0</v>
      </c>
      <c r="AH347" s="408">
        <f t="shared" ref="AH347" si="420">AH346</f>
        <v>0</v>
      </c>
      <c r="AI347" s="408">
        <f t="shared" ref="AI347" si="421">AI346</f>
        <v>0</v>
      </c>
      <c r="AJ347" s="408">
        <f t="shared" ref="AJ347" si="422">AJ346</f>
        <v>0</v>
      </c>
      <c r="AK347" s="408">
        <f t="shared" ref="AK347" si="423">AK346</f>
        <v>0</v>
      </c>
      <c r="AL347" s="408">
        <f t="shared" ref="AL347" si="424">AL346</f>
        <v>0</v>
      </c>
      <c r="AM347" s="305"/>
    </row>
    <row r="348" spans="1:39" ht="15" hidden="1" outlineLevel="1">
      <c r="B348" s="509"/>
      <c r="C348" s="290"/>
      <c r="D348" s="290"/>
      <c r="E348" s="290"/>
      <c r="F348" s="290"/>
      <c r="G348" s="290"/>
      <c r="H348" s="290"/>
      <c r="I348" s="290"/>
      <c r="J348" s="290"/>
      <c r="K348" s="290"/>
      <c r="L348" s="290"/>
      <c r="M348" s="290"/>
      <c r="N348" s="290"/>
      <c r="O348" s="290"/>
      <c r="P348" s="290"/>
      <c r="Q348" s="290"/>
      <c r="R348" s="290"/>
      <c r="S348" s="290"/>
      <c r="T348" s="290"/>
      <c r="U348" s="290"/>
      <c r="V348" s="290"/>
      <c r="W348" s="290"/>
      <c r="X348" s="290"/>
      <c r="Y348" s="409"/>
      <c r="Z348" s="422"/>
      <c r="AA348" s="422"/>
      <c r="AB348" s="422"/>
      <c r="AC348" s="422"/>
      <c r="AD348" s="422"/>
      <c r="AE348" s="422"/>
      <c r="AF348" s="422"/>
      <c r="AG348" s="422"/>
      <c r="AH348" s="422"/>
      <c r="AI348" s="422"/>
      <c r="AJ348" s="422"/>
      <c r="AK348" s="422"/>
      <c r="AL348" s="422"/>
      <c r="AM348" s="305"/>
    </row>
    <row r="349" spans="1:39" ht="30" hidden="1" outlineLevel="1">
      <c r="A349" s="511">
        <v>39</v>
      </c>
      <c r="B349" s="509" t="s">
        <v>131</v>
      </c>
      <c r="C349" s="290" t="s">
        <v>25</v>
      </c>
      <c r="D349" s="294"/>
      <c r="E349" s="294"/>
      <c r="F349" s="294"/>
      <c r="G349" s="294"/>
      <c r="H349" s="294"/>
      <c r="I349" s="294"/>
      <c r="J349" s="294"/>
      <c r="K349" s="294"/>
      <c r="L349" s="294"/>
      <c r="M349" s="294"/>
      <c r="N349" s="294">
        <v>12</v>
      </c>
      <c r="O349" s="294"/>
      <c r="P349" s="294"/>
      <c r="Q349" s="294"/>
      <c r="R349" s="294"/>
      <c r="S349" s="294"/>
      <c r="T349" s="294"/>
      <c r="U349" s="294"/>
      <c r="V349" s="294"/>
      <c r="W349" s="294"/>
      <c r="X349" s="294"/>
      <c r="Y349" s="423"/>
      <c r="Z349" s="407"/>
      <c r="AA349" s="407"/>
      <c r="AB349" s="407"/>
      <c r="AC349" s="407"/>
      <c r="AD349" s="407"/>
      <c r="AE349" s="407"/>
      <c r="AF349" s="407"/>
      <c r="AG349" s="412"/>
      <c r="AH349" s="412"/>
      <c r="AI349" s="412"/>
      <c r="AJ349" s="412"/>
      <c r="AK349" s="412"/>
      <c r="AL349" s="412"/>
      <c r="AM349" s="295">
        <f>SUM(Y349:AL349)</f>
        <v>0</v>
      </c>
    </row>
    <row r="350" spans="1:39" ht="15" hidden="1" outlineLevel="1">
      <c r="B350" s="293" t="s">
        <v>289</v>
      </c>
      <c r="C350" s="290" t="s">
        <v>163</v>
      </c>
      <c r="D350" s="294"/>
      <c r="E350" s="294"/>
      <c r="F350" s="294"/>
      <c r="G350" s="294"/>
      <c r="H350" s="294"/>
      <c r="I350" s="294"/>
      <c r="J350" s="294"/>
      <c r="K350" s="294"/>
      <c r="L350" s="294"/>
      <c r="M350" s="294"/>
      <c r="N350" s="294">
        <f>N349</f>
        <v>12</v>
      </c>
      <c r="O350" s="294"/>
      <c r="P350" s="294"/>
      <c r="Q350" s="294"/>
      <c r="R350" s="294"/>
      <c r="S350" s="294"/>
      <c r="T350" s="294"/>
      <c r="U350" s="294"/>
      <c r="V350" s="294"/>
      <c r="W350" s="294"/>
      <c r="X350" s="294"/>
      <c r="Y350" s="408">
        <f>Y349</f>
        <v>0</v>
      </c>
      <c r="Z350" s="408">
        <f t="shared" ref="Z350" si="425">Z349</f>
        <v>0</v>
      </c>
      <c r="AA350" s="408">
        <f t="shared" ref="AA350" si="426">AA349</f>
        <v>0</v>
      </c>
      <c r="AB350" s="408">
        <f t="shared" ref="AB350" si="427">AB349</f>
        <v>0</v>
      </c>
      <c r="AC350" s="408">
        <f t="shared" ref="AC350" si="428">AC349</f>
        <v>0</v>
      </c>
      <c r="AD350" s="408">
        <f t="shared" ref="AD350" si="429">AD349</f>
        <v>0</v>
      </c>
      <c r="AE350" s="408">
        <f t="shared" ref="AE350" si="430">AE349</f>
        <v>0</v>
      </c>
      <c r="AF350" s="408">
        <f t="shared" ref="AF350" si="431">AF349</f>
        <v>0</v>
      </c>
      <c r="AG350" s="408">
        <f t="shared" ref="AG350" si="432">AG349</f>
        <v>0</v>
      </c>
      <c r="AH350" s="408">
        <f t="shared" ref="AH350" si="433">AH349</f>
        <v>0</v>
      </c>
      <c r="AI350" s="408">
        <f t="shared" ref="AI350" si="434">AI349</f>
        <v>0</v>
      </c>
      <c r="AJ350" s="408">
        <f t="shared" ref="AJ350" si="435">AJ349</f>
        <v>0</v>
      </c>
      <c r="AK350" s="408">
        <f t="shared" ref="AK350" si="436">AK349</f>
        <v>0</v>
      </c>
      <c r="AL350" s="408">
        <f t="shared" ref="AL350" si="437">AL349</f>
        <v>0</v>
      </c>
      <c r="AM350" s="305"/>
    </row>
    <row r="351" spans="1:39" ht="15" hidden="1" outlineLevel="1">
      <c r="B351" s="509"/>
      <c r="C351" s="290"/>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409"/>
      <c r="Z351" s="422"/>
      <c r="AA351" s="422"/>
      <c r="AB351" s="422"/>
      <c r="AC351" s="422"/>
      <c r="AD351" s="422"/>
      <c r="AE351" s="422"/>
      <c r="AF351" s="422"/>
      <c r="AG351" s="422"/>
      <c r="AH351" s="422"/>
      <c r="AI351" s="422"/>
      <c r="AJ351" s="422"/>
      <c r="AK351" s="422"/>
      <c r="AL351" s="422"/>
      <c r="AM351" s="305"/>
    </row>
    <row r="352" spans="1:39" ht="30" hidden="1" outlineLevel="1">
      <c r="A352" s="511">
        <v>40</v>
      </c>
      <c r="B352" s="509" t="s">
        <v>132</v>
      </c>
      <c r="C352" s="290" t="s">
        <v>25</v>
      </c>
      <c r="D352" s="294"/>
      <c r="E352" s="294"/>
      <c r="F352" s="294"/>
      <c r="G352" s="294"/>
      <c r="H352" s="294"/>
      <c r="I352" s="294"/>
      <c r="J352" s="294"/>
      <c r="K352" s="294"/>
      <c r="L352" s="294"/>
      <c r="M352" s="294"/>
      <c r="N352" s="294">
        <v>12</v>
      </c>
      <c r="O352" s="294"/>
      <c r="P352" s="294"/>
      <c r="Q352" s="294"/>
      <c r="R352" s="294"/>
      <c r="S352" s="294"/>
      <c r="T352" s="294"/>
      <c r="U352" s="294"/>
      <c r="V352" s="294"/>
      <c r="W352" s="294"/>
      <c r="X352" s="294"/>
      <c r="Y352" s="423"/>
      <c r="Z352" s="407"/>
      <c r="AA352" s="407"/>
      <c r="AB352" s="407"/>
      <c r="AC352" s="407"/>
      <c r="AD352" s="407"/>
      <c r="AE352" s="407"/>
      <c r="AF352" s="407"/>
      <c r="AG352" s="412"/>
      <c r="AH352" s="412"/>
      <c r="AI352" s="412"/>
      <c r="AJ352" s="412"/>
      <c r="AK352" s="412"/>
      <c r="AL352" s="412"/>
      <c r="AM352" s="295">
        <f>SUM(Y352:AL352)</f>
        <v>0</v>
      </c>
    </row>
    <row r="353" spans="1:39" ht="15" hidden="1" outlineLevel="1">
      <c r="B353" s="293" t="s">
        <v>289</v>
      </c>
      <c r="C353" s="290" t="s">
        <v>163</v>
      </c>
      <c r="D353" s="294"/>
      <c r="E353" s="294"/>
      <c r="F353" s="294"/>
      <c r="G353" s="294"/>
      <c r="H353" s="294"/>
      <c r="I353" s="294"/>
      <c r="J353" s="294"/>
      <c r="K353" s="294"/>
      <c r="L353" s="294"/>
      <c r="M353" s="294"/>
      <c r="N353" s="294">
        <f>N352</f>
        <v>12</v>
      </c>
      <c r="O353" s="294"/>
      <c r="P353" s="294"/>
      <c r="Q353" s="294"/>
      <c r="R353" s="294"/>
      <c r="S353" s="294"/>
      <c r="T353" s="294"/>
      <c r="U353" s="294"/>
      <c r="V353" s="294"/>
      <c r="W353" s="294"/>
      <c r="X353" s="294"/>
      <c r="Y353" s="408">
        <f>Y352</f>
        <v>0</v>
      </c>
      <c r="Z353" s="408">
        <f t="shared" ref="Z353" si="438">Z352</f>
        <v>0</v>
      </c>
      <c r="AA353" s="408">
        <f t="shared" ref="AA353" si="439">AA352</f>
        <v>0</v>
      </c>
      <c r="AB353" s="408">
        <f t="shared" ref="AB353" si="440">AB352</f>
        <v>0</v>
      </c>
      <c r="AC353" s="408">
        <f t="shared" ref="AC353" si="441">AC352</f>
        <v>0</v>
      </c>
      <c r="AD353" s="408">
        <f t="shared" ref="AD353" si="442">AD352</f>
        <v>0</v>
      </c>
      <c r="AE353" s="408">
        <f t="shared" ref="AE353" si="443">AE352</f>
        <v>0</v>
      </c>
      <c r="AF353" s="408">
        <f t="shared" ref="AF353" si="444">AF352</f>
        <v>0</v>
      </c>
      <c r="AG353" s="408">
        <f t="shared" ref="AG353" si="445">AG352</f>
        <v>0</v>
      </c>
      <c r="AH353" s="408">
        <f t="shared" ref="AH353" si="446">AH352</f>
        <v>0</v>
      </c>
      <c r="AI353" s="408">
        <f t="shared" ref="AI353" si="447">AI352</f>
        <v>0</v>
      </c>
      <c r="AJ353" s="408">
        <f t="shared" ref="AJ353" si="448">AJ352</f>
        <v>0</v>
      </c>
      <c r="AK353" s="408">
        <f t="shared" ref="AK353" si="449">AK352</f>
        <v>0</v>
      </c>
      <c r="AL353" s="408">
        <f t="shared" ref="AL353" si="450">AL352</f>
        <v>0</v>
      </c>
      <c r="AM353" s="305"/>
    </row>
    <row r="354" spans="1:39" ht="15" hidden="1" outlineLevel="1">
      <c r="B354" s="509"/>
      <c r="C354" s="290"/>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09"/>
      <c r="Z354" s="422"/>
      <c r="AA354" s="422"/>
      <c r="AB354" s="422"/>
      <c r="AC354" s="422"/>
      <c r="AD354" s="422"/>
      <c r="AE354" s="422"/>
      <c r="AF354" s="422"/>
      <c r="AG354" s="422"/>
      <c r="AH354" s="422"/>
      <c r="AI354" s="422"/>
      <c r="AJ354" s="422"/>
      <c r="AK354" s="422"/>
      <c r="AL354" s="422"/>
      <c r="AM354" s="305"/>
    </row>
    <row r="355" spans="1:39" ht="45" hidden="1" outlineLevel="1">
      <c r="A355" s="511">
        <v>41</v>
      </c>
      <c r="B355" s="509" t="s">
        <v>133</v>
      </c>
      <c r="C355" s="290" t="s">
        <v>25</v>
      </c>
      <c r="D355" s="294"/>
      <c r="E355" s="294"/>
      <c r="F355" s="294"/>
      <c r="G355" s="294"/>
      <c r="H355" s="294"/>
      <c r="I355" s="294"/>
      <c r="J355" s="294"/>
      <c r="K355" s="294"/>
      <c r="L355" s="294"/>
      <c r="M355" s="294"/>
      <c r="N355" s="294">
        <v>12</v>
      </c>
      <c r="O355" s="294"/>
      <c r="P355" s="294"/>
      <c r="Q355" s="294"/>
      <c r="R355" s="294"/>
      <c r="S355" s="294"/>
      <c r="T355" s="294"/>
      <c r="U355" s="294"/>
      <c r="V355" s="294"/>
      <c r="W355" s="294"/>
      <c r="X355" s="294"/>
      <c r="Y355" s="423"/>
      <c r="Z355" s="407"/>
      <c r="AA355" s="407"/>
      <c r="AB355" s="407"/>
      <c r="AC355" s="407"/>
      <c r="AD355" s="407"/>
      <c r="AE355" s="407"/>
      <c r="AF355" s="407"/>
      <c r="AG355" s="412"/>
      <c r="AH355" s="412"/>
      <c r="AI355" s="412"/>
      <c r="AJ355" s="412"/>
      <c r="AK355" s="412"/>
      <c r="AL355" s="412"/>
      <c r="AM355" s="295">
        <f>SUM(Y355:AL355)</f>
        <v>0</v>
      </c>
    </row>
    <row r="356" spans="1:39" ht="15" hidden="1" outlineLevel="1">
      <c r="B356" s="293" t="s">
        <v>289</v>
      </c>
      <c r="C356" s="290" t="s">
        <v>163</v>
      </c>
      <c r="D356" s="294"/>
      <c r="E356" s="294"/>
      <c r="F356" s="294"/>
      <c r="G356" s="294"/>
      <c r="H356" s="294"/>
      <c r="I356" s="294"/>
      <c r="J356" s="294"/>
      <c r="K356" s="294"/>
      <c r="L356" s="294"/>
      <c r="M356" s="294"/>
      <c r="N356" s="294">
        <f>N355</f>
        <v>12</v>
      </c>
      <c r="O356" s="294"/>
      <c r="P356" s="294"/>
      <c r="Q356" s="294"/>
      <c r="R356" s="294"/>
      <c r="S356" s="294"/>
      <c r="T356" s="294"/>
      <c r="U356" s="294"/>
      <c r="V356" s="294"/>
      <c r="W356" s="294"/>
      <c r="X356" s="294"/>
      <c r="Y356" s="408">
        <f>Y355</f>
        <v>0</v>
      </c>
      <c r="Z356" s="408">
        <f t="shared" ref="Z356" si="451">Z355</f>
        <v>0</v>
      </c>
      <c r="AA356" s="408">
        <f t="shared" ref="AA356" si="452">AA355</f>
        <v>0</v>
      </c>
      <c r="AB356" s="408">
        <f t="shared" ref="AB356" si="453">AB355</f>
        <v>0</v>
      </c>
      <c r="AC356" s="408">
        <f t="shared" ref="AC356" si="454">AC355</f>
        <v>0</v>
      </c>
      <c r="AD356" s="408">
        <f t="shared" ref="AD356" si="455">AD355</f>
        <v>0</v>
      </c>
      <c r="AE356" s="408">
        <f t="shared" ref="AE356" si="456">AE355</f>
        <v>0</v>
      </c>
      <c r="AF356" s="408">
        <f t="shared" ref="AF356" si="457">AF355</f>
        <v>0</v>
      </c>
      <c r="AG356" s="408">
        <f t="shared" ref="AG356" si="458">AG355</f>
        <v>0</v>
      </c>
      <c r="AH356" s="408">
        <f t="shared" ref="AH356" si="459">AH355</f>
        <v>0</v>
      </c>
      <c r="AI356" s="408">
        <f t="shared" ref="AI356" si="460">AI355</f>
        <v>0</v>
      </c>
      <c r="AJ356" s="408">
        <f t="shared" ref="AJ356" si="461">AJ355</f>
        <v>0</v>
      </c>
      <c r="AK356" s="408">
        <f t="shared" ref="AK356" si="462">AK355</f>
        <v>0</v>
      </c>
      <c r="AL356" s="408">
        <f t="shared" ref="AL356" si="463">AL355</f>
        <v>0</v>
      </c>
      <c r="AM356" s="305"/>
    </row>
    <row r="357" spans="1:39" ht="15" hidden="1" outlineLevel="1">
      <c r="B357" s="509"/>
      <c r="C357" s="290"/>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09"/>
      <c r="Z357" s="422"/>
      <c r="AA357" s="422"/>
      <c r="AB357" s="422"/>
      <c r="AC357" s="422"/>
      <c r="AD357" s="422"/>
      <c r="AE357" s="422"/>
      <c r="AF357" s="422"/>
      <c r="AG357" s="422"/>
      <c r="AH357" s="422"/>
      <c r="AI357" s="422"/>
      <c r="AJ357" s="422"/>
      <c r="AK357" s="422"/>
      <c r="AL357" s="422"/>
      <c r="AM357" s="305"/>
    </row>
    <row r="358" spans="1:39" ht="30" hidden="1" outlineLevel="1">
      <c r="A358" s="511">
        <v>42</v>
      </c>
      <c r="B358" s="509" t="s">
        <v>134</v>
      </c>
      <c r="C358" s="290" t="s">
        <v>25</v>
      </c>
      <c r="D358" s="294"/>
      <c r="E358" s="294"/>
      <c r="F358" s="294"/>
      <c r="G358" s="294"/>
      <c r="H358" s="294"/>
      <c r="I358" s="294"/>
      <c r="J358" s="294"/>
      <c r="K358" s="294"/>
      <c r="L358" s="294"/>
      <c r="M358" s="294"/>
      <c r="N358" s="290"/>
      <c r="O358" s="294"/>
      <c r="P358" s="294"/>
      <c r="Q358" s="294"/>
      <c r="R358" s="294"/>
      <c r="S358" s="294"/>
      <c r="T358" s="294"/>
      <c r="U358" s="294"/>
      <c r="V358" s="294"/>
      <c r="W358" s="294"/>
      <c r="X358" s="294"/>
      <c r="Y358" s="423"/>
      <c r="Z358" s="407"/>
      <c r="AA358" s="407"/>
      <c r="AB358" s="407"/>
      <c r="AC358" s="407"/>
      <c r="AD358" s="407"/>
      <c r="AE358" s="407"/>
      <c r="AF358" s="407"/>
      <c r="AG358" s="412"/>
      <c r="AH358" s="412"/>
      <c r="AI358" s="412"/>
      <c r="AJ358" s="412"/>
      <c r="AK358" s="412"/>
      <c r="AL358" s="412"/>
      <c r="AM358" s="295">
        <f>SUM(Y358:AL358)</f>
        <v>0</v>
      </c>
    </row>
    <row r="359" spans="1:39" ht="15" hidden="1" outlineLevel="1">
      <c r="B359" s="293" t="s">
        <v>289</v>
      </c>
      <c r="C359" s="290" t="s">
        <v>163</v>
      </c>
      <c r="D359" s="294"/>
      <c r="E359" s="294"/>
      <c r="F359" s="294"/>
      <c r="G359" s="294"/>
      <c r="H359" s="294"/>
      <c r="I359" s="294"/>
      <c r="J359" s="294"/>
      <c r="K359" s="294"/>
      <c r="L359" s="294"/>
      <c r="M359" s="294"/>
      <c r="N359" s="461"/>
      <c r="O359" s="294"/>
      <c r="P359" s="294"/>
      <c r="Q359" s="294"/>
      <c r="R359" s="294"/>
      <c r="S359" s="294"/>
      <c r="T359" s="294"/>
      <c r="U359" s="294"/>
      <c r="V359" s="294"/>
      <c r="W359" s="294"/>
      <c r="X359" s="294"/>
      <c r="Y359" s="408">
        <f>Y358</f>
        <v>0</v>
      </c>
      <c r="Z359" s="408">
        <f t="shared" ref="Z359" si="464">Z358</f>
        <v>0</v>
      </c>
      <c r="AA359" s="408">
        <f t="shared" ref="AA359" si="465">AA358</f>
        <v>0</v>
      </c>
      <c r="AB359" s="408">
        <f t="shared" ref="AB359" si="466">AB358</f>
        <v>0</v>
      </c>
      <c r="AC359" s="408">
        <f t="shared" ref="AC359" si="467">AC358</f>
        <v>0</v>
      </c>
      <c r="AD359" s="408">
        <f t="shared" ref="AD359" si="468">AD358</f>
        <v>0</v>
      </c>
      <c r="AE359" s="408">
        <f t="shared" ref="AE359" si="469">AE358</f>
        <v>0</v>
      </c>
      <c r="AF359" s="408">
        <f t="shared" ref="AF359" si="470">AF358</f>
        <v>0</v>
      </c>
      <c r="AG359" s="408">
        <f t="shared" ref="AG359" si="471">AG358</f>
        <v>0</v>
      </c>
      <c r="AH359" s="408">
        <f t="shared" ref="AH359" si="472">AH358</f>
        <v>0</v>
      </c>
      <c r="AI359" s="408">
        <f t="shared" ref="AI359" si="473">AI358</f>
        <v>0</v>
      </c>
      <c r="AJ359" s="408">
        <f t="shared" ref="AJ359" si="474">AJ358</f>
        <v>0</v>
      </c>
      <c r="AK359" s="408">
        <f t="shared" ref="AK359" si="475">AK358</f>
        <v>0</v>
      </c>
      <c r="AL359" s="408">
        <f t="shared" ref="AL359" si="476">AL358</f>
        <v>0</v>
      </c>
      <c r="AM359" s="305"/>
    </row>
    <row r="360" spans="1:39" ht="15" hidden="1" outlineLevel="1">
      <c r="B360" s="509"/>
      <c r="C360" s="290"/>
      <c r="D360" s="290"/>
      <c r="E360" s="290"/>
      <c r="F360" s="290"/>
      <c r="G360" s="290"/>
      <c r="H360" s="290"/>
      <c r="I360" s="290"/>
      <c r="J360" s="290"/>
      <c r="K360" s="290"/>
      <c r="L360" s="290"/>
      <c r="M360" s="290"/>
      <c r="N360" s="290"/>
      <c r="O360" s="290"/>
      <c r="P360" s="290"/>
      <c r="Q360" s="290"/>
      <c r="R360" s="290"/>
      <c r="S360" s="290"/>
      <c r="T360" s="290"/>
      <c r="U360" s="290"/>
      <c r="V360" s="290"/>
      <c r="W360" s="290"/>
      <c r="X360" s="290"/>
      <c r="Y360" s="409"/>
      <c r="Z360" s="422"/>
      <c r="AA360" s="422"/>
      <c r="AB360" s="422"/>
      <c r="AC360" s="422"/>
      <c r="AD360" s="422"/>
      <c r="AE360" s="422"/>
      <c r="AF360" s="422"/>
      <c r="AG360" s="422"/>
      <c r="AH360" s="422"/>
      <c r="AI360" s="422"/>
      <c r="AJ360" s="422"/>
      <c r="AK360" s="422"/>
      <c r="AL360" s="422"/>
      <c r="AM360" s="305"/>
    </row>
    <row r="361" spans="1:39" ht="15" hidden="1" outlineLevel="1">
      <c r="A361" s="511">
        <v>43</v>
      </c>
      <c r="B361" s="509" t="s">
        <v>135</v>
      </c>
      <c r="C361" s="290" t="s">
        <v>25</v>
      </c>
      <c r="D361" s="294"/>
      <c r="E361" s="294"/>
      <c r="F361" s="294"/>
      <c r="G361" s="294"/>
      <c r="H361" s="294"/>
      <c r="I361" s="294"/>
      <c r="J361" s="294"/>
      <c r="K361" s="294"/>
      <c r="L361" s="294"/>
      <c r="M361" s="294"/>
      <c r="N361" s="294">
        <v>12</v>
      </c>
      <c r="O361" s="294"/>
      <c r="P361" s="294"/>
      <c r="Q361" s="294"/>
      <c r="R361" s="294"/>
      <c r="S361" s="294"/>
      <c r="T361" s="294"/>
      <c r="U361" s="294"/>
      <c r="V361" s="294"/>
      <c r="W361" s="294"/>
      <c r="X361" s="294"/>
      <c r="Y361" s="423"/>
      <c r="Z361" s="407"/>
      <c r="AA361" s="407"/>
      <c r="AB361" s="407"/>
      <c r="AC361" s="407"/>
      <c r="AD361" s="407"/>
      <c r="AE361" s="407"/>
      <c r="AF361" s="407"/>
      <c r="AG361" s="412"/>
      <c r="AH361" s="412"/>
      <c r="AI361" s="412"/>
      <c r="AJ361" s="412"/>
      <c r="AK361" s="412"/>
      <c r="AL361" s="412"/>
      <c r="AM361" s="295">
        <f>SUM(Y361:AL361)</f>
        <v>0</v>
      </c>
    </row>
    <row r="362" spans="1:39" ht="15" hidden="1" outlineLevel="1">
      <c r="B362" s="293" t="s">
        <v>289</v>
      </c>
      <c r="C362" s="290" t="s">
        <v>163</v>
      </c>
      <c r="D362" s="294"/>
      <c r="E362" s="294"/>
      <c r="F362" s="294"/>
      <c r="G362" s="294"/>
      <c r="H362" s="294"/>
      <c r="I362" s="294"/>
      <c r="J362" s="294"/>
      <c r="K362" s="294"/>
      <c r="L362" s="294"/>
      <c r="M362" s="294"/>
      <c r="N362" s="294">
        <f>N361</f>
        <v>12</v>
      </c>
      <c r="O362" s="294"/>
      <c r="P362" s="294"/>
      <c r="Q362" s="294"/>
      <c r="R362" s="294"/>
      <c r="S362" s="294"/>
      <c r="T362" s="294"/>
      <c r="U362" s="294"/>
      <c r="V362" s="294"/>
      <c r="W362" s="294"/>
      <c r="X362" s="294"/>
      <c r="Y362" s="408">
        <f>Y361</f>
        <v>0</v>
      </c>
      <c r="Z362" s="408">
        <f t="shared" ref="Z362" si="477">Z361</f>
        <v>0</v>
      </c>
      <c r="AA362" s="408">
        <f t="shared" ref="AA362" si="478">AA361</f>
        <v>0</v>
      </c>
      <c r="AB362" s="408">
        <f t="shared" ref="AB362" si="479">AB361</f>
        <v>0</v>
      </c>
      <c r="AC362" s="408">
        <f t="shared" ref="AC362" si="480">AC361</f>
        <v>0</v>
      </c>
      <c r="AD362" s="408">
        <f t="shared" ref="AD362" si="481">AD361</f>
        <v>0</v>
      </c>
      <c r="AE362" s="408">
        <f t="shared" ref="AE362" si="482">AE361</f>
        <v>0</v>
      </c>
      <c r="AF362" s="408">
        <f t="shared" ref="AF362" si="483">AF361</f>
        <v>0</v>
      </c>
      <c r="AG362" s="408">
        <f t="shared" ref="AG362" si="484">AG361</f>
        <v>0</v>
      </c>
      <c r="AH362" s="408">
        <f t="shared" ref="AH362" si="485">AH361</f>
        <v>0</v>
      </c>
      <c r="AI362" s="408">
        <f t="shared" ref="AI362" si="486">AI361</f>
        <v>0</v>
      </c>
      <c r="AJ362" s="408">
        <f t="shared" ref="AJ362" si="487">AJ361</f>
        <v>0</v>
      </c>
      <c r="AK362" s="408">
        <f t="shared" ref="AK362" si="488">AK361</f>
        <v>0</v>
      </c>
      <c r="AL362" s="408">
        <f t="shared" ref="AL362" si="489">AL361</f>
        <v>0</v>
      </c>
      <c r="AM362" s="305"/>
    </row>
    <row r="363" spans="1:39" ht="15" hidden="1" outlineLevel="1">
      <c r="B363" s="509"/>
      <c r="C363" s="290"/>
      <c r="D363" s="290"/>
      <c r="E363" s="290"/>
      <c r="F363" s="290"/>
      <c r="G363" s="290"/>
      <c r="H363" s="290"/>
      <c r="I363" s="290"/>
      <c r="J363" s="290"/>
      <c r="K363" s="290"/>
      <c r="L363" s="290"/>
      <c r="M363" s="290"/>
      <c r="N363" s="290"/>
      <c r="O363" s="290"/>
      <c r="P363" s="290"/>
      <c r="Q363" s="290"/>
      <c r="R363" s="290"/>
      <c r="S363" s="290"/>
      <c r="T363" s="290"/>
      <c r="U363" s="290"/>
      <c r="V363" s="290"/>
      <c r="W363" s="290"/>
      <c r="X363" s="290"/>
      <c r="Y363" s="409"/>
      <c r="Z363" s="422"/>
      <c r="AA363" s="422"/>
      <c r="AB363" s="422"/>
      <c r="AC363" s="422"/>
      <c r="AD363" s="422"/>
      <c r="AE363" s="422"/>
      <c r="AF363" s="422"/>
      <c r="AG363" s="422"/>
      <c r="AH363" s="422"/>
      <c r="AI363" s="422"/>
      <c r="AJ363" s="422"/>
      <c r="AK363" s="422"/>
      <c r="AL363" s="422"/>
      <c r="AM363" s="305"/>
    </row>
    <row r="364" spans="1:39" ht="45" hidden="1" outlineLevel="1">
      <c r="A364" s="511">
        <v>44</v>
      </c>
      <c r="B364" s="509" t="s">
        <v>136</v>
      </c>
      <c r="C364" s="290" t="s">
        <v>25</v>
      </c>
      <c r="D364" s="294"/>
      <c r="E364" s="294"/>
      <c r="F364" s="294"/>
      <c r="G364" s="294"/>
      <c r="H364" s="294"/>
      <c r="I364" s="294"/>
      <c r="J364" s="294"/>
      <c r="K364" s="294"/>
      <c r="L364" s="294"/>
      <c r="M364" s="294"/>
      <c r="N364" s="294">
        <v>12</v>
      </c>
      <c r="O364" s="294"/>
      <c r="P364" s="294"/>
      <c r="Q364" s="294"/>
      <c r="R364" s="294"/>
      <c r="S364" s="294"/>
      <c r="T364" s="294"/>
      <c r="U364" s="294"/>
      <c r="V364" s="294"/>
      <c r="W364" s="294"/>
      <c r="X364" s="294"/>
      <c r="Y364" s="423"/>
      <c r="Z364" s="407"/>
      <c r="AA364" s="407"/>
      <c r="AB364" s="407"/>
      <c r="AC364" s="407"/>
      <c r="AD364" s="407"/>
      <c r="AE364" s="407"/>
      <c r="AF364" s="407"/>
      <c r="AG364" s="412"/>
      <c r="AH364" s="412"/>
      <c r="AI364" s="412"/>
      <c r="AJ364" s="412"/>
      <c r="AK364" s="412"/>
      <c r="AL364" s="412"/>
      <c r="AM364" s="295">
        <f>SUM(Y364:AL364)</f>
        <v>0</v>
      </c>
    </row>
    <row r="365" spans="1:39" ht="15" hidden="1" outlineLevel="1">
      <c r="B365" s="293" t="s">
        <v>289</v>
      </c>
      <c r="C365" s="290" t="s">
        <v>163</v>
      </c>
      <c r="D365" s="294"/>
      <c r="E365" s="294"/>
      <c r="F365" s="294"/>
      <c r="G365" s="294"/>
      <c r="H365" s="294"/>
      <c r="I365" s="294"/>
      <c r="J365" s="294"/>
      <c r="K365" s="294"/>
      <c r="L365" s="294"/>
      <c r="M365" s="294"/>
      <c r="N365" s="294">
        <f>N364</f>
        <v>12</v>
      </c>
      <c r="O365" s="294"/>
      <c r="P365" s="294"/>
      <c r="Q365" s="294"/>
      <c r="R365" s="294"/>
      <c r="S365" s="294"/>
      <c r="T365" s="294"/>
      <c r="U365" s="294"/>
      <c r="V365" s="294"/>
      <c r="W365" s="294"/>
      <c r="X365" s="294"/>
      <c r="Y365" s="408">
        <f>Y364</f>
        <v>0</v>
      </c>
      <c r="Z365" s="408">
        <f t="shared" ref="Z365" si="490">Z364</f>
        <v>0</v>
      </c>
      <c r="AA365" s="408">
        <f t="shared" ref="AA365" si="491">AA364</f>
        <v>0</v>
      </c>
      <c r="AB365" s="408">
        <f t="shared" ref="AB365" si="492">AB364</f>
        <v>0</v>
      </c>
      <c r="AC365" s="408">
        <f t="shared" ref="AC365" si="493">AC364</f>
        <v>0</v>
      </c>
      <c r="AD365" s="408">
        <f t="shared" ref="AD365" si="494">AD364</f>
        <v>0</v>
      </c>
      <c r="AE365" s="408">
        <f t="shared" ref="AE365" si="495">AE364</f>
        <v>0</v>
      </c>
      <c r="AF365" s="408">
        <f t="shared" ref="AF365" si="496">AF364</f>
        <v>0</v>
      </c>
      <c r="AG365" s="408">
        <f t="shared" ref="AG365" si="497">AG364</f>
        <v>0</v>
      </c>
      <c r="AH365" s="408">
        <f t="shared" ref="AH365" si="498">AH364</f>
        <v>0</v>
      </c>
      <c r="AI365" s="408">
        <f t="shared" ref="AI365" si="499">AI364</f>
        <v>0</v>
      </c>
      <c r="AJ365" s="408">
        <f t="shared" ref="AJ365" si="500">AJ364</f>
        <v>0</v>
      </c>
      <c r="AK365" s="408">
        <f t="shared" ref="AK365" si="501">AK364</f>
        <v>0</v>
      </c>
      <c r="AL365" s="408">
        <f t="shared" ref="AL365" si="502">AL364</f>
        <v>0</v>
      </c>
      <c r="AM365" s="305"/>
    </row>
    <row r="366" spans="1:39" ht="15" hidden="1" outlineLevel="1">
      <c r="B366" s="509"/>
      <c r="C366" s="290"/>
      <c r="D366" s="290"/>
      <c r="E366" s="290"/>
      <c r="F366" s="290"/>
      <c r="G366" s="290"/>
      <c r="H366" s="290"/>
      <c r="I366" s="290"/>
      <c r="J366" s="290"/>
      <c r="K366" s="290"/>
      <c r="L366" s="290"/>
      <c r="M366" s="290"/>
      <c r="N366" s="290"/>
      <c r="O366" s="290"/>
      <c r="P366" s="290"/>
      <c r="Q366" s="290"/>
      <c r="R366" s="290"/>
      <c r="S366" s="290"/>
      <c r="T366" s="290"/>
      <c r="U366" s="290"/>
      <c r="V366" s="290"/>
      <c r="W366" s="290"/>
      <c r="X366" s="290"/>
      <c r="Y366" s="409"/>
      <c r="Z366" s="422"/>
      <c r="AA366" s="422"/>
      <c r="AB366" s="422"/>
      <c r="AC366" s="422"/>
      <c r="AD366" s="422"/>
      <c r="AE366" s="422"/>
      <c r="AF366" s="422"/>
      <c r="AG366" s="422"/>
      <c r="AH366" s="422"/>
      <c r="AI366" s="422"/>
      <c r="AJ366" s="422"/>
      <c r="AK366" s="422"/>
      <c r="AL366" s="422"/>
      <c r="AM366" s="305"/>
    </row>
    <row r="367" spans="1:39" ht="30" hidden="1" outlineLevel="1">
      <c r="A367" s="511">
        <v>45</v>
      </c>
      <c r="B367" s="509" t="s">
        <v>137</v>
      </c>
      <c r="C367" s="290" t="s">
        <v>25</v>
      </c>
      <c r="D367" s="294"/>
      <c r="E367" s="294"/>
      <c r="F367" s="294"/>
      <c r="G367" s="294"/>
      <c r="H367" s="294"/>
      <c r="I367" s="294"/>
      <c r="J367" s="294"/>
      <c r="K367" s="294"/>
      <c r="L367" s="294"/>
      <c r="M367" s="294"/>
      <c r="N367" s="294">
        <v>12</v>
      </c>
      <c r="O367" s="294"/>
      <c r="P367" s="294"/>
      <c r="Q367" s="294"/>
      <c r="R367" s="294"/>
      <c r="S367" s="294"/>
      <c r="T367" s="294"/>
      <c r="U367" s="294"/>
      <c r="V367" s="294"/>
      <c r="W367" s="294"/>
      <c r="X367" s="294"/>
      <c r="Y367" s="423"/>
      <c r="Z367" s="407"/>
      <c r="AA367" s="407"/>
      <c r="AB367" s="407"/>
      <c r="AC367" s="407"/>
      <c r="AD367" s="407"/>
      <c r="AE367" s="407"/>
      <c r="AF367" s="407"/>
      <c r="AG367" s="412"/>
      <c r="AH367" s="412"/>
      <c r="AI367" s="412"/>
      <c r="AJ367" s="412"/>
      <c r="AK367" s="412"/>
      <c r="AL367" s="412"/>
      <c r="AM367" s="295">
        <f>SUM(Y367:AL367)</f>
        <v>0</v>
      </c>
    </row>
    <row r="368" spans="1:39" ht="15" hidden="1" outlineLevel="1">
      <c r="B368" s="293" t="s">
        <v>289</v>
      </c>
      <c r="C368" s="290" t="s">
        <v>163</v>
      </c>
      <c r="D368" s="294"/>
      <c r="E368" s="294"/>
      <c r="F368" s="294"/>
      <c r="G368" s="294"/>
      <c r="H368" s="294"/>
      <c r="I368" s="294"/>
      <c r="J368" s="294"/>
      <c r="K368" s="294"/>
      <c r="L368" s="294"/>
      <c r="M368" s="294"/>
      <c r="N368" s="294">
        <f>N367</f>
        <v>12</v>
      </c>
      <c r="O368" s="294"/>
      <c r="P368" s="294"/>
      <c r="Q368" s="294"/>
      <c r="R368" s="294"/>
      <c r="S368" s="294"/>
      <c r="T368" s="294"/>
      <c r="U368" s="294"/>
      <c r="V368" s="294"/>
      <c r="W368" s="294"/>
      <c r="X368" s="294"/>
      <c r="Y368" s="408">
        <f>Y367</f>
        <v>0</v>
      </c>
      <c r="Z368" s="408">
        <f t="shared" ref="Z368" si="503">Z367</f>
        <v>0</v>
      </c>
      <c r="AA368" s="408">
        <f t="shared" ref="AA368" si="504">AA367</f>
        <v>0</v>
      </c>
      <c r="AB368" s="408">
        <f t="shared" ref="AB368" si="505">AB367</f>
        <v>0</v>
      </c>
      <c r="AC368" s="408">
        <f t="shared" ref="AC368" si="506">AC367</f>
        <v>0</v>
      </c>
      <c r="AD368" s="408">
        <f t="shared" ref="AD368" si="507">AD367</f>
        <v>0</v>
      </c>
      <c r="AE368" s="408">
        <f t="shared" ref="AE368" si="508">AE367</f>
        <v>0</v>
      </c>
      <c r="AF368" s="408">
        <f t="shared" ref="AF368" si="509">AF367</f>
        <v>0</v>
      </c>
      <c r="AG368" s="408">
        <f t="shared" ref="AG368" si="510">AG367</f>
        <v>0</v>
      </c>
      <c r="AH368" s="408">
        <f t="shared" ref="AH368" si="511">AH367</f>
        <v>0</v>
      </c>
      <c r="AI368" s="408">
        <f t="shared" ref="AI368" si="512">AI367</f>
        <v>0</v>
      </c>
      <c r="AJ368" s="408">
        <f t="shared" ref="AJ368" si="513">AJ367</f>
        <v>0</v>
      </c>
      <c r="AK368" s="408">
        <f t="shared" ref="AK368" si="514">AK367</f>
        <v>0</v>
      </c>
      <c r="AL368" s="408">
        <f t="shared" ref="AL368" si="515">AL367</f>
        <v>0</v>
      </c>
      <c r="AM368" s="305"/>
    </row>
    <row r="369" spans="1:39" ht="15" hidden="1" outlineLevel="1">
      <c r="B369" s="509"/>
      <c r="C369" s="290"/>
      <c r="D369" s="290"/>
      <c r="E369" s="290"/>
      <c r="F369" s="290"/>
      <c r="G369" s="290"/>
      <c r="H369" s="290"/>
      <c r="I369" s="290"/>
      <c r="J369" s="290"/>
      <c r="K369" s="290"/>
      <c r="L369" s="290"/>
      <c r="M369" s="290"/>
      <c r="N369" s="290"/>
      <c r="O369" s="290"/>
      <c r="P369" s="290"/>
      <c r="Q369" s="290"/>
      <c r="R369" s="290"/>
      <c r="S369" s="290"/>
      <c r="T369" s="290"/>
      <c r="U369" s="290"/>
      <c r="V369" s="290"/>
      <c r="W369" s="290"/>
      <c r="X369" s="290"/>
      <c r="Y369" s="409"/>
      <c r="Z369" s="422"/>
      <c r="AA369" s="422"/>
      <c r="AB369" s="422"/>
      <c r="AC369" s="422"/>
      <c r="AD369" s="422"/>
      <c r="AE369" s="422"/>
      <c r="AF369" s="422"/>
      <c r="AG369" s="422"/>
      <c r="AH369" s="422"/>
      <c r="AI369" s="422"/>
      <c r="AJ369" s="422"/>
      <c r="AK369" s="422"/>
      <c r="AL369" s="422"/>
      <c r="AM369" s="305"/>
    </row>
    <row r="370" spans="1:39" ht="30" hidden="1" outlineLevel="1">
      <c r="A370" s="511">
        <v>46</v>
      </c>
      <c r="B370" s="509" t="s">
        <v>138</v>
      </c>
      <c r="C370" s="290" t="s">
        <v>25</v>
      </c>
      <c r="D370" s="294"/>
      <c r="E370" s="294"/>
      <c r="F370" s="294"/>
      <c r="G370" s="294"/>
      <c r="H370" s="294"/>
      <c r="I370" s="294"/>
      <c r="J370" s="294"/>
      <c r="K370" s="294"/>
      <c r="L370" s="294"/>
      <c r="M370" s="294"/>
      <c r="N370" s="294">
        <v>12</v>
      </c>
      <c r="O370" s="294"/>
      <c r="P370" s="294"/>
      <c r="Q370" s="294"/>
      <c r="R370" s="294"/>
      <c r="S370" s="294"/>
      <c r="T370" s="294"/>
      <c r="U370" s="294"/>
      <c r="V370" s="294"/>
      <c r="W370" s="294"/>
      <c r="X370" s="294"/>
      <c r="Y370" s="423"/>
      <c r="Z370" s="407"/>
      <c r="AA370" s="407"/>
      <c r="AB370" s="407"/>
      <c r="AC370" s="407"/>
      <c r="AD370" s="407"/>
      <c r="AE370" s="407"/>
      <c r="AF370" s="407"/>
      <c r="AG370" s="412"/>
      <c r="AH370" s="412"/>
      <c r="AI370" s="412"/>
      <c r="AJ370" s="412"/>
      <c r="AK370" s="412"/>
      <c r="AL370" s="412"/>
      <c r="AM370" s="295">
        <f>SUM(Y370:AL370)</f>
        <v>0</v>
      </c>
    </row>
    <row r="371" spans="1:39" ht="15" hidden="1" outlineLevel="1">
      <c r="B371" s="293" t="s">
        <v>289</v>
      </c>
      <c r="C371" s="290" t="s">
        <v>163</v>
      </c>
      <c r="D371" s="294"/>
      <c r="E371" s="294"/>
      <c r="F371" s="294"/>
      <c r="G371" s="294"/>
      <c r="H371" s="294"/>
      <c r="I371" s="294"/>
      <c r="J371" s="294"/>
      <c r="K371" s="294"/>
      <c r="L371" s="294"/>
      <c r="M371" s="294"/>
      <c r="N371" s="294">
        <f>N370</f>
        <v>12</v>
      </c>
      <c r="O371" s="294"/>
      <c r="P371" s="294"/>
      <c r="Q371" s="294"/>
      <c r="R371" s="294"/>
      <c r="S371" s="294"/>
      <c r="T371" s="294"/>
      <c r="U371" s="294"/>
      <c r="V371" s="294"/>
      <c r="W371" s="294"/>
      <c r="X371" s="294"/>
      <c r="Y371" s="408">
        <f>Y370</f>
        <v>0</v>
      </c>
      <c r="Z371" s="408">
        <f t="shared" ref="Z371" si="516">Z370</f>
        <v>0</v>
      </c>
      <c r="AA371" s="408">
        <f t="shared" ref="AA371" si="517">AA370</f>
        <v>0</v>
      </c>
      <c r="AB371" s="408">
        <f t="shared" ref="AB371" si="518">AB370</f>
        <v>0</v>
      </c>
      <c r="AC371" s="408">
        <f t="shared" ref="AC371" si="519">AC370</f>
        <v>0</v>
      </c>
      <c r="AD371" s="408">
        <f t="shared" ref="AD371" si="520">AD370</f>
        <v>0</v>
      </c>
      <c r="AE371" s="408">
        <f t="shared" ref="AE371" si="521">AE370</f>
        <v>0</v>
      </c>
      <c r="AF371" s="408">
        <f t="shared" ref="AF371" si="522">AF370</f>
        <v>0</v>
      </c>
      <c r="AG371" s="408">
        <f t="shared" ref="AG371" si="523">AG370</f>
        <v>0</v>
      </c>
      <c r="AH371" s="408">
        <f t="shared" ref="AH371" si="524">AH370</f>
        <v>0</v>
      </c>
      <c r="AI371" s="408">
        <f t="shared" ref="AI371" si="525">AI370</f>
        <v>0</v>
      </c>
      <c r="AJ371" s="408">
        <f t="shared" ref="AJ371" si="526">AJ370</f>
        <v>0</v>
      </c>
      <c r="AK371" s="408">
        <f t="shared" ref="AK371" si="527">AK370</f>
        <v>0</v>
      </c>
      <c r="AL371" s="408">
        <f t="shared" ref="AL371" si="528">AL370</f>
        <v>0</v>
      </c>
      <c r="AM371" s="305"/>
    </row>
    <row r="372" spans="1:39" ht="15" hidden="1" outlineLevel="1">
      <c r="B372" s="509"/>
      <c r="C372" s="290"/>
      <c r="D372" s="290"/>
      <c r="E372" s="290"/>
      <c r="F372" s="290"/>
      <c r="G372" s="290"/>
      <c r="H372" s="290"/>
      <c r="I372" s="290"/>
      <c r="J372" s="290"/>
      <c r="K372" s="290"/>
      <c r="L372" s="290"/>
      <c r="M372" s="290"/>
      <c r="N372" s="290"/>
      <c r="O372" s="290"/>
      <c r="P372" s="290"/>
      <c r="Q372" s="290"/>
      <c r="R372" s="290"/>
      <c r="S372" s="290"/>
      <c r="T372" s="290"/>
      <c r="U372" s="290"/>
      <c r="V372" s="290"/>
      <c r="W372" s="290"/>
      <c r="X372" s="290"/>
      <c r="Y372" s="409"/>
      <c r="Z372" s="422"/>
      <c r="AA372" s="422"/>
      <c r="AB372" s="422"/>
      <c r="AC372" s="422"/>
      <c r="AD372" s="422"/>
      <c r="AE372" s="422"/>
      <c r="AF372" s="422"/>
      <c r="AG372" s="422"/>
      <c r="AH372" s="422"/>
      <c r="AI372" s="422"/>
      <c r="AJ372" s="422"/>
      <c r="AK372" s="422"/>
      <c r="AL372" s="422"/>
      <c r="AM372" s="305"/>
    </row>
    <row r="373" spans="1:39" ht="30" hidden="1" outlineLevel="1">
      <c r="A373" s="511">
        <v>47</v>
      </c>
      <c r="B373" s="509" t="s">
        <v>139</v>
      </c>
      <c r="C373" s="290" t="s">
        <v>25</v>
      </c>
      <c r="D373" s="294"/>
      <c r="E373" s="294"/>
      <c r="F373" s="294"/>
      <c r="G373" s="294"/>
      <c r="H373" s="294"/>
      <c r="I373" s="294"/>
      <c r="J373" s="294"/>
      <c r="K373" s="294"/>
      <c r="L373" s="294"/>
      <c r="M373" s="294"/>
      <c r="N373" s="294">
        <v>12</v>
      </c>
      <c r="O373" s="294"/>
      <c r="P373" s="294"/>
      <c r="Q373" s="294"/>
      <c r="R373" s="294"/>
      <c r="S373" s="294"/>
      <c r="T373" s="294"/>
      <c r="U373" s="294"/>
      <c r="V373" s="294"/>
      <c r="W373" s="294"/>
      <c r="X373" s="294"/>
      <c r="Y373" s="423"/>
      <c r="Z373" s="407"/>
      <c r="AA373" s="407"/>
      <c r="AB373" s="407"/>
      <c r="AC373" s="407"/>
      <c r="AD373" s="407"/>
      <c r="AE373" s="407"/>
      <c r="AF373" s="407"/>
      <c r="AG373" s="412"/>
      <c r="AH373" s="412"/>
      <c r="AI373" s="412"/>
      <c r="AJ373" s="412"/>
      <c r="AK373" s="412"/>
      <c r="AL373" s="412"/>
      <c r="AM373" s="295">
        <f>SUM(Y373:AL373)</f>
        <v>0</v>
      </c>
    </row>
    <row r="374" spans="1:39" ht="15" hidden="1" outlineLevel="1">
      <c r="B374" s="293" t="s">
        <v>289</v>
      </c>
      <c r="C374" s="290" t="s">
        <v>163</v>
      </c>
      <c r="D374" s="294"/>
      <c r="E374" s="294"/>
      <c r="F374" s="294"/>
      <c r="G374" s="294"/>
      <c r="H374" s="294"/>
      <c r="I374" s="294"/>
      <c r="J374" s="294"/>
      <c r="K374" s="294"/>
      <c r="L374" s="294"/>
      <c r="M374" s="294"/>
      <c r="N374" s="294">
        <f>N373</f>
        <v>12</v>
      </c>
      <c r="O374" s="294"/>
      <c r="P374" s="294"/>
      <c r="Q374" s="294"/>
      <c r="R374" s="294"/>
      <c r="S374" s="294"/>
      <c r="T374" s="294"/>
      <c r="U374" s="294"/>
      <c r="V374" s="294"/>
      <c r="W374" s="294"/>
      <c r="X374" s="294"/>
      <c r="Y374" s="408">
        <f>Y373</f>
        <v>0</v>
      </c>
      <c r="Z374" s="408">
        <f t="shared" ref="Z374" si="529">Z373</f>
        <v>0</v>
      </c>
      <c r="AA374" s="408">
        <f t="shared" ref="AA374" si="530">AA373</f>
        <v>0</v>
      </c>
      <c r="AB374" s="408">
        <f t="shared" ref="AB374" si="531">AB373</f>
        <v>0</v>
      </c>
      <c r="AC374" s="408">
        <f t="shared" ref="AC374" si="532">AC373</f>
        <v>0</v>
      </c>
      <c r="AD374" s="408">
        <f t="shared" ref="AD374" si="533">AD373</f>
        <v>0</v>
      </c>
      <c r="AE374" s="408">
        <f t="shared" ref="AE374" si="534">AE373</f>
        <v>0</v>
      </c>
      <c r="AF374" s="408">
        <f t="shared" ref="AF374" si="535">AF373</f>
        <v>0</v>
      </c>
      <c r="AG374" s="408">
        <f t="shared" ref="AG374" si="536">AG373</f>
        <v>0</v>
      </c>
      <c r="AH374" s="408">
        <f t="shared" ref="AH374" si="537">AH373</f>
        <v>0</v>
      </c>
      <c r="AI374" s="408">
        <f t="shared" ref="AI374" si="538">AI373</f>
        <v>0</v>
      </c>
      <c r="AJ374" s="408">
        <f t="shared" ref="AJ374" si="539">AJ373</f>
        <v>0</v>
      </c>
      <c r="AK374" s="408">
        <f t="shared" ref="AK374" si="540">AK373</f>
        <v>0</v>
      </c>
      <c r="AL374" s="408">
        <f t="shared" ref="AL374" si="541">AL373</f>
        <v>0</v>
      </c>
      <c r="AM374" s="305"/>
    </row>
    <row r="375" spans="1:39" ht="15" hidden="1" outlineLevel="1">
      <c r="B375" s="509"/>
      <c r="C375" s="290"/>
      <c r="D375" s="290"/>
      <c r="E375" s="290"/>
      <c r="F375" s="290"/>
      <c r="G375" s="290"/>
      <c r="H375" s="290"/>
      <c r="I375" s="290"/>
      <c r="J375" s="290"/>
      <c r="K375" s="290"/>
      <c r="L375" s="290"/>
      <c r="M375" s="290"/>
      <c r="N375" s="290"/>
      <c r="O375" s="290"/>
      <c r="P375" s="290"/>
      <c r="Q375" s="290"/>
      <c r="R375" s="290"/>
      <c r="S375" s="290"/>
      <c r="T375" s="290"/>
      <c r="U375" s="290"/>
      <c r="V375" s="290"/>
      <c r="W375" s="290"/>
      <c r="X375" s="290"/>
      <c r="Y375" s="409"/>
      <c r="Z375" s="422"/>
      <c r="AA375" s="422"/>
      <c r="AB375" s="422"/>
      <c r="AC375" s="422"/>
      <c r="AD375" s="422"/>
      <c r="AE375" s="422"/>
      <c r="AF375" s="422"/>
      <c r="AG375" s="422"/>
      <c r="AH375" s="422"/>
      <c r="AI375" s="422"/>
      <c r="AJ375" s="422"/>
      <c r="AK375" s="422"/>
      <c r="AL375" s="422"/>
      <c r="AM375" s="305"/>
    </row>
    <row r="376" spans="1:39" ht="30" hidden="1" outlineLevel="1">
      <c r="A376" s="511">
        <v>48</v>
      </c>
      <c r="B376" s="509" t="s">
        <v>140</v>
      </c>
      <c r="C376" s="290" t="s">
        <v>25</v>
      </c>
      <c r="D376" s="294"/>
      <c r="E376" s="294"/>
      <c r="F376" s="294"/>
      <c r="G376" s="294"/>
      <c r="H376" s="294"/>
      <c r="I376" s="294"/>
      <c r="J376" s="294"/>
      <c r="K376" s="294"/>
      <c r="L376" s="294"/>
      <c r="M376" s="294"/>
      <c r="N376" s="294">
        <v>12</v>
      </c>
      <c r="O376" s="294"/>
      <c r="P376" s="294"/>
      <c r="Q376" s="294"/>
      <c r="R376" s="294"/>
      <c r="S376" s="294"/>
      <c r="T376" s="294"/>
      <c r="U376" s="294"/>
      <c r="V376" s="294"/>
      <c r="W376" s="294"/>
      <c r="X376" s="294"/>
      <c r="Y376" s="423"/>
      <c r="Z376" s="407"/>
      <c r="AA376" s="407"/>
      <c r="AB376" s="407"/>
      <c r="AC376" s="407"/>
      <c r="AD376" s="407"/>
      <c r="AE376" s="407"/>
      <c r="AF376" s="407"/>
      <c r="AG376" s="412"/>
      <c r="AH376" s="412"/>
      <c r="AI376" s="412"/>
      <c r="AJ376" s="412"/>
      <c r="AK376" s="412"/>
      <c r="AL376" s="412"/>
      <c r="AM376" s="295">
        <f>SUM(Y376:AL376)</f>
        <v>0</v>
      </c>
    </row>
    <row r="377" spans="1:39" ht="15" hidden="1" outlineLevel="1">
      <c r="B377" s="293" t="s">
        <v>289</v>
      </c>
      <c r="C377" s="290" t="s">
        <v>163</v>
      </c>
      <c r="D377" s="294"/>
      <c r="E377" s="294"/>
      <c r="F377" s="294"/>
      <c r="G377" s="294"/>
      <c r="H377" s="294"/>
      <c r="I377" s="294"/>
      <c r="J377" s="294"/>
      <c r="K377" s="294"/>
      <c r="L377" s="294"/>
      <c r="M377" s="294"/>
      <c r="N377" s="294">
        <f>N376</f>
        <v>12</v>
      </c>
      <c r="O377" s="294"/>
      <c r="P377" s="294"/>
      <c r="Q377" s="294"/>
      <c r="R377" s="294"/>
      <c r="S377" s="294"/>
      <c r="T377" s="294"/>
      <c r="U377" s="294"/>
      <c r="V377" s="294"/>
      <c r="W377" s="294"/>
      <c r="X377" s="294"/>
      <c r="Y377" s="408">
        <f>Y376</f>
        <v>0</v>
      </c>
      <c r="Z377" s="408">
        <f t="shared" ref="Z377" si="542">Z376</f>
        <v>0</v>
      </c>
      <c r="AA377" s="408">
        <f t="shared" ref="AA377" si="543">AA376</f>
        <v>0</v>
      </c>
      <c r="AB377" s="408">
        <f t="shared" ref="AB377" si="544">AB376</f>
        <v>0</v>
      </c>
      <c r="AC377" s="408">
        <f t="shared" ref="AC377" si="545">AC376</f>
        <v>0</v>
      </c>
      <c r="AD377" s="408">
        <f t="shared" ref="AD377" si="546">AD376</f>
        <v>0</v>
      </c>
      <c r="AE377" s="408">
        <f t="shared" ref="AE377" si="547">AE376</f>
        <v>0</v>
      </c>
      <c r="AF377" s="408">
        <f t="shared" ref="AF377" si="548">AF376</f>
        <v>0</v>
      </c>
      <c r="AG377" s="408">
        <f t="shared" ref="AG377" si="549">AG376</f>
        <v>0</v>
      </c>
      <c r="AH377" s="408">
        <f t="shared" ref="AH377" si="550">AH376</f>
        <v>0</v>
      </c>
      <c r="AI377" s="408">
        <f t="shared" ref="AI377" si="551">AI376</f>
        <v>0</v>
      </c>
      <c r="AJ377" s="408">
        <f t="shared" ref="AJ377" si="552">AJ376</f>
        <v>0</v>
      </c>
      <c r="AK377" s="408">
        <f t="shared" ref="AK377" si="553">AK376</f>
        <v>0</v>
      </c>
      <c r="AL377" s="408">
        <f t="shared" ref="AL377" si="554">AL376</f>
        <v>0</v>
      </c>
      <c r="AM377" s="305"/>
    </row>
    <row r="378" spans="1:39" ht="15" hidden="1" outlineLevel="1">
      <c r="B378" s="509"/>
      <c r="C378" s="290"/>
      <c r="D378" s="290"/>
      <c r="E378" s="290"/>
      <c r="F378" s="290"/>
      <c r="G378" s="290"/>
      <c r="H378" s="290"/>
      <c r="I378" s="290"/>
      <c r="J378" s="290"/>
      <c r="K378" s="290"/>
      <c r="L378" s="290"/>
      <c r="M378" s="290"/>
      <c r="N378" s="290"/>
      <c r="O378" s="290"/>
      <c r="P378" s="290"/>
      <c r="Q378" s="290"/>
      <c r="R378" s="290"/>
      <c r="S378" s="290"/>
      <c r="T378" s="290"/>
      <c r="U378" s="290"/>
      <c r="V378" s="290"/>
      <c r="W378" s="290"/>
      <c r="X378" s="290"/>
      <c r="Y378" s="409"/>
      <c r="Z378" s="422"/>
      <c r="AA378" s="422"/>
      <c r="AB378" s="422"/>
      <c r="AC378" s="422"/>
      <c r="AD378" s="422"/>
      <c r="AE378" s="422"/>
      <c r="AF378" s="422"/>
      <c r="AG378" s="422"/>
      <c r="AH378" s="422"/>
      <c r="AI378" s="422"/>
      <c r="AJ378" s="422"/>
      <c r="AK378" s="422"/>
      <c r="AL378" s="422"/>
      <c r="AM378" s="305"/>
    </row>
    <row r="379" spans="1:39" ht="30" hidden="1" outlineLevel="1">
      <c r="A379" s="511">
        <v>49</v>
      </c>
      <c r="B379" s="509" t="s">
        <v>141</v>
      </c>
      <c r="C379" s="290" t="s">
        <v>25</v>
      </c>
      <c r="D379" s="294"/>
      <c r="E379" s="294"/>
      <c r="F379" s="294"/>
      <c r="G379" s="294"/>
      <c r="H379" s="294"/>
      <c r="I379" s="294"/>
      <c r="J379" s="294"/>
      <c r="K379" s="294"/>
      <c r="L379" s="294"/>
      <c r="M379" s="294"/>
      <c r="N379" s="294">
        <v>12</v>
      </c>
      <c r="O379" s="294"/>
      <c r="P379" s="294"/>
      <c r="Q379" s="294"/>
      <c r="R379" s="294"/>
      <c r="S379" s="294"/>
      <c r="T379" s="294"/>
      <c r="U379" s="294"/>
      <c r="V379" s="294"/>
      <c r="W379" s="294"/>
      <c r="X379" s="294"/>
      <c r="Y379" s="423"/>
      <c r="Z379" s="407"/>
      <c r="AA379" s="407"/>
      <c r="AB379" s="407"/>
      <c r="AC379" s="407"/>
      <c r="AD379" s="407"/>
      <c r="AE379" s="407"/>
      <c r="AF379" s="407"/>
      <c r="AG379" s="412"/>
      <c r="AH379" s="412"/>
      <c r="AI379" s="412"/>
      <c r="AJ379" s="412"/>
      <c r="AK379" s="412"/>
      <c r="AL379" s="412"/>
      <c r="AM379" s="295">
        <f>SUM(Y379:AL379)</f>
        <v>0</v>
      </c>
    </row>
    <row r="380" spans="1:39" ht="15" hidden="1" outlineLevel="1">
      <c r="B380" s="293" t="s">
        <v>289</v>
      </c>
      <c r="C380" s="290" t="s">
        <v>163</v>
      </c>
      <c r="D380" s="294"/>
      <c r="E380" s="294"/>
      <c r="F380" s="294"/>
      <c r="G380" s="294"/>
      <c r="H380" s="294"/>
      <c r="I380" s="294"/>
      <c r="J380" s="294"/>
      <c r="K380" s="294"/>
      <c r="L380" s="294"/>
      <c r="M380" s="294"/>
      <c r="N380" s="294">
        <f>N379</f>
        <v>12</v>
      </c>
      <c r="O380" s="294"/>
      <c r="P380" s="294"/>
      <c r="Q380" s="294"/>
      <c r="R380" s="294"/>
      <c r="S380" s="294"/>
      <c r="T380" s="294"/>
      <c r="U380" s="294"/>
      <c r="V380" s="294"/>
      <c r="W380" s="294"/>
      <c r="X380" s="294"/>
      <c r="Y380" s="408">
        <f>Y379</f>
        <v>0</v>
      </c>
      <c r="Z380" s="408">
        <f t="shared" ref="Z380" si="555">Z379</f>
        <v>0</v>
      </c>
      <c r="AA380" s="408">
        <f t="shared" ref="AA380" si="556">AA379</f>
        <v>0</v>
      </c>
      <c r="AB380" s="408">
        <f t="shared" ref="AB380" si="557">AB379</f>
        <v>0</v>
      </c>
      <c r="AC380" s="408">
        <f t="shared" ref="AC380" si="558">AC379</f>
        <v>0</v>
      </c>
      <c r="AD380" s="408">
        <f t="shared" ref="AD380" si="559">AD379</f>
        <v>0</v>
      </c>
      <c r="AE380" s="408">
        <f t="shared" ref="AE380" si="560">AE379</f>
        <v>0</v>
      </c>
      <c r="AF380" s="408">
        <f t="shared" ref="AF380" si="561">AF379</f>
        <v>0</v>
      </c>
      <c r="AG380" s="408">
        <f t="shared" ref="AG380" si="562">AG379</f>
        <v>0</v>
      </c>
      <c r="AH380" s="408">
        <f t="shared" ref="AH380" si="563">AH379</f>
        <v>0</v>
      </c>
      <c r="AI380" s="408">
        <f t="shared" ref="AI380" si="564">AI379</f>
        <v>0</v>
      </c>
      <c r="AJ380" s="408">
        <f t="shared" ref="AJ380" si="565">AJ379</f>
        <v>0</v>
      </c>
      <c r="AK380" s="408">
        <f t="shared" ref="AK380" si="566">AK379</f>
        <v>0</v>
      </c>
      <c r="AL380" s="408">
        <f t="shared" ref="AL380" si="567">AL379</f>
        <v>0</v>
      </c>
      <c r="AM380" s="305"/>
    </row>
    <row r="381" spans="1:39" ht="15" hidden="1" outlineLevel="1">
      <c r="B381" s="434"/>
      <c r="C381" s="304"/>
      <c r="D381" s="290"/>
      <c r="E381" s="290"/>
      <c r="F381" s="290"/>
      <c r="G381" s="290"/>
      <c r="H381" s="290"/>
      <c r="I381" s="290"/>
      <c r="J381" s="290"/>
      <c r="K381" s="290"/>
      <c r="L381" s="290"/>
      <c r="M381" s="290"/>
      <c r="N381" s="290"/>
      <c r="O381" s="290"/>
      <c r="P381" s="290"/>
      <c r="Q381" s="290"/>
      <c r="R381" s="290"/>
      <c r="S381" s="290"/>
      <c r="T381" s="290"/>
      <c r="U381" s="290"/>
      <c r="V381" s="290"/>
      <c r="W381" s="290"/>
      <c r="X381" s="290"/>
      <c r="Y381" s="300"/>
      <c r="Z381" s="300"/>
      <c r="AA381" s="300"/>
      <c r="AB381" s="300"/>
      <c r="AC381" s="300"/>
      <c r="AD381" s="300"/>
      <c r="AE381" s="300"/>
      <c r="AF381" s="300"/>
      <c r="AG381" s="300"/>
      <c r="AH381" s="300"/>
      <c r="AI381" s="300"/>
      <c r="AJ381" s="300"/>
      <c r="AK381" s="300"/>
      <c r="AL381" s="300"/>
      <c r="AM381" s="305"/>
    </row>
    <row r="382" spans="1:39" ht="15.6" collapsed="1">
      <c r="B382" s="326" t="s">
        <v>274</v>
      </c>
      <c r="C382" s="328"/>
      <c r="D382" s="328">
        <f>SUM(D225:D380)</f>
        <v>373465</v>
      </c>
      <c r="E382" s="328"/>
      <c r="F382" s="328"/>
      <c r="G382" s="328"/>
      <c r="H382" s="328"/>
      <c r="I382" s="328"/>
      <c r="J382" s="328"/>
      <c r="K382" s="328"/>
      <c r="L382" s="328"/>
      <c r="M382" s="328"/>
      <c r="N382" s="328"/>
      <c r="O382" s="328">
        <f>SUM(O225:O380)</f>
        <v>34</v>
      </c>
      <c r="P382" s="328"/>
      <c r="Q382" s="328"/>
      <c r="R382" s="328"/>
      <c r="S382" s="328"/>
      <c r="T382" s="328"/>
      <c r="U382" s="328"/>
      <c r="V382" s="328"/>
      <c r="W382" s="328"/>
      <c r="X382" s="328"/>
      <c r="Y382" s="328">
        <f>IF(Y223="kWh",SUMPRODUCT(D225:D380,Y225:Y380))</f>
        <v>363041</v>
      </c>
      <c r="Z382" s="328">
        <f>IF(Z223="kWh",SUMPRODUCT(D225:D380,Z225:Z380))</f>
        <v>10424</v>
      </c>
      <c r="AA382" s="328">
        <f>IF(AA223="kw",SUMPRODUCT(N225:N380,O225:O380,AA225:AA380),SUMPRODUCT(D225:D380,AA225:AA380))</f>
        <v>0</v>
      </c>
      <c r="AB382" s="328">
        <f>IF(AB223="kw",SUMPRODUCT(N225:N380,O225:O380,AB225:AB380),SUMPRODUCT(D225:D380,AB225:AB380))</f>
        <v>0</v>
      </c>
      <c r="AC382" s="328">
        <f>IF(AC223="kw",SUMPRODUCT(N225:N380,O225:O380,AC225:AC380),SUMPRODUCT(D225:D380,AC225:AC380))</f>
        <v>0</v>
      </c>
      <c r="AD382" s="328">
        <f>IF(AD223="kw",SUMPRODUCT(N225:N380,O225:O380,AD225:AD380),SUMPRODUCT(D225:D380,AD225:AD380))</f>
        <v>0</v>
      </c>
      <c r="AE382" s="328">
        <f>IF(AE223="kw",SUMPRODUCT(N225:N380,O225:O380,AE225:AE380),SUMPRODUCT(D225:D380,AE225:AE380))</f>
        <v>0</v>
      </c>
      <c r="AF382" s="328">
        <f>IF(AF223="kw",SUMPRODUCT(N225:N380,O225:O380,AF225:AF380),SUMPRODUCT(D225:D380,AF225:AF380))</f>
        <v>0</v>
      </c>
      <c r="AG382" s="328">
        <f>IF(AG223="kw",SUMPRODUCT(N225:N380,O225:O380,AG225:AG380),SUMPRODUCT(D225:D380,AG225:AG380))</f>
        <v>0</v>
      </c>
      <c r="AH382" s="328">
        <f>IF(AH223="kw",SUMPRODUCT(N225:N380,O225:O380,AH225:AH380),SUMPRODUCT(D225:D380,AH225:AH380))</f>
        <v>0</v>
      </c>
      <c r="AI382" s="328">
        <f>IF(AI223="kw",SUMPRODUCT(N225:N380,O225:O380,AI225:AI380),SUMPRODUCT(D225:D380,AI225:AI380))</f>
        <v>0</v>
      </c>
      <c r="AJ382" s="328">
        <f>IF(AJ223="kw",SUMPRODUCT(N225:N380,O225:O380,AJ225:AJ380),SUMPRODUCT(D225:D380,AJ225:AJ380))</f>
        <v>0</v>
      </c>
      <c r="AK382" s="328">
        <f>IF(AK223="kw",SUMPRODUCT(N225:N380,O225:O380,AK225:AK380),SUMPRODUCT(D225:D380,AK225:AK380))</f>
        <v>0</v>
      </c>
      <c r="AL382" s="328">
        <f>IF(AL223="kw",SUMPRODUCT(N225:N380,O225:O380,AL225:AL380),SUMPRODUCT(D225:D380,AL225:AL380))</f>
        <v>0</v>
      </c>
      <c r="AM382" s="329"/>
    </row>
    <row r="383" spans="1:39" ht="15.6">
      <c r="B383" s="388" t="s">
        <v>275</v>
      </c>
      <c r="C383" s="389"/>
      <c r="D383" s="389"/>
      <c r="E383" s="389"/>
      <c r="F383" s="389"/>
      <c r="G383" s="389"/>
      <c r="H383" s="389"/>
      <c r="I383" s="389"/>
      <c r="J383" s="389"/>
      <c r="K383" s="389"/>
      <c r="L383" s="389"/>
      <c r="M383" s="389"/>
      <c r="N383" s="389"/>
      <c r="O383" s="389"/>
      <c r="P383" s="389"/>
      <c r="Q383" s="389"/>
      <c r="R383" s="389"/>
      <c r="S383" s="389"/>
      <c r="T383" s="389"/>
      <c r="U383" s="389"/>
      <c r="V383" s="389"/>
      <c r="W383" s="389"/>
      <c r="X383" s="389"/>
      <c r="Y383" s="389">
        <f>HLOOKUP(Y222,'2. LRAMVA Threshold'!$B$42:$Q$54,8,FALSE)</f>
        <v>289081</v>
      </c>
      <c r="Z383" s="389">
        <f>HLOOKUP(Z222,'2. LRAMVA Threshold'!$B$42:$Q$54,8,FALSE)</f>
        <v>99654</v>
      </c>
      <c r="AA383" s="389">
        <f>HLOOKUP(AA222,'2. LRAMVA Threshold'!$B$42:$Q$54,8,FALSE)</f>
        <v>392</v>
      </c>
      <c r="AB383" s="389">
        <f>HLOOKUP(AB222,'2. LRAMVA Threshold'!$B$42:$Q$54,8,FALSE)</f>
        <v>2021</v>
      </c>
      <c r="AC383" s="389">
        <f>HLOOKUP(AC222,'2. LRAMVA Threshold'!$B$42:$Q$54,8,FALSE)</f>
        <v>1</v>
      </c>
      <c r="AD383" s="389">
        <f>HLOOKUP(AD222,'2. LRAMVA Threshold'!$B$42:$Q$54,8,FALSE)</f>
        <v>17</v>
      </c>
      <c r="AE383" s="389">
        <f>HLOOKUP(AE222,'2. LRAMVA Threshold'!$B$42:$Q$54,8,FALSE)</f>
        <v>0</v>
      </c>
      <c r="AF383" s="389">
        <f>HLOOKUP(AF222,'2. LRAMVA Threshold'!$B$42:$Q$54,8,FALSE)</f>
        <v>0</v>
      </c>
      <c r="AG383" s="389">
        <f>HLOOKUP(AG222,'2. LRAMVA Threshold'!$B$42:$Q$54,8,FALSE)</f>
        <v>0</v>
      </c>
      <c r="AH383" s="389">
        <f>HLOOKUP(AH222,'2. LRAMVA Threshold'!$B$42:$Q$54,8,FALSE)</f>
        <v>0</v>
      </c>
      <c r="AI383" s="389">
        <f>HLOOKUP(AI222,'2. LRAMVA Threshold'!$B$42:$Q$54,8,FALSE)</f>
        <v>0</v>
      </c>
      <c r="AJ383" s="389">
        <f>HLOOKUP(AJ222,'2. LRAMVA Threshold'!$B$42:$Q$54,8,FALSE)</f>
        <v>0</v>
      </c>
      <c r="AK383" s="389">
        <f>HLOOKUP(AK222,'2. LRAMVA Threshold'!$B$42:$Q$54,8,FALSE)</f>
        <v>0</v>
      </c>
      <c r="AL383" s="389">
        <f>HLOOKUP(AL222,'2. LRAMVA Threshold'!$B$42:$Q$54,8,FALSE)</f>
        <v>0</v>
      </c>
      <c r="AM383" s="390"/>
    </row>
    <row r="384" spans="1:39" ht="15">
      <c r="B384" s="391"/>
      <c r="C384" s="429"/>
      <c r="D384" s="430"/>
      <c r="E384" s="430"/>
      <c r="F384" s="430"/>
      <c r="G384" s="430"/>
      <c r="H384" s="430"/>
      <c r="I384" s="430"/>
      <c r="J384" s="430"/>
      <c r="K384" s="430"/>
      <c r="L384" s="430"/>
      <c r="M384" s="430"/>
      <c r="N384" s="430"/>
      <c r="O384" s="431"/>
      <c r="P384" s="430"/>
      <c r="Q384" s="430"/>
      <c r="R384" s="430"/>
      <c r="S384" s="432"/>
      <c r="T384" s="432"/>
      <c r="U384" s="432"/>
      <c r="V384" s="432"/>
      <c r="W384" s="430"/>
      <c r="X384" s="430"/>
      <c r="Y384" s="433"/>
      <c r="Z384" s="433"/>
      <c r="AA384" s="433"/>
      <c r="AB384" s="433"/>
      <c r="AC384" s="433"/>
      <c r="AD384" s="433"/>
      <c r="AE384" s="433"/>
      <c r="AF384" s="396"/>
      <c r="AG384" s="396"/>
      <c r="AH384" s="396"/>
      <c r="AI384" s="396"/>
      <c r="AJ384" s="396"/>
      <c r="AK384" s="396"/>
      <c r="AL384" s="396"/>
      <c r="AM384" s="397"/>
    </row>
    <row r="385" spans="2:42" ht="15">
      <c r="B385" s="323" t="s">
        <v>276</v>
      </c>
      <c r="C385" s="337"/>
      <c r="D385" s="337"/>
      <c r="E385" s="373"/>
      <c r="F385" s="373"/>
      <c r="G385" s="373"/>
      <c r="H385" s="373"/>
      <c r="I385" s="373"/>
      <c r="J385" s="373"/>
      <c r="K385" s="373"/>
      <c r="L385" s="373"/>
      <c r="M385" s="373"/>
      <c r="N385" s="373"/>
      <c r="O385" s="290"/>
      <c r="P385" s="339"/>
      <c r="Q385" s="339"/>
      <c r="R385" s="339"/>
      <c r="S385" s="338"/>
      <c r="T385" s="338"/>
      <c r="U385" s="338"/>
      <c r="V385" s="338"/>
      <c r="W385" s="339"/>
      <c r="X385" s="339"/>
      <c r="Y385" s="340">
        <f>HLOOKUP(Y$35,'3.  Distribution Rates'!$C$122:$P$134,8,FALSE)</f>
        <v>1.7000000000000001E-2</v>
      </c>
      <c r="Z385" s="340">
        <f>HLOOKUP(Z$35,'3.  Distribution Rates'!$C$122:$P$134,8,FALSE)</f>
        <v>2.07E-2</v>
      </c>
      <c r="AA385" s="340">
        <f>HLOOKUP(AA$35,'3.  Distribution Rates'!$C$122:$P$134,8,FALSE)</f>
        <v>3.7949000000000002</v>
      </c>
      <c r="AB385" s="340">
        <f>HLOOKUP(AB$35,'3.  Distribution Rates'!$C$122:$P$134,8,FALSE)</f>
        <v>1.5699999999999999E-2</v>
      </c>
      <c r="AC385" s="340">
        <f>HLOOKUP(AC$35,'3.  Distribution Rates'!$C$122:$P$134,8,FALSE)</f>
        <v>17.257100000000001</v>
      </c>
      <c r="AD385" s="340">
        <f>HLOOKUP(AD$35,'3.  Distribution Rates'!$C$122:$P$134,8,FALSE)</f>
        <v>25.080100000000002</v>
      </c>
      <c r="AE385" s="340">
        <f>HLOOKUP(AE$35,'3.  Distribution Rates'!$C$122:$P$134,8,FALSE)</f>
        <v>0</v>
      </c>
      <c r="AF385" s="340">
        <f>HLOOKUP(AF$35,'3.  Distribution Rates'!$C$122:$P$134,8,FALSE)</f>
        <v>0</v>
      </c>
      <c r="AG385" s="340">
        <f>HLOOKUP(AG$35,'3.  Distribution Rates'!$C$122:$P$134,8,FALSE)</f>
        <v>0</v>
      </c>
      <c r="AH385" s="340">
        <f>HLOOKUP(AH$35,'3.  Distribution Rates'!$C$122:$P$134,8,FALSE)</f>
        <v>0</v>
      </c>
      <c r="AI385" s="340">
        <f>HLOOKUP(AI$35,'3.  Distribution Rates'!$C$122:$P$134,8,FALSE)</f>
        <v>0</v>
      </c>
      <c r="AJ385" s="340">
        <f>HLOOKUP(AJ$35,'3.  Distribution Rates'!$C$122:$P$134,8,FALSE)</f>
        <v>0</v>
      </c>
      <c r="AK385" s="340">
        <f>HLOOKUP(AK$35,'3.  Distribution Rates'!$C$122:$P$134,8,FALSE)</f>
        <v>0</v>
      </c>
      <c r="AL385" s="340">
        <f>HLOOKUP(AL$35,'3.  Distribution Rates'!$C$122:$P$134,8,FALSE)</f>
        <v>0</v>
      </c>
      <c r="AM385" s="374"/>
      <c r="AN385" s="340"/>
      <c r="AO385" s="340"/>
      <c r="AP385" s="340"/>
    </row>
    <row r="386" spans="2:42" ht="15">
      <c r="B386" s="323" t="s">
        <v>277</v>
      </c>
      <c r="C386" s="343"/>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5">
        <f>'4.  2011-2014 LRAM'!AA139*Y385</f>
        <v>945.7693376770203</v>
      </c>
      <c r="Z386" s="375">
        <f>'4.  2011-2014 LRAM'!AB139*Z385</f>
        <v>2908.8224297759543</v>
      </c>
      <c r="AA386" s="375">
        <f>'4.  2011-2014 LRAM'!AC139*AA385</f>
        <v>1010.8934998413025</v>
      </c>
      <c r="AB386" s="375">
        <f>'4.  2011-2014 LRAM'!AD139*AB385</f>
        <v>0</v>
      </c>
      <c r="AC386" s="375">
        <f>'4.  2011-2014 LRAM'!AE139*AC385</f>
        <v>0</v>
      </c>
      <c r="AD386" s="375">
        <f>'4.  2011-2014 LRAM'!AF139*AD385</f>
        <v>0</v>
      </c>
      <c r="AE386" s="375">
        <f>'4.  2011-2014 LRAM'!AG139*AE385</f>
        <v>0</v>
      </c>
      <c r="AF386" s="375">
        <f>'4.  2011-2014 LRAM'!AH139*AF385</f>
        <v>0</v>
      </c>
      <c r="AG386" s="375">
        <f>'4.  2011-2014 LRAM'!AI139*AG385</f>
        <v>0</v>
      </c>
      <c r="AH386" s="375">
        <f>'4.  2011-2014 LRAM'!AJ139*AH385</f>
        <v>0</v>
      </c>
      <c r="AI386" s="375">
        <f>'4.  2011-2014 LRAM'!AK139*AI385</f>
        <v>0</v>
      </c>
      <c r="AJ386" s="375">
        <f>'4.  2011-2014 LRAM'!AL139*AJ385</f>
        <v>0</v>
      </c>
      <c r="AK386" s="375">
        <f>'4.  2011-2014 LRAM'!AM139*AK385</f>
        <v>0</v>
      </c>
      <c r="AL386" s="375">
        <f>'4.  2011-2014 LRAM'!AN139*AL385</f>
        <v>0</v>
      </c>
      <c r="AM386" s="618">
        <f>SUM(Y386:AL386)</f>
        <v>4865.485267294277</v>
      </c>
    </row>
    <row r="387" spans="2:42" ht="15">
      <c r="B387" s="323" t="s">
        <v>278</v>
      </c>
      <c r="C387" s="343"/>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5">
        <f>'4.  2011-2014 LRAM'!AA269*Y385</f>
        <v>610.00646281768559</v>
      </c>
      <c r="Z387" s="375">
        <f>'4.  2011-2014 LRAM'!AB269*Z385</f>
        <v>4296.5642471190604</v>
      </c>
      <c r="AA387" s="375">
        <f>'4.  2011-2014 LRAM'!AC269*AA385</f>
        <v>678.8750443696598</v>
      </c>
      <c r="AB387" s="375">
        <f>'4.  2011-2014 LRAM'!AD269*AB385</f>
        <v>0</v>
      </c>
      <c r="AC387" s="375">
        <f>'4.  2011-2014 LRAM'!AE269*AC385</f>
        <v>0</v>
      </c>
      <c r="AD387" s="375">
        <f>'4.  2011-2014 LRAM'!AF269*AD385</f>
        <v>0</v>
      </c>
      <c r="AE387" s="375">
        <f>'4.  2011-2014 LRAM'!AG269*AE385</f>
        <v>0</v>
      </c>
      <c r="AF387" s="375">
        <f>'4.  2011-2014 LRAM'!AH269*AF385</f>
        <v>0</v>
      </c>
      <c r="AG387" s="375">
        <f>'4.  2011-2014 LRAM'!AI269*AG385</f>
        <v>0</v>
      </c>
      <c r="AH387" s="375">
        <f>'4.  2011-2014 LRAM'!AJ269*AH385</f>
        <v>0</v>
      </c>
      <c r="AI387" s="375">
        <f>'4.  2011-2014 LRAM'!AK269*AI385</f>
        <v>0</v>
      </c>
      <c r="AJ387" s="375">
        <f>'4.  2011-2014 LRAM'!AL269*AJ385</f>
        <v>0</v>
      </c>
      <c r="AK387" s="375">
        <f>'4.  2011-2014 LRAM'!AM269*AK385</f>
        <v>0</v>
      </c>
      <c r="AL387" s="375">
        <f>'4.  2011-2014 LRAM'!AN269*AL385</f>
        <v>0</v>
      </c>
      <c r="AM387" s="618">
        <f>SUM(Y387:AL387)</f>
        <v>5585.4457543064063</v>
      </c>
    </row>
    <row r="388" spans="2:42" ht="15">
      <c r="B388" s="323" t="s">
        <v>279</v>
      </c>
      <c r="C388" s="343"/>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5">
        <f>'4.  2011-2014 LRAM'!AA399*Y385</f>
        <v>686.91299969904378</v>
      </c>
      <c r="Z388" s="375">
        <f>'4.  2011-2014 LRAM'!AB399*Z385</f>
        <v>1473.1268865896186</v>
      </c>
      <c r="AA388" s="375">
        <f>'4.  2011-2014 LRAM'!AC399*AA385</f>
        <v>328.90050927232403</v>
      </c>
      <c r="AB388" s="375">
        <f>'4.  2011-2014 LRAM'!AD399*AB385</f>
        <v>0</v>
      </c>
      <c r="AC388" s="375">
        <f>'4.  2011-2014 LRAM'!AE399*AC385</f>
        <v>0</v>
      </c>
      <c r="AD388" s="375">
        <f>'4.  2011-2014 LRAM'!AF399*AD385</f>
        <v>0</v>
      </c>
      <c r="AE388" s="375">
        <f>'4.  2011-2014 LRAM'!AG399*AE385</f>
        <v>0</v>
      </c>
      <c r="AF388" s="375">
        <f>'4.  2011-2014 LRAM'!AH399*AF385</f>
        <v>0</v>
      </c>
      <c r="AG388" s="375">
        <f>'4.  2011-2014 LRAM'!AI399*AG385</f>
        <v>0</v>
      </c>
      <c r="AH388" s="375">
        <f>'4.  2011-2014 LRAM'!AJ399*AH385</f>
        <v>0</v>
      </c>
      <c r="AI388" s="375">
        <f>'4.  2011-2014 LRAM'!AK399*AI385</f>
        <v>0</v>
      </c>
      <c r="AJ388" s="375">
        <f>'4.  2011-2014 LRAM'!AL399*AJ385</f>
        <v>0</v>
      </c>
      <c r="AK388" s="375">
        <f>'4.  2011-2014 LRAM'!AM399*AK385</f>
        <v>0</v>
      </c>
      <c r="AL388" s="375">
        <f>'4.  2011-2014 LRAM'!AN399*AL385</f>
        <v>0</v>
      </c>
      <c r="AM388" s="618">
        <f>SUM(Y388:AL388)</f>
        <v>2488.9403955609864</v>
      </c>
    </row>
    <row r="389" spans="2:42" ht="15">
      <c r="B389" s="323" t="s">
        <v>280</v>
      </c>
      <c r="C389" s="343"/>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5">
        <f>'4.  2011-2014 LRAM'!AA530*Y385</f>
        <v>2993.1164054757846</v>
      </c>
      <c r="Z389" s="375">
        <f>'4.  2011-2014 LRAM'!AB530*Z385</f>
        <v>2197.0118700011085</v>
      </c>
      <c r="AA389" s="375">
        <f>'4.  2011-2014 LRAM'!AC530*AA385</f>
        <v>1474.5379776483023</v>
      </c>
      <c r="AB389" s="375">
        <f>'4.  2011-2014 LRAM'!AD530*AB385</f>
        <v>0</v>
      </c>
      <c r="AC389" s="375">
        <f>'4.  2011-2014 LRAM'!AE530*AC385</f>
        <v>0</v>
      </c>
      <c r="AD389" s="375">
        <f>'4.  2011-2014 LRAM'!AF530*AD385</f>
        <v>0</v>
      </c>
      <c r="AE389" s="375">
        <f>'4.  2011-2014 LRAM'!AG530*AE385</f>
        <v>0</v>
      </c>
      <c r="AF389" s="375">
        <f>'4.  2011-2014 LRAM'!AH530*AF385</f>
        <v>0</v>
      </c>
      <c r="AG389" s="375">
        <f>'4.  2011-2014 LRAM'!AI530*AG385</f>
        <v>0</v>
      </c>
      <c r="AH389" s="375">
        <f>'4.  2011-2014 LRAM'!AJ530*AH385</f>
        <v>0</v>
      </c>
      <c r="AI389" s="375">
        <f>'4.  2011-2014 LRAM'!AK530*AI385</f>
        <v>0</v>
      </c>
      <c r="AJ389" s="375">
        <f>'4.  2011-2014 LRAM'!AL530*AJ385</f>
        <v>0</v>
      </c>
      <c r="AK389" s="375">
        <f>'4.  2011-2014 LRAM'!AM530*AK385</f>
        <v>0</v>
      </c>
      <c r="AL389" s="375">
        <f>'4.  2011-2014 LRAM'!AN530*AL385</f>
        <v>0</v>
      </c>
      <c r="AM389" s="618">
        <f t="shared" ref="AM389:AM391" si="568">SUM(Y389:AL389)</f>
        <v>6664.666253125195</v>
      </c>
    </row>
    <row r="390" spans="2:42" ht="15">
      <c r="B390" s="323" t="s">
        <v>281</v>
      </c>
      <c r="C390" s="343"/>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5">
        <f t="shared" ref="Y390:AL390" si="569">Y211*Y385</f>
        <v>2908.8020000000001</v>
      </c>
      <c r="Z390" s="375">
        <f t="shared" si="569"/>
        <v>302.12511996182712</v>
      </c>
      <c r="AA390" s="375">
        <f t="shared" si="569"/>
        <v>779.79632442996751</v>
      </c>
      <c r="AB390" s="375">
        <f t="shared" si="569"/>
        <v>0</v>
      </c>
      <c r="AC390" s="375">
        <f t="shared" si="569"/>
        <v>0</v>
      </c>
      <c r="AD390" s="375">
        <f t="shared" si="569"/>
        <v>15349.665256968001</v>
      </c>
      <c r="AE390" s="375">
        <f t="shared" si="569"/>
        <v>0</v>
      </c>
      <c r="AF390" s="375">
        <f t="shared" si="569"/>
        <v>0</v>
      </c>
      <c r="AG390" s="375">
        <f t="shared" si="569"/>
        <v>0</v>
      </c>
      <c r="AH390" s="375">
        <f t="shared" si="569"/>
        <v>0</v>
      </c>
      <c r="AI390" s="375">
        <f t="shared" si="569"/>
        <v>0</v>
      </c>
      <c r="AJ390" s="375">
        <f t="shared" si="569"/>
        <v>0</v>
      </c>
      <c r="AK390" s="375">
        <f t="shared" si="569"/>
        <v>0</v>
      </c>
      <c r="AL390" s="375">
        <f t="shared" si="569"/>
        <v>0</v>
      </c>
      <c r="AM390" s="618">
        <f t="shared" si="568"/>
        <v>19340.388701359796</v>
      </c>
    </row>
    <row r="391" spans="2:42" ht="15">
      <c r="B391" s="323" t="s">
        <v>290</v>
      </c>
      <c r="C391" s="343"/>
      <c r="D391" s="308"/>
      <c r="E391" s="278"/>
      <c r="F391" s="278"/>
      <c r="G391" s="278"/>
      <c r="H391" s="278"/>
      <c r="I391" s="278"/>
      <c r="J391" s="278"/>
      <c r="K391" s="278"/>
      <c r="L391" s="278"/>
      <c r="M391" s="278"/>
      <c r="N391" s="278"/>
      <c r="O391" s="290"/>
      <c r="P391" s="278"/>
      <c r="Q391" s="278"/>
      <c r="R391" s="278"/>
      <c r="S391" s="308"/>
      <c r="T391" s="308"/>
      <c r="U391" s="308"/>
      <c r="V391" s="308"/>
      <c r="W391" s="278"/>
      <c r="X391" s="278"/>
      <c r="Y391" s="375">
        <f>Y382*Y385</f>
        <v>6171.6970000000001</v>
      </c>
      <c r="Z391" s="375">
        <f t="shared" ref="Z391:AL391" si="570">Z382*Z385</f>
        <v>215.77680000000001</v>
      </c>
      <c r="AA391" s="375">
        <f t="shared" si="570"/>
        <v>0</v>
      </c>
      <c r="AB391" s="375">
        <f t="shared" si="570"/>
        <v>0</v>
      </c>
      <c r="AC391" s="375">
        <f t="shared" si="570"/>
        <v>0</v>
      </c>
      <c r="AD391" s="375">
        <f t="shared" si="570"/>
        <v>0</v>
      </c>
      <c r="AE391" s="375">
        <f t="shared" si="570"/>
        <v>0</v>
      </c>
      <c r="AF391" s="375">
        <f t="shared" si="570"/>
        <v>0</v>
      </c>
      <c r="AG391" s="375">
        <f t="shared" si="570"/>
        <v>0</v>
      </c>
      <c r="AH391" s="375">
        <f t="shared" si="570"/>
        <v>0</v>
      </c>
      <c r="AI391" s="375">
        <f t="shared" si="570"/>
        <v>0</v>
      </c>
      <c r="AJ391" s="375">
        <f t="shared" si="570"/>
        <v>0</v>
      </c>
      <c r="AK391" s="375">
        <f t="shared" si="570"/>
        <v>0</v>
      </c>
      <c r="AL391" s="375">
        <f t="shared" si="570"/>
        <v>0</v>
      </c>
      <c r="AM391" s="618">
        <f t="shared" si="568"/>
        <v>6387.4737999999998</v>
      </c>
    </row>
    <row r="392" spans="2:42" ht="15.6">
      <c r="B392" s="347" t="s">
        <v>282</v>
      </c>
      <c r="C392" s="343"/>
      <c r="D392" s="335"/>
      <c r="E392" s="333"/>
      <c r="F392" s="333"/>
      <c r="G392" s="333"/>
      <c r="H392" s="333"/>
      <c r="I392" s="333"/>
      <c r="J392" s="333"/>
      <c r="K392" s="333"/>
      <c r="L392" s="333"/>
      <c r="M392" s="333"/>
      <c r="N392" s="333"/>
      <c r="O392" s="299"/>
      <c r="P392" s="333"/>
      <c r="Q392" s="333"/>
      <c r="R392" s="333"/>
      <c r="S392" s="335"/>
      <c r="T392" s="335"/>
      <c r="U392" s="335"/>
      <c r="V392" s="335"/>
      <c r="W392" s="333"/>
      <c r="X392" s="333"/>
      <c r="Y392" s="344">
        <f>SUM(Y386:Y391)</f>
        <v>14316.304205669534</v>
      </c>
      <c r="Z392" s="344">
        <f t="shared" ref="Z392:AE392" si="571">SUM(Z386:Z391)</f>
        <v>11393.427353447569</v>
      </c>
      <c r="AA392" s="344">
        <f t="shared" si="571"/>
        <v>4273.0033555615564</v>
      </c>
      <c r="AB392" s="344">
        <f t="shared" si="571"/>
        <v>0</v>
      </c>
      <c r="AC392" s="344">
        <f t="shared" si="571"/>
        <v>0</v>
      </c>
      <c r="AD392" s="344">
        <f t="shared" si="571"/>
        <v>15349.665256968001</v>
      </c>
      <c r="AE392" s="344">
        <f t="shared" si="571"/>
        <v>0</v>
      </c>
      <c r="AF392" s="344">
        <f>SUM(AF386:AF391)</f>
        <v>0</v>
      </c>
      <c r="AG392" s="344">
        <f t="shared" ref="AG392:AL392" si="572">SUM(AG386:AG391)</f>
        <v>0</v>
      </c>
      <c r="AH392" s="344">
        <f t="shared" si="572"/>
        <v>0</v>
      </c>
      <c r="AI392" s="344">
        <f t="shared" si="572"/>
        <v>0</v>
      </c>
      <c r="AJ392" s="344">
        <f t="shared" si="572"/>
        <v>0</v>
      </c>
      <c r="AK392" s="344">
        <f t="shared" si="572"/>
        <v>0</v>
      </c>
      <c r="AL392" s="344">
        <f t="shared" si="572"/>
        <v>0</v>
      </c>
      <c r="AM392" s="404">
        <f>SUM(AM386:AM391)</f>
        <v>45332.400171646666</v>
      </c>
    </row>
    <row r="393" spans="2:42" ht="15.6">
      <c r="B393" s="347" t="s">
        <v>283</v>
      </c>
      <c r="C393" s="343"/>
      <c r="D393" s="348"/>
      <c r="E393" s="333"/>
      <c r="F393" s="333"/>
      <c r="G393" s="333"/>
      <c r="H393" s="333"/>
      <c r="I393" s="333"/>
      <c r="J393" s="333"/>
      <c r="K393" s="333"/>
      <c r="L393" s="333"/>
      <c r="M393" s="333"/>
      <c r="N393" s="333"/>
      <c r="O393" s="299"/>
      <c r="P393" s="333"/>
      <c r="Q393" s="333"/>
      <c r="R393" s="333"/>
      <c r="S393" s="335"/>
      <c r="T393" s="335"/>
      <c r="U393" s="335"/>
      <c r="V393" s="335"/>
      <c r="W393" s="333"/>
      <c r="X393" s="333"/>
      <c r="Y393" s="345">
        <f>Y383*Y385</f>
        <v>4914.3770000000004</v>
      </c>
      <c r="Z393" s="345">
        <f t="shared" ref="Z393:AE393" si="573">Z383*Z385</f>
        <v>2062.8377999999998</v>
      </c>
      <c r="AA393" s="345">
        <f t="shared" si="573"/>
        <v>1487.6008000000002</v>
      </c>
      <c r="AB393" s="345">
        <f t="shared" si="573"/>
        <v>31.729699999999998</v>
      </c>
      <c r="AC393" s="345">
        <f t="shared" si="573"/>
        <v>17.257100000000001</v>
      </c>
      <c r="AD393" s="345">
        <f t="shared" si="573"/>
        <v>426.36170000000004</v>
      </c>
      <c r="AE393" s="345">
        <f t="shared" si="573"/>
        <v>0</v>
      </c>
      <c r="AF393" s="345">
        <f>AF383*AF385</f>
        <v>0</v>
      </c>
      <c r="AG393" s="345">
        <f t="shared" ref="AG393:AL393" si="574">AG383*AG385</f>
        <v>0</v>
      </c>
      <c r="AH393" s="345">
        <f t="shared" si="574"/>
        <v>0</v>
      </c>
      <c r="AI393" s="345">
        <f t="shared" si="574"/>
        <v>0</v>
      </c>
      <c r="AJ393" s="345">
        <f t="shared" si="574"/>
        <v>0</v>
      </c>
      <c r="AK393" s="345">
        <f t="shared" si="574"/>
        <v>0</v>
      </c>
      <c r="AL393" s="345">
        <f t="shared" si="574"/>
        <v>0</v>
      </c>
      <c r="AM393" s="404">
        <f>SUM(Y393:AL393)</f>
        <v>8940.1641</v>
      </c>
    </row>
    <row r="394" spans="2:42" ht="15.6">
      <c r="B394" s="347" t="s">
        <v>284</v>
      </c>
      <c r="C394" s="343"/>
      <c r="D394" s="348"/>
      <c r="E394" s="333"/>
      <c r="F394" s="333"/>
      <c r="G394" s="333"/>
      <c r="H394" s="333"/>
      <c r="I394" s="333"/>
      <c r="J394" s="333"/>
      <c r="K394" s="333"/>
      <c r="L394" s="333"/>
      <c r="M394" s="333"/>
      <c r="N394" s="333"/>
      <c r="O394" s="299"/>
      <c r="P394" s="333"/>
      <c r="Q394" s="333"/>
      <c r="R394" s="333"/>
      <c r="S394" s="348"/>
      <c r="T394" s="348"/>
      <c r="U394" s="348"/>
      <c r="V394" s="348"/>
      <c r="W394" s="333"/>
      <c r="X394" s="333"/>
      <c r="Y394" s="349"/>
      <c r="Z394" s="349"/>
      <c r="AA394" s="349"/>
      <c r="AB394" s="349"/>
      <c r="AC394" s="349"/>
      <c r="AD394" s="349"/>
      <c r="AE394" s="349"/>
      <c r="AF394" s="349"/>
      <c r="AG394" s="349"/>
      <c r="AH394" s="349"/>
      <c r="AI394" s="349"/>
      <c r="AJ394" s="349"/>
      <c r="AK394" s="349"/>
      <c r="AL394" s="349"/>
      <c r="AM394" s="404">
        <f>AM392-AM393</f>
        <v>36392.236071646665</v>
      </c>
    </row>
    <row r="395" spans="2:42" ht="15">
      <c r="B395" s="323"/>
      <c r="C395" s="348"/>
      <c r="D395" s="348"/>
      <c r="E395" s="333"/>
      <c r="F395" s="333"/>
      <c r="G395" s="333"/>
      <c r="H395" s="333"/>
      <c r="I395" s="333"/>
      <c r="J395" s="333"/>
      <c r="K395" s="333"/>
      <c r="L395" s="333"/>
      <c r="M395" s="333"/>
      <c r="N395" s="333"/>
      <c r="O395" s="299"/>
      <c r="P395" s="333"/>
      <c r="Q395" s="333"/>
      <c r="R395" s="333"/>
      <c r="S395" s="348"/>
      <c r="T395" s="343"/>
      <c r="U395" s="348"/>
      <c r="V395" s="348"/>
      <c r="W395" s="333"/>
      <c r="X395" s="333"/>
      <c r="Y395" s="350"/>
      <c r="Z395" s="350"/>
      <c r="AA395" s="350"/>
      <c r="AB395" s="350"/>
      <c r="AC395" s="350"/>
      <c r="AD395" s="350"/>
      <c r="AE395" s="350"/>
      <c r="AF395" s="350"/>
      <c r="AG395" s="350"/>
      <c r="AH395" s="350"/>
      <c r="AI395" s="350"/>
      <c r="AJ395" s="350"/>
      <c r="AK395" s="350"/>
      <c r="AL395" s="350"/>
      <c r="AM395" s="346"/>
    </row>
    <row r="396" spans="2:42" ht="15">
      <c r="B396" s="436" t="s">
        <v>285</v>
      </c>
      <c r="C396" s="303"/>
      <c r="D396" s="278"/>
      <c r="E396" s="278"/>
      <c r="F396" s="278"/>
      <c r="G396" s="278"/>
      <c r="H396" s="278"/>
      <c r="I396" s="278"/>
      <c r="J396" s="278"/>
      <c r="K396" s="278"/>
      <c r="L396" s="278"/>
      <c r="M396" s="278"/>
      <c r="N396" s="278"/>
      <c r="O396" s="355"/>
      <c r="P396" s="278"/>
      <c r="Q396" s="278"/>
      <c r="R396" s="278"/>
      <c r="S396" s="303"/>
      <c r="T396" s="308"/>
      <c r="U396" s="308"/>
      <c r="V396" s="278"/>
      <c r="W396" s="278"/>
      <c r="X396" s="308"/>
      <c r="Y396" s="290">
        <f>SUMPRODUCT(E225:E380,Y225:Y380)</f>
        <v>363041</v>
      </c>
      <c r="Z396" s="290">
        <f>SUMPRODUCT(E225:E380,Z225:Z380)</f>
        <v>10424</v>
      </c>
      <c r="AA396" s="290">
        <f t="shared" ref="AA396:AL396" si="575">IF(AA223="kw",SUMPRODUCT($N$225:$N$380,$P$225:$P$380,AA225:AA380),SUMPRODUCT($E$225:$E$380,AA225:AA380))</f>
        <v>0</v>
      </c>
      <c r="AB396" s="290">
        <f t="shared" si="575"/>
        <v>0</v>
      </c>
      <c r="AC396" s="290">
        <f t="shared" si="575"/>
        <v>0</v>
      </c>
      <c r="AD396" s="290">
        <f t="shared" si="575"/>
        <v>0</v>
      </c>
      <c r="AE396" s="290">
        <f t="shared" si="575"/>
        <v>0</v>
      </c>
      <c r="AF396" s="290">
        <f t="shared" si="575"/>
        <v>0</v>
      </c>
      <c r="AG396" s="290">
        <f t="shared" si="575"/>
        <v>0</v>
      </c>
      <c r="AH396" s="290">
        <f t="shared" si="575"/>
        <v>0</v>
      </c>
      <c r="AI396" s="290">
        <f t="shared" si="575"/>
        <v>0</v>
      </c>
      <c r="AJ396" s="290">
        <f t="shared" si="575"/>
        <v>0</v>
      </c>
      <c r="AK396" s="290">
        <f t="shared" si="575"/>
        <v>0</v>
      </c>
      <c r="AL396" s="290">
        <f t="shared" si="575"/>
        <v>0</v>
      </c>
      <c r="AM396" s="346"/>
    </row>
    <row r="397" spans="2:42" ht="15">
      <c r="B397" s="436" t="s">
        <v>286</v>
      </c>
      <c r="C397" s="303"/>
      <c r="D397" s="278"/>
      <c r="E397" s="278"/>
      <c r="F397" s="278"/>
      <c r="G397" s="278"/>
      <c r="H397" s="278"/>
      <c r="I397" s="278"/>
      <c r="J397" s="278"/>
      <c r="K397" s="278"/>
      <c r="L397" s="278"/>
      <c r="M397" s="278"/>
      <c r="N397" s="278"/>
      <c r="O397" s="355"/>
      <c r="P397" s="278"/>
      <c r="Q397" s="278"/>
      <c r="R397" s="278"/>
      <c r="S397" s="303"/>
      <c r="T397" s="308"/>
      <c r="U397" s="308"/>
      <c r="V397" s="278"/>
      <c r="W397" s="278"/>
      <c r="X397" s="308"/>
      <c r="Y397" s="290">
        <f>SUMPRODUCT(F225:F380,Y225:Y380)</f>
        <v>363041</v>
      </c>
      <c r="Z397" s="290">
        <f>SUMPRODUCT(F225:F380,Z225:Z380)</f>
        <v>10424</v>
      </c>
      <c r="AA397" s="290">
        <f t="shared" ref="AA397:AL397" si="576">IF(AA223="kw",SUMPRODUCT($N$225:$N$380,$Q$225:$Q$380,AA225:AA380),SUMPRODUCT($F$225:$F$380,AA225:AA380))</f>
        <v>0</v>
      </c>
      <c r="AB397" s="290">
        <f t="shared" si="576"/>
        <v>0</v>
      </c>
      <c r="AC397" s="290">
        <f t="shared" si="576"/>
        <v>0</v>
      </c>
      <c r="AD397" s="290">
        <f t="shared" si="576"/>
        <v>0</v>
      </c>
      <c r="AE397" s="290">
        <f t="shared" si="576"/>
        <v>0</v>
      </c>
      <c r="AF397" s="290">
        <f t="shared" si="576"/>
        <v>0</v>
      </c>
      <c r="AG397" s="290">
        <f t="shared" si="576"/>
        <v>0</v>
      </c>
      <c r="AH397" s="290">
        <f t="shared" si="576"/>
        <v>0</v>
      </c>
      <c r="AI397" s="290">
        <f t="shared" si="576"/>
        <v>0</v>
      </c>
      <c r="AJ397" s="290">
        <f t="shared" si="576"/>
        <v>0</v>
      </c>
      <c r="AK397" s="290">
        <f t="shared" si="576"/>
        <v>0</v>
      </c>
      <c r="AL397" s="290">
        <f t="shared" si="576"/>
        <v>0</v>
      </c>
      <c r="AM397" s="336"/>
    </row>
    <row r="398" spans="2:42" ht="15">
      <c r="B398" s="436" t="s">
        <v>287</v>
      </c>
      <c r="C398" s="303"/>
      <c r="D398" s="278"/>
      <c r="E398" s="278"/>
      <c r="F398" s="278"/>
      <c r="G398" s="278"/>
      <c r="H398" s="278"/>
      <c r="I398" s="278"/>
      <c r="J398" s="278"/>
      <c r="K398" s="278"/>
      <c r="L398" s="278"/>
      <c r="M398" s="278"/>
      <c r="N398" s="278"/>
      <c r="O398" s="355"/>
      <c r="P398" s="278"/>
      <c r="Q398" s="278"/>
      <c r="R398" s="278"/>
      <c r="S398" s="303"/>
      <c r="T398" s="308"/>
      <c r="U398" s="308"/>
      <c r="V398" s="278"/>
      <c r="W398" s="278"/>
      <c r="X398" s="308"/>
      <c r="Y398" s="290">
        <f>SUMPRODUCT(G225:G380,Y225:Y380)</f>
        <v>363041</v>
      </c>
      <c r="Z398" s="290">
        <f>SUMPRODUCT(G225:G380,Z225:Z380)</f>
        <v>10424</v>
      </c>
      <c r="AA398" s="290">
        <f t="shared" ref="AA398:AL398" si="577">IF(AA223="kw",SUMPRODUCT($N$225:$N$380,$R$225:$R$380,AA225:AA380),SUMPRODUCT($G$225:$G$380,AA225:AA380))</f>
        <v>0</v>
      </c>
      <c r="AB398" s="290">
        <f t="shared" si="577"/>
        <v>0</v>
      </c>
      <c r="AC398" s="290">
        <f t="shared" si="577"/>
        <v>0</v>
      </c>
      <c r="AD398" s="290">
        <f t="shared" si="577"/>
        <v>0</v>
      </c>
      <c r="AE398" s="290">
        <f t="shared" si="577"/>
        <v>0</v>
      </c>
      <c r="AF398" s="290">
        <f t="shared" si="577"/>
        <v>0</v>
      </c>
      <c r="AG398" s="290">
        <f t="shared" si="577"/>
        <v>0</v>
      </c>
      <c r="AH398" s="290">
        <f t="shared" si="577"/>
        <v>0</v>
      </c>
      <c r="AI398" s="290">
        <f t="shared" si="577"/>
        <v>0</v>
      </c>
      <c r="AJ398" s="290">
        <f t="shared" si="577"/>
        <v>0</v>
      </c>
      <c r="AK398" s="290">
        <f t="shared" si="577"/>
        <v>0</v>
      </c>
      <c r="AL398" s="290">
        <f t="shared" si="577"/>
        <v>0</v>
      </c>
      <c r="AM398" s="336"/>
    </row>
    <row r="399" spans="2:42" ht="15">
      <c r="B399" s="436" t="s">
        <v>288</v>
      </c>
      <c r="C399" s="303"/>
      <c r="D399" s="278"/>
      <c r="E399" s="278"/>
      <c r="F399" s="278"/>
      <c r="G399" s="278"/>
      <c r="H399" s="278"/>
      <c r="I399" s="278"/>
      <c r="J399" s="278"/>
      <c r="K399" s="278"/>
      <c r="L399" s="278"/>
      <c r="M399" s="278"/>
      <c r="N399" s="278"/>
      <c r="O399" s="355"/>
      <c r="P399" s="278"/>
      <c r="Q399" s="278"/>
      <c r="R399" s="278"/>
      <c r="S399" s="303"/>
      <c r="T399" s="308"/>
      <c r="U399" s="308"/>
      <c r="V399" s="278"/>
      <c r="W399" s="278"/>
      <c r="X399" s="308"/>
      <c r="Y399" s="290">
        <f>SUMPRODUCT(H225:H380,Y225:Y380)</f>
        <v>363041</v>
      </c>
      <c r="Z399" s="290">
        <f>SUMPRODUCT(H225:H380,Z225:Z380)</f>
        <v>10424</v>
      </c>
      <c r="AA399" s="290">
        <f t="shared" ref="AA399:AL399" si="578">IF(AA223="kw",SUMPRODUCT($N225:$N380,$S225:$S380,AA225:AA380),SUMPRODUCT($H225:$H380,AA225:AA380))</f>
        <v>0</v>
      </c>
      <c r="AB399" s="290">
        <f t="shared" si="578"/>
        <v>0</v>
      </c>
      <c r="AC399" s="290">
        <f t="shared" si="578"/>
        <v>0</v>
      </c>
      <c r="AD399" s="290">
        <f t="shared" si="578"/>
        <v>0</v>
      </c>
      <c r="AE399" s="290">
        <f t="shared" si="578"/>
        <v>0</v>
      </c>
      <c r="AF399" s="290">
        <f t="shared" si="578"/>
        <v>0</v>
      </c>
      <c r="AG399" s="290">
        <f t="shared" si="578"/>
        <v>0</v>
      </c>
      <c r="AH399" s="290">
        <f t="shared" si="578"/>
        <v>0</v>
      </c>
      <c r="AI399" s="290">
        <f t="shared" si="578"/>
        <v>0</v>
      </c>
      <c r="AJ399" s="290">
        <f t="shared" si="578"/>
        <v>0</v>
      </c>
      <c r="AK399" s="290">
        <f t="shared" si="578"/>
        <v>0</v>
      </c>
      <c r="AL399" s="290">
        <f t="shared" si="578"/>
        <v>0</v>
      </c>
      <c r="AM399" s="336"/>
    </row>
    <row r="400" spans="2:42" ht="15">
      <c r="B400" s="743" t="s">
        <v>770</v>
      </c>
      <c r="C400" s="361"/>
      <c r="D400" s="381"/>
      <c r="E400" s="381"/>
      <c r="F400" s="381"/>
      <c r="G400" s="381"/>
      <c r="H400" s="381"/>
      <c r="I400" s="381"/>
      <c r="J400" s="381"/>
      <c r="K400" s="381"/>
      <c r="L400" s="381"/>
      <c r="M400" s="381"/>
      <c r="N400" s="381"/>
      <c r="O400" s="380"/>
      <c r="P400" s="381"/>
      <c r="Q400" s="381"/>
      <c r="R400" s="381"/>
      <c r="S400" s="361"/>
      <c r="T400" s="382"/>
      <c r="U400" s="382"/>
      <c r="V400" s="381"/>
      <c r="W400" s="381"/>
      <c r="X400" s="382"/>
      <c r="Y400" s="325">
        <f>SUMPRODUCT(I225:I380,Y225:Y380)</f>
        <v>363041</v>
      </c>
      <c r="Z400" s="325">
        <f>SUMPRODUCT(I225:I380,Z225:Z380)</f>
        <v>10424</v>
      </c>
      <c r="AA400" s="325">
        <f t="shared" ref="AA400:AL400" si="579">IF(AA223="kw",SUMPRODUCT($N225:$N380,$T$225:$T$380,AA225:AA380),SUMPRODUCT($I$225:$I$380,AA225:AA380))</f>
        <v>0</v>
      </c>
      <c r="AB400" s="325">
        <f t="shared" si="579"/>
        <v>0</v>
      </c>
      <c r="AC400" s="325">
        <f t="shared" si="579"/>
        <v>0</v>
      </c>
      <c r="AD400" s="325">
        <f t="shared" si="579"/>
        <v>0</v>
      </c>
      <c r="AE400" s="325">
        <f t="shared" si="579"/>
        <v>0</v>
      </c>
      <c r="AF400" s="325">
        <f t="shared" si="579"/>
        <v>0</v>
      </c>
      <c r="AG400" s="325">
        <f t="shared" si="579"/>
        <v>0</v>
      </c>
      <c r="AH400" s="325">
        <f t="shared" si="579"/>
        <v>0</v>
      </c>
      <c r="AI400" s="325">
        <f t="shared" si="579"/>
        <v>0</v>
      </c>
      <c r="AJ400" s="325">
        <f t="shared" si="579"/>
        <v>0</v>
      </c>
      <c r="AK400" s="325">
        <f t="shared" si="579"/>
        <v>0</v>
      </c>
      <c r="AL400" s="325">
        <f t="shared" si="579"/>
        <v>0</v>
      </c>
      <c r="AM400" s="383"/>
    </row>
    <row r="401" spans="1:39" ht="63.9" customHeight="1">
      <c r="B401" s="894"/>
      <c r="C401" s="894"/>
      <c r="D401" s="894"/>
      <c r="E401" s="894"/>
      <c r="F401" s="894"/>
      <c r="G401" s="894"/>
      <c r="H401" s="894"/>
      <c r="I401" s="894"/>
      <c r="J401" s="894"/>
      <c r="K401" s="385"/>
      <c r="L401" s="385"/>
      <c r="M401" s="385"/>
      <c r="N401" s="385"/>
      <c r="O401" s="385"/>
      <c r="P401" s="385"/>
      <c r="Q401" s="385"/>
      <c r="R401" s="385"/>
      <c r="S401" s="368"/>
      <c r="T401" s="369"/>
      <c r="U401" s="385"/>
      <c r="V401" s="385"/>
      <c r="W401" s="385"/>
      <c r="X401" s="385"/>
      <c r="Y401" s="406"/>
      <c r="Z401" s="406"/>
      <c r="AA401" s="406"/>
      <c r="AB401" s="406"/>
      <c r="AC401" s="406"/>
      <c r="AD401" s="406"/>
      <c r="AE401" s="406"/>
      <c r="AF401" s="406"/>
      <c r="AG401" s="406"/>
      <c r="AH401" s="406"/>
      <c r="AI401" s="406"/>
      <c r="AJ401" s="406"/>
      <c r="AK401" s="406"/>
      <c r="AL401" s="406"/>
      <c r="AM401" s="386"/>
    </row>
    <row r="404" spans="1:39" ht="15.6">
      <c r="B404" s="279" t="s">
        <v>291</v>
      </c>
      <c r="C404" s="280"/>
      <c r="D404" s="579" t="s">
        <v>526</v>
      </c>
      <c r="E404" s="252"/>
      <c r="F404" s="581"/>
      <c r="G404" s="252"/>
      <c r="H404" s="252"/>
      <c r="I404" s="252"/>
      <c r="J404" s="252"/>
      <c r="K404" s="252"/>
      <c r="L404" s="252"/>
      <c r="M404" s="252"/>
      <c r="N404" s="252"/>
      <c r="O404" s="280"/>
      <c r="P404" s="252"/>
      <c r="Q404" s="252"/>
      <c r="R404" s="252"/>
      <c r="S404" s="252"/>
      <c r="T404" s="252"/>
      <c r="U404" s="252"/>
      <c r="V404" s="252"/>
      <c r="W404" s="252"/>
      <c r="X404" s="252"/>
      <c r="Y404" s="269"/>
      <c r="Z404" s="266"/>
      <c r="AA404" s="266"/>
      <c r="AB404" s="266"/>
      <c r="AC404" s="266"/>
      <c r="AD404" s="266"/>
      <c r="AE404" s="266"/>
      <c r="AF404" s="266"/>
      <c r="AG404" s="266"/>
      <c r="AH404" s="266"/>
      <c r="AI404" s="266"/>
      <c r="AJ404" s="266"/>
      <c r="AK404" s="266"/>
      <c r="AL404" s="266"/>
      <c r="AM404" s="281"/>
    </row>
    <row r="405" spans="1:39" ht="33.75" customHeight="1">
      <c r="B405" s="886" t="s">
        <v>211</v>
      </c>
      <c r="C405" s="888" t="s">
        <v>33</v>
      </c>
      <c r="D405" s="283" t="s">
        <v>422</v>
      </c>
      <c r="E405" s="898" t="s">
        <v>209</v>
      </c>
      <c r="F405" s="899"/>
      <c r="G405" s="899"/>
      <c r="H405" s="899"/>
      <c r="I405" s="899"/>
      <c r="J405" s="899"/>
      <c r="K405" s="899"/>
      <c r="L405" s="899"/>
      <c r="M405" s="900"/>
      <c r="N405" s="890" t="s">
        <v>213</v>
      </c>
      <c r="O405" s="283" t="s">
        <v>423</v>
      </c>
      <c r="P405" s="898" t="s">
        <v>212</v>
      </c>
      <c r="Q405" s="899"/>
      <c r="R405" s="899"/>
      <c r="S405" s="899"/>
      <c r="T405" s="899"/>
      <c r="U405" s="899"/>
      <c r="V405" s="899"/>
      <c r="W405" s="899"/>
      <c r="X405" s="900"/>
      <c r="Y405" s="883" t="s">
        <v>243</v>
      </c>
      <c r="Z405" s="884"/>
      <c r="AA405" s="884"/>
      <c r="AB405" s="884"/>
      <c r="AC405" s="884"/>
      <c r="AD405" s="884"/>
      <c r="AE405" s="884"/>
      <c r="AF405" s="884"/>
      <c r="AG405" s="884"/>
      <c r="AH405" s="884"/>
      <c r="AI405" s="884"/>
      <c r="AJ405" s="884"/>
      <c r="AK405" s="884"/>
      <c r="AL405" s="884"/>
      <c r="AM405" s="885"/>
    </row>
    <row r="406" spans="1:39" ht="61.5" customHeight="1">
      <c r="B406" s="887"/>
      <c r="C406" s="889"/>
      <c r="D406" s="284">
        <v>2017</v>
      </c>
      <c r="E406" s="284">
        <v>2018</v>
      </c>
      <c r="F406" s="284">
        <v>2019</v>
      </c>
      <c r="G406" s="284">
        <v>2020</v>
      </c>
      <c r="H406" s="284">
        <v>2021</v>
      </c>
      <c r="I406" s="284">
        <v>2022</v>
      </c>
      <c r="J406" s="284">
        <v>2023</v>
      </c>
      <c r="K406" s="284">
        <v>2024</v>
      </c>
      <c r="L406" s="284">
        <v>2025</v>
      </c>
      <c r="M406" s="284">
        <v>2026</v>
      </c>
      <c r="N406" s="891"/>
      <c r="O406" s="284">
        <v>2017</v>
      </c>
      <c r="P406" s="284">
        <v>2018</v>
      </c>
      <c r="Q406" s="284">
        <v>2019</v>
      </c>
      <c r="R406" s="284">
        <v>2020</v>
      </c>
      <c r="S406" s="284">
        <v>2021</v>
      </c>
      <c r="T406" s="284">
        <v>2022</v>
      </c>
      <c r="U406" s="284">
        <v>2023</v>
      </c>
      <c r="V406" s="284">
        <v>2024</v>
      </c>
      <c r="W406" s="284">
        <v>2025</v>
      </c>
      <c r="X406" s="284">
        <v>2026</v>
      </c>
      <c r="Y406" s="284" t="str">
        <f>'1.  LRAMVA Summary'!D52</f>
        <v>Residential</v>
      </c>
      <c r="Z406" s="284" t="str">
        <f>'1.  LRAMVA Summary'!E52</f>
        <v>GS&lt;50 kW</v>
      </c>
      <c r="AA406" s="284" t="str">
        <f>'1.  LRAMVA Summary'!F52</f>
        <v>GS 50-4,999 kW</v>
      </c>
      <c r="AB406" s="284" t="str">
        <f>'1.  LRAMVA Summary'!G52</f>
        <v>Unmetered Scattered Load</v>
      </c>
      <c r="AC406" s="284" t="str">
        <f>'1.  LRAMVA Summary'!H52</f>
        <v>Sentinel Lighting</v>
      </c>
      <c r="AD406" s="284" t="str">
        <f>'1.  LRAMVA Summary'!I52</f>
        <v>Street Lighting Service</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39" ht="15.75" hidden="1" customHeight="1">
      <c r="A407" s="521"/>
      <c r="B407" s="513" t="s">
        <v>504</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kWh</v>
      </c>
      <c r="AC407" s="290" t="str">
        <f>'1.  LRAMVA Summary'!H53</f>
        <v>kW</v>
      </c>
      <c r="AD407" s="290" t="str">
        <f>'1.  LRAMVA Summary'!I53</f>
        <v>kW</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39" ht="15.6" hidden="1" outlineLevel="1">
      <c r="A408" s="521"/>
      <c r="B408" s="493" t="s">
        <v>497</v>
      </c>
      <c r="C408" s="288"/>
      <c r="D408" s="288"/>
      <c r="E408" s="288"/>
      <c r="F408" s="288"/>
      <c r="G408" s="288"/>
      <c r="H408" s="288"/>
      <c r="I408" s="288"/>
      <c r="J408" s="288"/>
      <c r="K408" s="288"/>
      <c r="L408" s="288"/>
      <c r="M408" s="288"/>
      <c r="N408" s="289"/>
      <c r="O408" s="288"/>
      <c r="P408" s="288"/>
      <c r="Q408" s="288"/>
      <c r="R408" s="288"/>
      <c r="S408" s="288"/>
      <c r="T408" s="288"/>
      <c r="U408" s="288"/>
      <c r="V408" s="288"/>
      <c r="W408" s="288"/>
      <c r="X408" s="288"/>
      <c r="Y408" s="290"/>
      <c r="Z408" s="290"/>
      <c r="AA408" s="290"/>
      <c r="AB408" s="290"/>
      <c r="AC408" s="290"/>
      <c r="AD408" s="290"/>
      <c r="AE408" s="290"/>
      <c r="AF408" s="290"/>
      <c r="AG408" s="290"/>
      <c r="AH408" s="290"/>
      <c r="AI408" s="290"/>
      <c r="AJ408" s="290"/>
      <c r="AK408" s="290"/>
      <c r="AL408" s="290"/>
      <c r="AM408" s="291"/>
    </row>
    <row r="409" spans="1:39" ht="15" hidden="1" outlineLevel="1">
      <c r="A409" s="521">
        <v>1</v>
      </c>
      <c r="B409" s="425" t="s">
        <v>95</v>
      </c>
      <c r="C409" s="290" t="s">
        <v>25</v>
      </c>
      <c r="D409" s="294"/>
      <c r="E409" s="294"/>
      <c r="F409" s="294"/>
      <c r="G409" s="294"/>
      <c r="H409" s="294"/>
      <c r="I409" s="294"/>
      <c r="J409" s="294"/>
      <c r="K409" s="294"/>
      <c r="L409" s="294"/>
      <c r="M409" s="294"/>
      <c r="N409" s="290"/>
      <c r="O409" s="294"/>
      <c r="P409" s="294"/>
      <c r="Q409" s="294"/>
      <c r="R409" s="294"/>
      <c r="S409" s="294"/>
      <c r="T409" s="294"/>
      <c r="U409" s="294"/>
      <c r="V409" s="294"/>
      <c r="W409" s="294"/>
      <c r="X409" s="294"/>
      <c r="Y409" s="407"/>
      <c r="Z409" s="407"/>
      <c r="AA409" s="407"/>
      <c r="AB409" s="407"/>
      <c r="AC409" s="407"/>
      <c r="AD409" s="407"/>
      <c r="AE409" s="407"/>
      <c r="AF409" s="407"/>
      <c r="AG409" s="407"/>
      <c r="AH409" s="407"/>
      <c r="AI409" s="407"/>
      <c r="AJ409" s="407"/>
      <c r="AK409" s="407"/>
      <c r="AL409" s="407"/>
      <c r="AM409" s="295">
        <f>SUM(Y409:AL409)</f>
        <v>0</v>
      </c>
    </row>
    <row r="410" spans="1:39" ht="15" hidden="1" outlineLevel="1">
      <c r="A410" s="521"/>
      <c r="B410" s="428" t="s">
        <v>308</v>
      </c>
      <c r="C410" s="290" t="s">
        <v>163</v>
      </c>
      <c r="D410" s="294"/>
      <c r="E410" s="294"/>
      <c r="F410" s="294"/>
      <c r="G410" s="294"/>
      <c r="H410" s="294"/>
      <c r="I410" s="294"/>
      <c r="J410" s="294"/>
      <c r="K410" s="294"/>
      <c r="L410" s="294"/>
      <c r="M410" s="294"/>
      <c r="N410" s="461"/>
      <c r="O410" s="294"/>
      <c r="P410" s="294"/>
      <c r="Q410" s="294"/>
      <c r="R410" s="294"/>
      <c r="S410" s="294"/>
      <c r="T410" s="294"/>
      <c r="U410" s="294"/>
      <c r="V410" s="294"/>
      <c r="W410" s="294"/>
      <c r="X410" s="294"/>
      <c r="Y410" s="408">
        <f>Y409</f>
        <v>0</v>
      </c>
      <c r="Z410" s="408">
        <f t="shared" ref="Z410" si="580">Z409</f>
        <v>0</v>
      </c>
      <c r="AA410" s="408">
        <f t="shared" ref="AA410" si="581">AA409</f>
        <v>0</v>
      </c>
      <c r="AB410" s="408">
        <f t="shared" ref="AB410" si="582">AB409</f>
        <v>0</v>
      </c>
      <c r="AC410" s="408">
        <f t="shared" ref="AC410" si="583">AC409</f>
        <v>0</v>
      </c>
      <c r="AD410" s="408">
        <f t="shared" ref="AD410" si="584">AD409</f>
        <v>0</v>
      </c>
      <c r="AE410" s="408">
        <f t="shared" ref="AE410" si="585">AE409</f>
        <v>0</v>
      </c>
      <c r="AF410" s="408">
        <f t="shared" ref="AF410" si="586">AF409</f>
        <v>0</v>
      </c>
      <c r="AG410" s="408">
        <f t="shared" ref="AG410" si="587">AG409</f>
        <v>0</v>
      </c>
      <c r="AH410" s="408">
        <f t="shared" ref="AH410" si="588">AH409</f>
        <v>0</v>
      </c>
      <c r="AI410" s="408">
        <f t="shared" ref="AI410" si="589">AI409</f>
        <v>0</v>
      </c>
      <c r="AJ410" s="408">
        <f t="shared" ref="AJ410" si="590">AJ409</f>
        <v>0</v>
      </c>
      <c r="AK410" s="408">
        <f t="shared" ref="AK410" si="591">AK409</f>
        <v>0</v>
      </c>
      <c r="AL410" s="408">
        <f t="shared" ref="AL410" si="592">AL409</f>
        <v>0</v>
      </c>
      <c r="AM410" s="296"/>
    </row>
    <row r="411" spans="1:39" ht="15.6" hidden="1" outlineLevel="1">
      <c r="A411" s="521"/>
      <c r="B411" s="514"/>
      <c r="C411" s="298"/>
      <c r="D411" s="298"/>
      <c r="E411" s="298"/>
      <c r="F411" s="298"/>
      <c r="G411" s="298"/>
      <c r="H411" s="298"/>
      <c r="I411" s="298"/>
      <c r="J411" s="298"/>
      <c r="K411" s="298"/>
      <c r="L411" s="298"/>
      <c r="M411" s="298"/>
      <c r="N411" s="299"/>
      <c r="O411" s="298"/>
      <c r="P411" s="298"/>
      <c r="Q411" s="298"/>
      <c r="R411" s="298"/>
      <c r="S411" s="298"/>
      <c r="T411" s="298"/>
      <c r="U411" s="298"/>
      <c r="V411" s="298"/>
      <c r="W411" s="298"/>
      <c r="X411" s="298"/>
      <c r="Y411" s="409"/>
      <c r="Z411" s="410"/>
      <c r="AA411" s="410"/>
      <c r="AB411" s="410"/>
      <c r="AC411" s="410"/>
      <c r="AD411" s="410"/>
      <c r="AE411" s="410"/>
      <c r="AF411" s="410"/>
      <c r="AG411" s="410"/>
      <c r="AH411" s="410"/>
      <c r="AI411" s="410"/>
      <c r="AJ411" s="410"/>
      <c r="AK411" s="410"/>
      <c r="AL411" s="410"/>
      <c r="AM411" s="301"/>
    </row>
    <row r="412" spans="1:39" ht="15" hidden="1" outlineLevel="1">
      <c r="A412" s="521">
        <v>2</v>
      </c>
      <c r="B412" s="425" t="s">
        <v>96</v>
      </c>
      <c r="C412" s="290" t="s">
        <v>25</v>
      </c>
      <c r="D412" s="294"/>
      <c r="E412" s="294"/>
      <c r="F412" s="294"/>
      <c r="G412" s="294"/>
      <c r="H412" s="294"/>
      <c r="I412" s="294"/>
      <c r="J412" s="294"/>
      <c r="K412" s="294"/>
      <c r="L412" s="294"/>
      <c r="M412" s="294"/>
      <c r="N412" s="290"/>
      <c r="O412" s="294"/>
      <c r="P412" s="294"/>
      <c r="Q412" s="294"/>
      <c r="R412" s="294"/>
      <c r="S412" s="294"/>
      <c r="T412" s="294"/>
      <c r="U412" s="294"/>
      <c r="V412" s="294"/>
      <c r="W412" s="294"/>
      <c r="X412" s="294"/>
      <c r="Y412" s="407"/>
      <c r="Z412" s="407"/>
      <c r="AA412" s="407"/>
      <c r="AB412" s="407"/>
      <c r="AC412" s="407"/>
      <c r="AD412" s="407"/>
      <c r="AE412" s="407"/>
      <c r="AF412" s="407"/>
      <c r="AG412" s="407"/>
      <c r="AH412" s="407"/>
      <c r="AI412" s="407"/>
      <c r="AJ412" s="407"/>
      <c r="AK412" s="407"/>
      <c r="AL412" s="407"/>
      <c r="AM412" s="295">
        <f>SUM(Y412:AL412)</f>
        <v>0</v>
      </c>
    </row>
    <row r="413" spans="1:39" ht="15" hidden="1" outlineLevel="1">
      <c r="A413" s="521"/>
      <c r="B413" s="428" t="s">
        <v>308</v>
      </c>
      <c r="C413" s="290" t="s">
        <v>163</v>
      </c>
      <c r="D413" s="294"/>
      <c r="E413" s="294"/>
      <c r="F413" s="294"/>
      <c r="G413" s="294"/>
      <c r="H413" s="294"/>
      <c r="I413" s="294"/>
      <c r="J413" s="294"/>
      <c r="K413" s="294"/>
      <c r="L413" s="294"/>
      <c r="M413" s="294"/>
      <c r="N413" s="461"/>
      <c r="O413" s="294"/>
      <c r="P413" s="294"/>
      <c r="Q413" s="294"/>
      <c r="R413" s="294"/>
      <c r="S413" s="294"/>
      <c r="T413" s="294"/>
      <c r="U413" s="294"/>
      <c r="V413" s="294"/>
      <c r="W413" s="294"/>
      <c r="X413" s="294"/>
      <c r="Y413" s="408">
        <f>Y412</f>
        <v>0</v>
      </c>
      <c r="Z413" s="408">
        <f t="shared" ref="Z413" si="593">Z412</f>
        <v>0</v>
      </c>
      <c r="AA413" s="408">
        <f t="shared" ref="AA413" si="594">AA412</f>
        <v>0</v>
      </c>
      <c r="AB413" s="408">
        <f t="shared" ref="AB413" si="595">AB412</f>
        <v>0</v>
      </c>
      <c r="AC413" s="408">
        <f t="shared" ref="AC413" si="596">AC412</f>
        <v>0</v>
      </c>
      <c r="AD413" s="408">
        <f t="shared" ref="AD413" si="597">AD412</f>
        <v>0</v>
      </c>
      <c r="AE413" s="408">
        <f t="shared" ref="AE413" si="598">AE412</f>
        <v>0</v>
      </c>
      <c r="AF413" s="408">
        <f t="shared" ref="AF413" si="599">AF412</f>
        <v>0</v>
      </c>
      <c r="AG413" s="408">
        <f t="shared" ref="AG413" si="600">AG412</f>
        <v>0</v>
      </c>
      <c r="AH413" s="408">
        <f t="shared" ref="AH413" si="601">AH412</f>
        <v>0</v>
      </c>
      <c r="AI413" s="408">
        <f t="shared" ref="AI413" si="602">AI412</f>
        <v>0</v>
      </c>
      <c r="AJ413" s="408">
        <f t="shared" ref="AJ413" si="603">AJ412</f>
        <v>0</v>
      </c>
      <c r="AK413" s="408">
        <f t="shared" ref="AK413" si="604">AK412</f>
        <v>0</v>
      </c>
      <c r="AL413" s="408">
        <f t="shared" ref="AL413" si="605">AL412</f>
        <v>0</v>
      </c>
      <c r="AM413" s="296"/>
    </row>
    <row r="414" spans="1:39" ht="15.6" hidden="1" outlineLevel="1">
      <c r="A414" s="521"/>
      <c r="B414" s="514"/>
      <c r="C414" s="298"/>
      <c r="D414" s="303"/>
      <c r="E414" s="303"/>
      <c r="F414" s="303"/>
      <c r="G414" s="303"/>
      <c r="H414" s="303"/>
      <c r="I414" s="303"/>
      <c r="J414" s="303"/>
      <c r="K414" s="303"/>
      <c r="L414" s="303"/>
      <c r="M414" s="303"/>
      <c r="N414" s="299"/>
      <c r="O414" s="303"/>
      <c r="P414" s="303"/>
      <c r="Q414" s="303"/>
      <c r="R414" s="303"/>
      <c r="S414" s="303"/>
      <c r="T414" s="303"/>
      <c r="U414" s="303"/>
      <c r="V414" s="303"/>
      <c r="W414" s="303"/>
      <c r="X414" s="303"/>
      <c r="Y414" s="409"/>
      <c r="Z414" s="410"/>
      <c r="AA414" s="410"/>
      <c r="AB414" s="410"/>
      <c r="AC414" s="410"/>
      <c r="AD414" s="410"/>
      <c r="AE414" s="410"/>
      <c r="AF414" s="410"/>
      <c r="AG414" s="410"/>
      <c r="AH414" s="410"/>
      <c r="AI414" s="410"/>
      <c r="AJ414" s="410"/>
      <c r="AK414" s="410"/>
      <c r="AL414" s="410"/>
      <c r="AM414" s="301"/>
    </row>
    <row r="415" spans="1:39" ht="15" hidden="1" outlineLevel="1">
      <c r="A415" s="521">
        <v>3</v>
      </c>
      <c r="B415" s="425" t="s">
        <v>97</v>
      </c>
      <c r="C415" s="290" t="s">
        <v>25</v>
      </c>
      <c r="D415" s="294"/>
      <c r="E415" s="294"/>
      <c r="F415" s="294"/>
      <c r="G415" s="294"/>
      <c r="H415" s="294"/>
      <c r="I415" s="294"/>
      <c r="J415" s="294"/>
      <c r="K415" s="294"/>
      <c r="L415" s="294"/>
      <c r="M415" s="294"/>
      <c r="N415" s="290"/>
      <c r="O415" s="294"/>
      <c r="P415" s="294"/>
      <c r="Q415" s="294"/>
      <c r="R415" s="294"/>
      <c r="S415" s="294"/>
      <c r="T415" s="294"/>
      <c r="U415" s="294"/>
      <c r="V415" s="294"/>
      <c r="W415" s="294"/>
      <c r="X415" s="294"/>
      <c r="Y415" s="407"/>
      <c r="Z415" s="407"/>
      <c r="AA415" s="407"/>
      <c r="AB415" s="407"/>
      <c r="AC415" s="407"/>
      <c r="AD415" s="407"/>
      <c r="AE415" s="407"/>
      <c r="AF415" s="407"/>
      <c r="AG415" s="407"/>
      <c r="AH415" s="407"/>
      <c r="AI415" s="407"/>
      <c r="AJ415" s="407"/>
      <c r="AK415" s="407"/>
      <c r="AL415" s="407"/>
      <c r="AM415" s="295">
        <f>SUM(Y415:AL415)</f>
        <v>0</v>
      </c>
    </row>
    <row r="416" spans="1:39" ht="15" hidden="1" outlineLevel="1">
      <c r="A416" s="521"/>
      <c r="B416" s="428" t="s">
        <v>308</v>
      </c>
      <c r="C416" s="290" t="s">
        <v>163</v>
      </c>
      <c r="D416" s="294"/>
      <c r="E416" s="294"/>
      <c r="F416" s="294"/>
      <c r="G416" s="294"/>
      <c r="H416" s="294"/>
      <c r="I416" s="294"/>
      <c r="J416" s="294"/>
      <c r="K416" s="294"/>
      <c r="L416" s="294"/>
      <c r="M416" s="294"/>
      <c r="N416" s="461"/>
      <c r="O416" s="294"/>
      <c r="P416" s="294"/>
      <c r="Q416" s="294"/>
      <c r="R416" s="294"/>
      <c r="S416" s="294"/>
      <c r="T416" s="294"/>
      <c r="U416" s="294"/>
      <c r="V416" s="294"/>
      <c r="W416" s="294"/>
      <c r="X416" s="294"/>
      <c r="Y416" s="408">
        <f>Y415</f>
        <v>0</v>
      </c>
      <c r="Z416" s="408">
        <f t="shared" ref="Z416" si="606">Z415</f>
        <v>0</v>
      </c>
      <c r="AA416" s="408">
        <f t="shared" ref="AA416" si="607">AA415</f>
        <v>0</v>
      </c>
      <c r="AB416" s="408">
        <f t="shared" ref="AB416" si="608">AB415</f>
        <v>0</v>
      </c>
      <c r="AC416" s="408">
        <f t="shared" ref="AC416" si="609">AC415</f>
        <v>0</v>
      </c>
      <c r="AD416" s="408">
        <f t="shared" ref="AD416" si="610">AD415</f>
        <v>0</v>
      </c>
      <c r="AE416" s="408">
        <f t="shared" ref="AE416" si="611">AE415</f>
        <v>0</v>
      </c>
      <c r="AF416" s="408">
        <f t="shared" ref="AF416" si="612">AF415</f>
        <v>0</v>
      </c>
      <c r="AG416" s="408">
        <f t="shared" ref="AG416" si="613">AG415</f>
        <v>0</v>
      </c>
      <c r="AH416" s="408">
        <f t="shared" ref="AH416" si="614">AH415</f>
        <v>0</v>
      </c>
      <c r="AI416" s="408">
        <f t="shared" ref="AI416" si="615">AI415</f>
        <v>0</v>
      </c>
      <c r="AJ416" s="408">
        <f t="shared" ref="AJ416" si="616">AJ415</f>
        <v>0</v>
      </c>
      <c r="AK416" s="408">
        <f t="shared" ref="AK416" si="617">AK415</f>
        <v>0</v>
      </c>
      <c r="AL416" s="408">
        <f t="shared" ref="AL416" si="618">AL415</f>
        <v>0</v>
      </c>
      <c r="AM416" s="296"/>
    </row>
    <row r="417" spans="1:39" ht="15" hidden="1" outlineLevel="1">
      <c r="A417" s="521"/>
      <c r="B417" s="428"/>
      <c r="C417" s="304"/>
      <c r="D417" s="290"/>
      <c r="E417" s="290"/>
      <c r="F417" s="290"/>
      <c r="G417" s="290"/>
      <c r="H417" s="290"/>
      <c r="I417" s="290"/>
      <c r="J417" s="290"/>
      <c r="K417" s="290"/>
      <c r="L417" s="290"/>
      <c r="M417" s="290"/>
      <c r="N417" s="290"/>
      <c r="O417" s="290"/>
      <c r="P417" s="290"/>
      <c r="Q417" s="290"/>
      <c r="R417" s="290"/>
      <c r="S417" s="290"/>
      <c r="T417" s="290"/>
      <c r="U417" s="290"/>
      <c r="V417" s="290"/>
      <c r="W417" s="290"/>
      <c r="X417" s="290"/>
      <c r="Y417" s="409"/>
      <c r="Z417" s="409"/>
      <c r="AA417" s="409"/>
      <c r="AB417" s="409"/>
      <c r="AC417" s="409"/>
      <c r="AD417" s="409"/>
      <c r="AE417" s="409"/>
      <c r="AF417" s="409"/>
      <c r="AG417" s="409"/>
      <c r="AH417" s="409"/>
      <c r="AI417" s="409"/>
      <c r="AJ417" s="409"/>
      <c r="AK417" s="409"/>
      <c r="AL417" s="409"/>
      <c r="AM417" s="305"/>
    </row>
    <row r="418" spans="1:39" ht="15" hidden="1" outlineLevel="1">
      <c r="A418" s="521">
        <v>4</v>
      </c>
      <c r="B418" s="509" t="s">
        <v>669</v>
      </c>
      <c r="C418" s="290" t="s">
        <v>25</v>
      </c>
      <c r="D418" s="294"/>
      <c r="E418" s="294"/>
      <c r="F418" s="294"/>
      <c r="G418" s="294"/>
      <c r="H418" s="294"/>
      <c r="I418" s="294"/>
      <c r="J418" s="294"/>
      <c r="K418" s="294"/>
      <c r="L418" s="294"/>
      <c r="M418" s="294"/>
      <c r="N418" s="290"/>
      <c r="O418" s="294"/>
      <c r="P418" s="294"/>
      <c r="Q418" s="294"/>
      <c r="R418" s="294"/>
      <c r="S418" s="294"/>
      <c r="T418" s="294"/>
      <c r="U418" s="294"/>
      <c r="V418" s="294"/>
      <c r="W418" s="294"/>
      <c r="X418" s="294"/>
      <c r="Y418" s="407"/>
      <c r="Z418" s="407"/>
      <c r="AA418" s="407"/>
      <c r="AB418" s="407"/>
      <c r="AC418" s="407"/>
      <c r="AD418" s="407"/>
      <c r="AE418" s="407"/>
      <c r="AF418" s="407"/>
      <c r="AG418" s="407"/>
      <c r="AH418" s="407"/>
      <c r="AI418" s="407"/>
      <c r="AJ418" s="407"/>
      <c r="AK418" s="407"/>
      <c r="AL418" s="407"/>
      <c r="AM418" s="295">
        <f>SUM(Y418:AL418)</f>
        <v>0</v>
      </c>
    </row>
    <row r="419" spans="1:39" ht="15" hidden="1" outlineLevel="1">
      <c r="A419" s="521"/>
      <c r="B419" s="428" t="s">
        <v>308</v>
      </c>
      <c r="C419" s="290" t="s">
        <v>163</v>
      </c>
      <c r="D419" s="294"/>
      <c r="E419" s="294"/>
      <c r="F419" s="294"/>
      <c r="G419" s="294"/>
      <c r="H419" s="294"/>
      <c r="I419" s="294"/>
      <c r="J419" s="294"/>
      <c r="K419" s="294"/>
      <c r="L419" s="294"/>
      <c r="M419" s="294"/>
      <c r="N419" s="461"/>
      <c r="O419" s="294"/>
      <c r="P419" s="294"/>
      <c r="Q419" s="294"/>
      <c r="R419" s="294"/>
      <c r="S419" s="294"/>
      <c r="T419" s="294"/>
      <c r="U419" s="294"/>
      <c r="V419" s="294"/>
      <c r="W419" s="294"/>
      <c r="X419" s="294"/>
      <c r="Y419" s="408">
        <f>Y418</f>
        <v>0</v>
      </c>
      <c r="Z419" s="408">
        <f t="shared" ref="Z419" si="619">Z418</f>
        <v>0</v>
      </c>
      <c r="AA419" s="408">
        <f t="shared" ref="AA419" si="620">AA418</f>
        <v>0</v>
      </c>
      <c r="AB419" s="408">
        <f t="shared" ref="AB419" si="621">AB418</f>
        <v>0</v>
      </c>
      <c r="AC419" s="408">
        <f t="shared" ref="AC419" si="622">AC418</f>
        <v>0</v>
      </c>
      <c r="AD419" s="408">
        <f t="shared" ref="AD419" si="623">AD418</f>
        <v>0</v>
      </c>
      <c r="AE419" s="408">
        <f t="shared" ref="AE419" si="624">AE418</f>
        <v>0</v>
      </c>
      <c r="AF419" s="408">
        <f t="shared" ref="AF419" si="625">AF418</f>
        <v>0</v>
      </c>
      <c r="AG419" s="408">
        <f t="shared" ref="AG419" si="626">AG418</f>
        <v>0</v>
      </c>
      <c r="AH419" s="408">
        <f t="shared" ref="AH419" si="627">AH418</f>
        <v>0</v>
      </c>
      <c r="AI419" s="408">
        <f t="shared" ref="AI419" si="628">AI418</f>
        <v>0</v>
      </c>
      <c r="AJ419" s="408">
        <f t="shared" ref="AJ419" si="629">AJ418</f>
        <v>0</v>
      </c>
      <c r="AK419" s="408">
        <f t="shared" ref="AK419" si="630">AK418</f>
        <v>0</v>
      </c>
      <c r="AL419" s="408">
        <f t="shared" ref="AL419" si="631">AL418</f>
        <v>0</v>
      </c>
      <c r="AM419" s="296"/>
    </row>
    <row r="420" spans="1:39" ht="15" hidden="1" outlineLevel="1">
      <c r="A420" s="521"/>
      <c r="B420" s="428"/>
      <c r="C420" s="304"/>
      <c r="D420" s="303"/>
      <c r="E420" s="303"/>
      <c r="F420" s="303"/>
      <c r="G420" s="303"/>
      <c r="H420" s="303"/>
      <c r="I420" s="303"/>
      <c r="J420" s="303"/>
      <c r="K420" s="303"/>
      <c r="L420" s="303"/>
      <c r="M420" s="303"/>
      <c r="N420" s="290"/>
      <c r="O420" s="303"/>
      <c r="P420" s="303"/>
      <c r="Q420" s="303"/>
      <c r="R420" s="303"/>
      <c r="S420" s="303"/>
      <c r="T420" s="303"/>
      <c r="U420" s="303"/>
      <c r="V420" s="303"/>
      <c r="W420" s="303"/>
      <c r="X420" s="303"/>
      <c r="Y420" s="409"/>
      <c r="Z420" s="409"/>
      <c r="AA420" s="409"/>
      <c r="AB420" s="409"/>
      <c r="AC420" s="409"/>
      <c r="AD420" s="409"/>
      <c r="AE420" s="409"/>
      <c r="AF420" s="409"/>
      <c r="AG420" s="409"/>
      <c r="AH420" s="409"/>
      <c r="AI420" s="409"/>
      <c r="AJ420" s="409"/>
      <c r="AK420" s="409"/>
      <c r="AL420" s="409"/>
      <c r="AM420" s="305"/>
    </row>
    <row r="421" spans="1:39" ht="30" hidden="1" outlineLevel="1">
      <c r="A421" s="521">
        <v>5</v>
      </c>
      <c r="B421" s="425" t="s">
        <v>98</v>
      </c>
      <c r="C421" s="290" t="s">
        <v>25</v>
      </c>
      <c r="D421" s="294"/>
      <c r="E421" s="294"/>
      <c r="F421" s="294"/>
      <c r="G421" s="294"/>
      <c r="H421" s="294"/>
      <c r="I421" s="294"/>
      <c r="J421" s="294"/>
      <c r="K421" s="294"/>
      <c r="L421" s="294"/>
      <c r="M421" s="294"/>
      <c r="N421" s="290"/>
      <c r="O421" s="294"/>
      <c r="P421" s="294"/>
      <c r="Q421" s="294"/>
      <c r="R421" s="294"/>
      <c r="S421" s="294"/>
      <c r="T421" s="294"/>
      <c r="U421" s="294"/>
      <c r="V421" s="294"/>
      <c r="W421" s="294"/>
      <c r="X421" s="294"/>
      <c r="Y421" s="407"/>
      <c r="Z421" s="407"/>
      <c r="AA421" s="407"/>
      <c r="AB421" s="407"/>
      <c r="AC421" s="407"/>
      <c r="AD421" s="407"/>
      <c r="AE421" s="407"/>
      <c r="AF421" s="407"/>
      <c r="AG421" s="407"/>
      <c r="AH421" s="407"/>
      <c r="AI421" s="407"/>
      <c r="AJ421" s="407"/>
      <c r="AK421" s="407"/>
      <c r="AL421" s="407"/>
      <c r="AM421" s="295">
        <f>SUM(Y421:AL421)</f>
        <v>0</v>
      </c>
    </row>
    <row r="422" spans="1:39" ht="15" hidden="1" outlineLevel="1">
      <c r="A422" s="521"/>
      <c r="B422" s="428" t="s">
        <v>308</v>
      </c>
      <c r="C422" s="290" t="s">
        <v>163</v>
      </c>
      <c r="D422" s="294"/>
      <c r="E422" s="294"/>
      <c r="F422" s="294"/>
      <c r="G422" s="294"/>
      <c r="H422" s="294"/>
      <c r="I422" s="294"/>
      <c r="J422" s="294"/>
      <c r="K422" s="294"/>
      <c r="L422" s="294"/>
      <c r="M422" s="294"/>
      <c r="N422" s="461"/>
      <c r="O422" s="294"/>
      <c r="P422" s="294"/>
      <c r="Q422" s="294"/>
      <c r="R422" s="294"/>
      <c r="S422" s="294"/>
      <c r="T422" s="294"/>
      <c r="U422" s="294"/>
      <c r="V422" s="294"/>
      <c r="W422" s="294"/>
      <c r="X422" s="294"/>
      <c r="Y422" s="408">
        <f>Y421</f>
        <v>0</v>
      </c>
      <c r="Z422" s="408">
        <f t="shared" ref="Z422" si="632">Z421</f>
        <v>0</v>
      </c>
      <c r="AA422" s="408">
        <f t="shared" ref="AA422" si="633">AA421</f>
        <v>0</v>
      </c>
      <c r="AB422" s="408">
        <f t="shared" ref="AB422" si="634">AB421</f>
        <v>0</v>
      </c>
      <c r="AC422" s="408">
        <f t="shared" ref="AC422" si="635">AC421</f>
        <v>0</v>
      </c>
      <c r="AD422" s="408">
        <f t="shared" ref="AD422" si="636">AD421</f>
        <v>0</v>
      </c>
      <c r="AE422" s="408">
        <f t="shared" ref="AE422" si="637">AE421</f>
        <v>0</v>
      </c>
      <c r="AF422" s="408">
        <f t="shared" ref="AF422" si="638">AF421</f>
        <v>0</v>
      </c>
      <c r="AG422" s="408">
        <f t="shared" ref="AG422" si="639">AG421</f>
        <v>0</v>
      </c>
      <c r="AH422" s="408">
        <f t="shared" ref="AH422" si="640">AH421</f>
        <v>0</v>
      </c>
      <c r="AI422" s="408">
        <f t="shared" ref="AI422" si="641">AI421</f>
        <v>0</v>
      </c>
      <c r="AJ422" s="408">
        <f t="shared" ref="AJ422" si="642">AJ421</f>
        <v>0</v>
      </c>
      <c r="AK422" s="408">
        <f t="shared" ref="AK422" si="643">AK421</f>
        <v>0</v>
      </c>
      <c r="AL422" s="408">
        <f t="shared" ref="AL422" si="644">AL421</f>
        <v>0</v>
      </c>
      <c r="AM422" s="296"/>
    </row>
    <row r="423" spans="1:39" ht="15" hidden="1" outlineLevel="1">
      <c r="A423" s="521"/>
      <c r="B423" s="428"/>
      <c r="C423" s="290"/>
      <c r="D423" s="290"/>
      <c r="E423" s="290"/>
      <c r="F423" s="290"/>
      <c r="G423" s="290"/>
      <c r="H423" s="290"/>
      <c r="I423" s="290"/>
      <c r="J423" s="290"/>
      <c r="K423" s="290"/>
      <c r="L423" s="290"/>
      <c r="M423" s="290"/>
      <c r="N423" s="290"/>
      <c r="O423" s="290"/>
      <c r="P423" s="290"/>
      <c r="Q423" s="290"/>
      <c r="R423" s="290"/>
      <c r="S423" s="290"/>
      <c r="T423" s="290"/>
      <c r="U423" s="290"/>
      <c r="V423" s="290"/>
      <c r="W423" s="290"/>
      <c r="X423" s="290"/>
      <c r="Y423" s="419"/>
      <c r="Z423" s="420"/>
      <c r="AA423" s="420"/>
      <c r="AB423" s="420"/>
      <c r="AC423" s="420"/>
      <c r="AD423" s="420"/>
      <c r="AE423" s="420"/>
      <c r="AF423" s="420"/>
      <c r="AG423" s="420"/>
      <c r="AH423" s="420"/>
      <c r="AI423" s="420"/>
      <c r="AJ423" s="420"/>
      <c r="AK423" s="420"/>
      <c r="AL423" s="420"/>
      <c r="AM423" s="296"/>
    </row>
    <row r="424" spans="1:39" ht="15.6" hidden="1" outlineLevel="1">
      <c r="A424" s="521"/>
      <c r="B424" s="503" t="s">
        <v>498</v>
      </c>
      <c r="C424" s="288"/>
      <c r="D424" s="288"/>
      <c r="E424" s="288"/>
      <c r="F424" s="288"/>
      <c r="G424" s="288"/>
      <c r="H424" s="288"/>
      <c r="I424" s="288"/>
      <c r="J424" s="288"/>
      <c r="K424" s="288"/>
      <c r="L424" s="288"/>
      <c r="M424" s="288"/>
      <c r="N424" s="289"/>
      <c r="O424" s="288"/>
      <c r="P424" s="288"/>
      <c r="Q424" s="288"/>
      <c r="R424" s="288"/>
      <c r="S424" s="288"/>
      <c r="T424" s="288"/>
      <c r="U424" s="288"/>
      <c r="V424" s="288"/>
      <c r="W424" s="288"/>
      <c r="X424" s="288"/>
      <c r="Y424" s="411"/>
      <c r="Z424" s="411"/>
      <c r="AA424" s="411"/>
      <c r="AB424" s="411"/>
      <c r="AC424" s="411"/>
      <c r="AD424" s="411"/>
      <c r="AE424" s="411"/>
      <c r="AF424" s="411"/>
      <c r="AG424" s="411"/>
      <c r="AH424" s="411"/>
      <c r="AI424" s="411"/>
      <c r="AJ424" s="411"/>
      <c r="AK424" s="411"/>
      <c r="AL424" s="411"/>
      <c r="AM424" s="291"/>
    </row>
    <row r="425" spans="1:39" ht="15" hidden="1" outlineLevel="1">
      <c r="A425" s="521">
        <v>6</v>
      </c>
      <c r="B425" s="425" t="s">
        <v>99</v>
      </c>
      <c r="C425" s="290" t="s">
        <v>25</v>
      </c>
      <c r="D425" s="294"/>
      <c r="E425" s="294"/>
      <c r="F425" s="294"/>
      <c r="G425" s="294"/>
      <c r="H425" s="294"/>
      <c r="I425" s="294"/>
      <c r="J425" s="294"/>
      <c r="K425" s="294"/>
      <c r="L425" s="294"/>
      <c r="M425" s="294"/>
      <c r="N425" s="294">
        <v>12</v>
      </c>
      <c r="O425" s="294"/>
      <c r="P425" s="294"/>
      <c r="Q425" s="294"/>
      <c r="R425" s="294"/>
      <c r="S425" s="294"/>
      <c r="T425" s="294"/>
      <c r="U425" s="294"/>
      <c r="V425" s="294"/>
      <c r="W425" s="294"/>
      <c r="X425" s="294"/>
      <c r="Y425" s="412"/>
      <c r="Z425" s="407"/>
      <c r="AA425" s="407"/>
      <c r="AB425" s="407"/>
      <c r="AC425" s="407"/>
      <c r="AD425" s="407"/>
      <c r="AE425" s="407"/>
      <c r="AF425" s="412"/>
      <c r="AG425" s="412"/>
      <c r="AH425" s="412"/>
      <c r="AI425" s="412"/>
      <c r="AJ425" s="412"/>
      <c r="AK425" s="412"/>
      <c r="AL425" s="412"/>
      <c r="AM425" s="295">
        <f>SUM(Y425:AL425)</f>
        <v>0</v>
      </c>
    </row>
    <row r="426" spans="1:39" ht="15" hidden="1" outlineLevel="1">
      <c r="A426" s="521"/>
      <c r="B426" s="428" t="s">
        <v>308</v>
      </c>
      <c r="C426" s="290" t="s">
        <v>163</v>
      </c>
      <c r="D426" s="294"/>
      <c r="E426" s="294"/>
      <c r="F426" s="294"/>
      <c r="G426" s="294"/>
      <c r="H426" s="294"/>
      <c r="I426" s="294"/>
      <c r="J426" s="294"/>
      <c r="K426" s="294"/>
      <c r="L426" s="294"/>
      <c r="M426" s="294"/>
      <c r="N426" s="294">
        <f>N425</f>
        <v>12</v>
      </c>
      <c r="O426" s="294"/>
      <c r="P426" s="294"/>
      <c r="Q426" s="294"/>
      <c r="R426" s="294"/>
      <c r="S426" s="294"/>
      <c r="T426" s="294"/>
      <c r="U426" s="294"/>
      <c r="V426" s="294"/>
      <c r="W426" s="294"/>
      <c r="X426" s="294"/>
      <c r="Y426" s="408">
        <f>Y425</f>
        <v>0</v>
      </c>
      <c r="Z426" s="408">
        <f t="shared" ref="Z426" si="645">Z425</f>
        <v>0</v>
      </c>
      <c r="AA426" s="408">
        <f t="shared" ref="AA426" si="646">AA425</f>
        <v>0</v>
      </c>
      <c r="AB426" s="408">
        <f t="shared" ref="AB426" si="647">AB425</f>
        <v>0</v>
      </c>
      <c r="AC426" s="408">
        <f t="shared" ref="AC426" si="648">AC425</f>
        <v>0</v>
      </c>
      <c r="AD426" s="408">
        <f t="shared" ref="AD426" si="649">AD425</f>
        <v>0</v>
      </c>
      <c r="AE426" s="408">
        <f t="shared" ref="AE426" si="650">AE425</f>
        <v>0</v>
      </c>
      <c r="AF426" s="408">
        <f t="shared" ref="AF426" si="651">AF425</f>
        <v>0</v>
      </c>
      <c r="AG426" s="408">
        <f t="shared" ref="AG426" si="652">AG425</f>
        <v>0</v>
      </c>
      <c r="AH426" s="408">
        <f t="shared" ref="AH426" si="653">AH425</f>
        <v>0</v>
      </c>
      <c r="AI426" s="408">
        <f t="shared" ref="AI426" si="654">AI425</f>
        <v>0</v>
      </c>
      <c r="AJ426" s="408">
        <f t="shared" ref="AJ426" si="655">AJ425</f>
        <v>0</v>
      </c>
      <c r="AK426" s="408">
        <f t="shared" ref="AK426" si="656">AK425</f>
        <v>0</v>
      </c>
      <c r="AL426" s="408">
        <f t="shared" ref="AL426" si="657">AL425</f>
        <v>0</v>
      </c>
      <c r="AM426" s="310"/>
    </row>
    <row r="427" spans="1:39" ht="15" hidden="1" outlineLevel="1">
      <c r="A427" s="521"/>
      <c r="B427" s="515"/>
      <c r="C427" s="311"/>
      <c r="D427" s="290"/>
      <c r="E427" s="290"/>
      <c r="F427" s="290"/>
      <c r="G427" s="290"/>
      <c r="H427" s="290"/>
      <c r="I427" s="290"/>
      <c r="J427" s="290"/>
      <c r="K427" s="290"/>
      <c r="L427" s="290"/>
      <c r="M427" s="290"/>
      <c r="N427" s="290"/>
      <c r="O427" s="290"/>
      <c r="P427" s="290"/>
      <c r="Q427" s="290"/>
      <c r="R427" s="290"/>
      <c r="S427" s="290"/>
      <c r="T427" s="290"/>
      <c r="U427" s="290"/>
      <c r="V427" s="290"/>
      <c r="W427" s="290"/>
      <c r="X427" s="290"/>
      <c r="Y427" s="413"/>
      <c r="Z427" s="413"/>
      <c r="AA427" s="413"/>
      <c r="AB427" s="413"/>
      <c r="AC427" s="413"/>
      <c r="AD427" s="413"/>
      <c r="AE427" s="413"/>
      <c r="AF427" s="413"/>
      <c r="AG427" s="413"/>
      <c r="AH427" s="413"/>
      <c r="AI427" s="413"/>
      <c r="AJ427" s="413"/>
      <c r="AK427" s="413"/>
      <c r="AL427" s="413"/>
      <c r="AM427" s="312"/>
    </row>
    <row r="428" spans="1:39" ht="30" hidden="1" outlineLevel="1">
      <c r="A428" s="521">
        <v>7</v>
      </c>
      <c r="B428" s="425" t="s">
        <v>100</v>
      </c>
      <c r="C428" s="290" t="s">
        <v>25</v>
      </c>
      <c r="D428" s="294"/>
      <c r="E428" s="294"/>
      <c r="F428" s="294"/>
      <c r="G428" s="294"/>
      <c r="H428" s="294"/>
      <c r="I428" s="294"/>
      <c r="J428" s="294"/>
      <c r="K428" s="294"/>
      <c r="L428" s="294"/>
      <c r="M428" s="294"/>
      <c r="N428" s="294">
        <v>12</v>
      </c>
      <c r="O428" s="294"/>
      <c r="P428" s="294"/>
      <c r="Q428" s="294"/>
      <c r="R428" s="294"/>
      <c r="S428" s="294"/>
      <c r="T428" s="294"/>
      <c r="U428" s="294"/>
      <c r="V428" s="294"/>
      <c r="W428" s="294"/>
      <c r="X428" s="294"/>
      <c r="Y428" s="412"/>
      <c r="Z428" s="407"/>
      <c r="AA428" s="407"/>
      <c r="AB428" s="407"/>
      <c r="AC428" s="407"/>
      <c r="AD428" s="407"/>
      <c r="AE428" s="407"/>
      <c r="AF428" s="412"/>
      <c r="AG428" s="412"/>
      <c r="AH428" s="412"/>
      <c r="AI428" s="412"/>
      <c r="AJ428" s="412"/>
      <c r="AK428" s="412"/>
      <c r="AL428" s="412"/>
      <c r="AM428" s="295">
        <f>SUM(Y428:AL428)</f>
        <v>0</v>
      </c>
    </row>
    <row r="429" spans="1:39" ht="15" hidden="1" outlineLevel="1">
      <c r="A429" s="521"/>
      <c r="B429" s="428" t="s">
        <v>308</v>
      </c>
      <c r="C429" s="290" t="s">
        <v>163</v>
      </c>
      <c r="D429" s="294"/>
      <c r="E429" s="294"/>
      <c r="F429" s="294"/>
      <c r="G429" s="294"/>
      <c r="H429" s="294"/>
      <c r="I429" s="294"/>
      <c r="J429" s="294"/>
      <c r="K429" s="294"/>
      <c r="L429" s="294"/>
      <c r="M429" s="294"/>
      <c r="N429" s="294">
        <f>N428</f>
        <v>12</v>
      </c>
      <c r="O429" s="294"/>
      <c r="P429" s="294"/>
      <c r="Q429" s="294"/>
      <c r="R429" s="294"/>
      <c r="S429" s="294"/>
      <c r="T429" s="294"/>
      <c r="U429" s="294"/>
      <c r="V429" s="294"/>
      <c r="W429" s="294"/>
      <c r="X429" s="294"/>
      <c r="Y429" s="408">
        <f>Y428</f>
        <v>0</v>
      </c>
      <c r="Z429" s="408">
        <f t="shared" ref="Z429" si="658">Z428</f>
        <v>0</v>
      </c>
      <c r="AA429" s="408">
        <f t="shared" ref="AA429" si="659">AA428</f>
        <v>0</v>
      </c>
      <c r="AB429" s="408">
        <f t="shared" ref="AB429" si="660">AB428</f>
        <v>0</v>
      </c>
      <c r="AC429" s="408">
        <f t="shared" ref="AC429" si="661">AC428</f>
        <v>0</v>
      </c>
      <c r="AD429" s="408">
        <f t="shared" ref="AD429" si="662">AD428</f>
        <v>0</v>
      </c>
      <c r="AE429" s="408">
        <f t="shared" ref="AE429" si="663">AE428</f>
        <v>0</v>
      </c>
      <c r="AF429" s="408">
        <f t="shared" ref="AF429" si="664">AF428</f>
        <v>0</v>
      </c>
      <c r="AG429" s="408">
        <f t="shared" ref="AG429" si="665">AG428</f>
        <v>0</v>
      </c>
      <c r="AH429" s="408">
        <f t="shared" ref="AH429" si="666">AH428</f>
        <v>0</v>
      </c>
      <c r="AI429" s="408">
        <f t="shared" ref="AI429" si="667">AI428</f>
        <v>0</v>
      </c>
      <c r="AJ429" s="408">
        <f t="shared" ref="AJ429" si="668">AJ428</f>
        <v>0</v>
      </c>
      <c r="AK429" s="408">
        <f t="shared" ref="AK429" si="669">AK428</f>
        <v>0</v>
      </c>
      <c r="AL429" s="408">
        <f t="shared" ref="AL429" si="670">AL428</f>
        <v>0</v>
      </c>
      <c r="AM429" s="310"/>
    </row>
    <row r="430" spans="1:39" ht="15" hidden="1" outlineLevel="1">
      <c r="A430" s="521"/>
      <c r="B430" s="516"/>
      <c r="C430" s="311"/>
      <c r="D430" s="290"/>
      <c r="E430" s="290"/>
      <c r="F430" s="290"/>
      <c r="G430" s="290"/>
      <c r="H430" s="290"/>
      <c r="I430" s="290"/>
      <c r="J430" s="290"/>
      <c r="K430" s="290"/>
      <c r="L430" s="290"/>
      <c r="M430" s="290"/>
      <c r="N430" s="290"/>
      <c r="O430" s="290"/>
      <c r="P430" s="290"/>
      <c r="Q430" s="290"/>
      <c r="R430" s="290"/>
      <c r="S430" s="290"/>
      <c r="T430" s="290"/>
      <c r="U430" s="290"/>
      <c r="V430" s="290"/>
      <c r="W430" s="290"/>
      <c r="X430" s="290"/>
      <c r="Y430" s="413"/>
      <c r="Z430" s="414"/>
      <c r="AA430" s="413"/>
      <c r="AB430" s="413"/>
      <c r="AC430" s="413"/>
      <c r="AD430" s="413"/>
      <c r="AE430" s="413"/>
      <c r="AF430" s="413"/>
      <c r="AG430" s="413"/>
      <c r="AH430" s="413"/>
      <c r="AI430" s="413"/>
      <c r="AJ430" s="413"/>
      <c r="AK430" s="413"/>
      <c r="AL430" s="413"/>
      <c r="AM430" s="312"/>
    </row>
    <row r="431" spans="1:39" ht="30" hidden="1" outlineLevel="1">
      <c r="A431" s="521">
        <v>8</v>
      </c>
      <c r="B431" s="425" t="s">
        <v>101</v>
      </c>
      <c r="C431" s="290" t="s">
        <v>25</v>
      </c>
      <c r="D431" s="294"/>
      <c r="E431" s="294"/>
      <c r="F431" s="294"/>
      <c r="G431" s="294"/>
      <c r="H431" s="294"/>
      <c r="I431" s="294"/>
      <c r="J431" s="294"/>
      <c r="K431" s="294"/>
      <c r="L431" s="294"/>
      <c r="M431" s="294"/>
      <c r="N431" s="294">
        <v>12</v>
      </c>
      <c r="O431" s="294"/>
      <c r="P431" s="294"/>
      <c r="Q431" s="294"/>
      <c r="R431" s="294"/>
      <c r="S431" s="294"/>
      <c r="T431" s="294"/>
      <c r="U431" s="294"/>
      <c r="V431" s="294"/>
      <c r="W431" s="294"/>
      <c r="X431" s="294"/>
      <c r="Y431" s="412"/>
      <c r="Z431" s="407"/>
      <c r="AA431" s="407"/>
      <c r="AB431" s="407"/>
      <c r="AC431" s="407"/>
      <c r="AD431" s="407"/>
      <c r="AE431" s="407"/>
      <c r="AF431" s="412"/>
      <c r="AG431" s="412"/>
      <c r="AH431" s="412"/>
      <c r="AI431" s="412"/>
      <c r="AJ431" s="412"/>
      <c r="AK431" s="412"/>
      <c r="AL431" s="412"/>
      <c r="AM431" s="295">
        <f>SUM(Y431:AL431)</f>
        <v>0</v>
      </c>
    </row>
    <row r="432" spans="1:39" ht="15" hidden="1" outlineLevel="1">
      <c r="A432" s="521"/>
      <c r="B432" s="428" t="s">
        <v>308</v>
      </c>
      <c r="C432" s="290" t="s">
        <v>163</v>
      </c>
      <c r="D432" s="294"/>
      <c r="E432" s="294"/>
      <c r="F432" s="294"/>
      <c r="G432" s="294"/>
      <c r="H432" s="294"/>
      <c r="I432" s="294"/>
      <c r="J432" s="294"/>
      <c r="K432" s="294"/>
      <c r="L432" s="294"/>
      <c r="M432" s="294"/>
      <c r="N432" s="294">
        <f>N431</f>
        <v>12</v>
      </c>
      <c r="O432" s="294"/>
      <c r="P432" s="294"/>
      <c r="Q432" s="294"/>
      <c r="R432" s="294"/>
      <c r="S432" s="294"/>
      <c r="T432" s="294"/>
      <c r="U432" s="294"/>
      <c r="V432" s="294"/>
      <c r="W432" s="294"/>
      <c r="X432" s="294"/>
      <c r="Y432" s="408">
        <f>Y431</f>
        <v>0</v>
      </c>
      <c r="Z432" s="408">
        <f t="shared" ref="Z432" si="671">Z431</f>
        <v>0</v>
      </c>
      <c r="AA432" s="408">
        <f t="shared" ref="AA432" si="672">AA431</f>
        <v>0</v>
      </c>
      <c r="AB432" s="408">
        <f t="shared" ref="AB432" si="673">AB431</f>
        <v>0</v>
      </c>
      <c r="AC432" s="408">
        <f t="shared" ref="AC432" si="674">AC431</f>
        <v>0</v>
      </c>
      <c r="AD432" s="408">
        <f t="shared" ref="AD432" si="675">AD431</f>
        <v>0</v>
      </c>
      <c r="AE432" s="408">
        <f t="shared" ref="AE432" si="676">AE431</f>
        <v>0</v>
      </c>
      <c r="AF432" s="408">
        <f t="shared" ref="AF432" si="677">AF431</f>
        <v>0</v>
      </c>
      <c r="AG432" s="408">
        <f t="shared" ref="AG432" si="678">AG431</f>
        <v>0</v>
      </c>
      <c r="AH432" s="408">
        <f t="shared" ref="AH432" si="679">AH431</f>
        <v>0</v>
      </c>
      <c r="AI432" s="408">
        <f t="shared" ref="AI432" si="680">AI431</f>
        <v>0</v>
      </c>
      <c r="AJ432" s="408">
        <f t="shared" ref="AJ432" si="681">AJ431</f>
        <v>0</v>
      </c>
      <c r="AK432" s="408">
        <f t="shared" ref="AK432" si="682">AK431</f>
        <v>0</v>
      </c>
      <c r="AL432" s="408">
        <f t="shared" ref="AL432" si="683">AL431</f>
        <v>0</v>
      </c>
      <c r="AM432" s="310"/>
    </row>
    <row r="433" spans="1:39" ht="15" hidden="1" outlineLevel="1">
      <c r="A433" s="521"/>
      <c r="B433" s="516"/>
      <c r="C433" s="311"/>
      <c r="D433" s="315"/>
      <c r="E433" s="315"/>
      <c r="F433" s="315"/>
      <c r="G433" s="315"/>
      <c r="H433" s="315"/>
      <c r="I433" s="315"/>
      <c r="J433" s="315"/>
      <c r="K433" s="315"/>
      <c r="L433" s="315"/>
      <c r="M433" s="315"/>
      <c r="N433" s="290"/>
      <c r="O433" s="315"/>
      <c r="P433" s="315"/>
      <c r="Q433" s="315"/>
      <c r="R433" s="315"/>
      <c r="S433" s="315"/>
      <c r="T433" s="315"/>
      <c r="U433" s="315"/>
      <c r="V433" s="315"/>
      <c r="W433" s="315"/>
      <c r="X433" s="315"/>
      <c r="Y433" s="413"/>
      <c r="Z433" s="414"/>
      <c r="AA433" s="413"/>
      <c r="AB433" s="413"/>
      <c r="AC433" s="413"/>
      <c r="AD433" s="413"/>
      <c r="AE433" s="413"/>
      <c r="AF433" s="413"/>
      <c r="AG433" s="413"/>
      <c r="AH433" s="413"/>
      <c r="AI433" s="413"/>
      <c r="AJ433" s="413"/>
      <c r="AK433" s="413"/>
      <c r="AL433" s="413"/>
      <c r="AM433" s="312"/>
    </row>
    <row r="434" spans="1:39" ht="30" hidden="1" outlineLevel="1">
      <c r="A434" s="521">
        <v>9</v>
      </c>
      <c r="B434" s="425" t="s">
        <v>102</v>
      </c>
      <c r="C434" s="290" t="s">
        <v>25</v>
      </c>
      <c r="D434" s="294"/>
      <c r="E434" s="294"/>
      <c r="F434" s="294"/>
      <c r="G434" s="294"/>
      <c r="H434" s="294"/>
      <c r="I434" s="294"/>
      <c r="J434" s="294"/>
      <c r="K434" s="294"/>
      <c r="L434" s="294"/>
      <c r="M434" s="294"/>
      <c r="N434" s="294">
        <v>12</v>
      </c>
      <c r="O434" s="294"/>
      <c r="P434" s="294"/>
      <c r="Q434" s="294"/>
      <c r="R434" s="294"/>
      <c r="S434" s="294"/>
      <c r="T434" s="294"/>
      <c r="U434" s="294"/>
      <c r="V434" s="294"/>
      <c r="W434" s="294"/>
      <c r="X434" s="294"/>
      <c r="Y434" s="412"/>
      <c r="Z434" s="407"/>
      <c r="AA434" s="407"/>
      <c r="AB434" s="407"/>
      <c r="AC434" s="407"/>
      <c r="AD434" s="407"/>
      <c r="AE434" s="407"/>
      <c r="AF434" s="412"/>
      <c r="AG434" s="412"/>
      <c r="AH434" s="412"/>
      <c r="AI434" s="412"/>
      <c r="AJ434" s="412"/>
      <c r="AK434" s="412"/>
      <c r="AL434" s="412"/>
      <c r="AM434" s="295">
        <f>SUM(Y434:AL434)</f>
        <v>0</v>
      </c>
    </row>
    <row r="435" spans="1:39" ht="15" hidden="1" outlineLevel="1">
      <c r="A435" s="521"/>
      <c r="B435" s="428" t="s">
        <v>308</v>
      </c>
      <c r="C435" s="290" t="s">
        <v>163</v>
      </c>
      <c r="D435" s="294"/>
      <c r="E435" s="294"/>
      <c r="F435" s="294"/>
      <c r="G435" s="294"/>
      <c r="H435" s="294"/>
      <c r="I435" s="294"/>
      <c r="J435" s="294"/>
      <c r="K435" s="294"/>
      <c r="L435" s="294"/>
      <c r="M435" s="294"/>
      <c r="N435" s="294">
        <f>N434</f>
        <v>12</v>
      </c>
      <c r="O435" s="294"/>
      <c r="P435" s="294"/>
      <c r="Q435" s="294"/>
      <c r="R435" s="294"/>
      <c r="S435" s="294"/>
      <c r="T435" s="294"/>
      <c r="U435" s="294"/>
      <c r="V435" s="294"/>
      <c r="W435" s="294"/>
      <c r="X435" s="294"/>
      <c r="Y435" s="408">
        <f>Y434</f>
        <v>0</v>
      </c>
      <c r="Z435" s="408">
        <f t="shared" ref="Z435" si="684">Z434</f>
        <v>0</v>
      </c>
      <c r="AA435" s="408">
        <f t="shared" ref="AA435" si="685">AA434</f>
        <v>0</v>
      </c>
      <c r="AB435" s="408">
        <f t="shared" ref="AB435" si="686">AB434</f>
        <v>0</v>
      </c>
      <c r="AC435" s="408">
        <f t="shared" ref="AC435" si="687">AC434</f>
        <v>0</v>
      </c>
      <c r="AD435" s="408">
        <f t="shared" ref="AD435" si="688">AD434</f>
        <v>0</v>
      </c>
      <c r="AE435" s="408">
        <f t="shared" ref="AE435" si="689">AE434</f>
        <v>0</v>
      </c>
      <c r="AF435" s="408">
        <f t="shared" ref="AF435" si="690">AF434</f>
        <v>0</v>
      </c>
      <c r="AG435" s="408">
        <f t="shared" ref="AG435" si="691">AG434</f>
        <v>0</v>
      </c>
      <c r="AH435" s="408">
        <f t="shared" ref="AH435" si="692">AH434</f>
        <v>0</v>
      </c>
      <c r="AI435" s="408">
        <f t="shared" ref="AI435" si="693">AI434</f>
        <v>0</v>
      </c>
      <c r="AJ435" s="408">
        <f t="shared" ref="AJ435" si="694">AJ434</f>
        <v>0</v>
      </c>
      <c r="AK435" s="408">
        <f t="shared" ref="AK435" si="695">AK434</f>
        <v>0</v>
      </c>
      <c r="AL435" s="408">
        <f t="shared" ref="AL435" si="696">AL434</f>
        <v>0</v>
      </c>
      <c r="AM435" s="310"/>
    </row>
    <row r="436" spans="1:39" ht="15" hidden="1" outlineLevel="1">
      <c r="A436" s="521"/>
      <c r="B436" s="516"/>
      <c r="C436" s="311"/>
      <c r="D436" s="315"/>
      <c r="E436" s="315"/>
      <c r="F436" s="315"/>
      <c r="G436" s="315"/>
      <c r="H436" s="315"/>
      <c r="I436" s="315"/>
      <c r="J436" s="315"/>
      <c r="K436" s="315"/>
      <c r="L436" s="315"/>
      <c r="M436" s="315"/>
      <c r="N436" s="290"/>
      <c r="O436" s="315"/>
      <c r="P436" s="315"/>
      <c r="Q436" s="315"/>
      <c r="R436" s="315"/>
      <c r="S436" s="315"/>
      <c r="T436" s="315"/>
      <c r="U436" s="315"/>
      <c r="V436" s="315"/>
      <c r="W436" s="315"/>
      <c r="X436" s="315"/>
      <c r="Y436" s="413"/>
      <c r="Z436" s="413"/>
      <c r="AA436" s="413"/>
      <c r="AB436" s="413"/>
      <c r="AC436" s="413"/>
      <c r="AD436" s="413"/>
      <c r="AE436" s="413"/>
      <c r="AF436" s="413"/>
      <c r="AG436" s="413"/>
      <c r="AH436" s="413"/>
      <c r="AI436" s="413"/>
      <c r="AJ436" s="413"/>
      <c r="AK436" s="413"/>
      <c r="AL436" s="413"/>
      <c r="AM436" s="312"/>
    </row>
    <row r="437" spans="1:39" ht="30" hidden="1" outlineLevel="1">
      <c r="A437" s="521">
        <v>10</v>
      </c>
      <c r="B437" s="425" t="s">
        <v>103</v>
      </c>
      <c r="C437" s="290" t="s">
        <v>25</v>
      </c>
      <c r="D437" s="294"/>
      <c r="E437" s="294"/>
      <c r="F437" s="294"/>
      <c r="G437" s="294"/>
      <c r="H437" s="294"/>
      <c r="I437" s="294"/>
      <c r="J437" s="294"/>
      <c r="K437" s="294"/>
      <c r="L437" s="294"/>
      <c r="M437" s="294"/>
      <c r="N437" s="294">
        <v>3</v>
      </c>
      <c r="O437" s="294"/>
      <c r="P437" s="294"/>
      <c r="Q437" s="294"/>
      <c r="R437" s="294"/>
      <c r="S437" s="294"/>
      <c r="T437" s="294"/>
      <c r="U437" s="294"/>
      <c r="V437" s="294"/>
      <c r="W437" s="294"/>
      <c r="X437" s="294"/>
      <c r="Y437" s="412"/>
      <c r="Z437" s="407"/>
      <c r="AA437" s="407"/>
      <c r="AB437" s="407"/>
      <c r="AC437" s="407"/>
      <c r="AD437" s="407"/>
      <c r="AE437" s="407"/>
      <c r="AF437" s="412"/>
      <c r="AG437" s="412"/>
      <c r="AH437" s="412"/>
      <c r="AI437" s="412"/>
      <c r="AJ437" s="412"/>
      <c r="AK437" s="412"/>
      <c r="AL437" s="412"/>
      <c r="AM437" s="295">
        <f>SUM(Y437:AL437)</f>
        <v>0</v>
      </c>
    </row>
    <row r="438" spans="1:39" ht="15" hidden="1" outlineLevel="1">
      <c r="A438" s="521"/>
      <c r="B438" s="428" t="s">
        <v>308</v>
      </c>
      <c r="C438" s="290" t="s">
        <v>163</v>
      </c>
      <c r="D438" s="294"/>
      <c r="E438" s="294"/>
      <c r="F438" s="294"/>
      <c r="G438" s="294"/>
      <c r="H438" s="294"/>
      <c r="I438" s="294"/>
      <c r="J438" s="294"/>
      <c r="K438" s="294"/>
      <c r="L438" s="294"/>
      <c r="M438" s="294"/>
      <c r="N438" s="294">
        <f>N437</f>
        <v>3</v>
      </c>
      <c r="O438" s="294"/>
      <c r="P438" s="294"/>
      <c r="Q438" s="294"/>
      <c r="R438" s="294"/>
      <c r="S438" s="294"/>
      <c r="T438" s="294"/>
      <c r="U438" s="294"/>
      <c r="V438" s="294"/>
      <c r="W438" s="294"/>
      <c r="X438" s="294"/>
      <c r="Y438" s="408">
        <f>Y437</f>
        <v>0</v>
      </c>
      <c r="Z438" s="408">
        <f t="shared" ref="Z438" si="697">Z437</f>
        <v>0</v>
      </c>
      <c r="AA438" s="408">
        <f t="shared" ref="AA438" si="698">AA437</f>
        <v>0</v>
      </c>
      <c r="AB438" s="408">
        <f t="shared" ref="AB438" si="699">AB437</f>
        <v>0</v>
      </c>
      <c r="AC438" s="408">
        <f t="shared" ref="AC438" si="700">AC437</f>
        <v>0</v>
      </c>
      <c r="AD438" s="408">
        <f t="shared" ref="AD438" si="701">AD437</f>
        <v>0</v>
      </c>
      <c r="AE438" s="408">
        <f t="shared" ref="AE438" si="702">AE437</f>
        <v>0</v>
      </c>
      <c r="AF438" s="408">
        <f t="shared" ref="AF438" si="703">AF437</f>
        <v>0</v>
      </c>
      <c r="AG438" s="408">
        <f t="shared" ref="AG438" si="704">AG437</f>
        <v>0</v>
      </c>
      <c r="AH438" s="408">
        <f t="shared" ref="AH438" si="705">AH437</f>
        <v>0</v>
      </c>
      <c r="AI438" s="408">
        <f t="shared" ref="AI438" si="706">AI437</f>
        <v>0</v>
      </c>
      <c r="AJ438" s="408">
        <f t="shared" ref="AJ438" si="707">AJ437</f>
        <v>0</v>
      </c>
      <c r="AK438" s="408">
        <f t="shared" ref="AK438" si="708">AK437</f>
        <v>0</v>
      </c>
      <c r="AL438" s="408">
        <f t="shared" ref="AL438" si="709">AL437</f>
        <v>0</v>
      </c>
      <c r="AM438" s="310"/>
    </row>
    <row r="439" spans="1:39" ht="15" hidden="1" outlineLevel="1">
      <c r="A439" s="521"/>
      <c r="B439" s="516"/>
      <c r="C439" s="311"/>
      <c r="D439" s="315"/>
      <c r="E439" s="315"/>
      <c r="F439" s="315"/>
      <c r="G439" s="315"/>
      <c r="H439" s="315"/>
      <c r="I439" s="315"/>
      <c r="J439" s="315"/>
      <c r="K439" s="315"/>
      <c r="L439" s="315"/>
      <c r="M439" s="315"/>
      <c r="N439" s="290"/>
      <c r="O439" s="315"/>
      <c r="P439" s="315"/>
      <c r="Q439" s="315"/>
      <c r="R439" s="315"/>
      <c r="S439" s="315"/>
      <c r="T439" s="315"/>
      <c r="U439" s="315"/>
      <c r="V439" s="315"/>
      <c r="W439" s="315"/>
      <c r="X439" s="315"/>
      <c r="Y439" s="413"/>
      <c r="Z439" s="414"/>
      <c r="AA439" s="413"/>
      <c r="AB439" s="413"/>
      <c r="AC439" s="413"/>
      <c r="AD439" s="413"/>
      <c r="AE439" s="413"/>
      <c r="AF439" s="413"/>
      <c r="AG439" s="413"/>
      <c r="AH439" s="413"/>
      <c r="AI439" s="413"/>
      <c r="AJ439" s="413"/>
      <c r="AK439" s="413"/>
      <c r="AL439" s="413"/>
      <c r="AM439" s="312"/>
    </row>
    <row r="440" spans="1:39" ht="15.6" hidden="1" outlineLevel="1">
      <c r="A440" s="521"/>
      <c r="B440" s="493" t="s">
        <v>10</v>
      </c>
      <c r="C440" s="288"/>
      <c r="D440" s="288"/>
      <c r="E440" s="288"/>
      <c r="F440" s="288"/>
      <c r="G440" s="288"/>
      <c r="H440" s="288"/>
      <c r="I440" s="288"/>
      <c r="J440" s="288"/>
      <c r="K440" s="288"/>
      <c r="L440" s="288"/>
      <c r="M440" s="288"/>
      <c r="N440" s="289"/>
      <c r="O440" s="288"/>
      <c r="P440" s="288"/>
      <c r="Q440" s="288"/>
      <c r="R440" s="288"/>
      <c r="S440" s="288"/>
      <c r="T440" s="288"/>
      <c r="U440" s="288"/>
      <c r="V440" s="288"/>
      <c r="W440" s="288"/>
      <c r="X440" s="288"/>
      <c r="Y440" s="411"/>
      <c r="Z440" s="411"/>
      <c r="AA440" s="411"/>
      <c r="AB440" s="411"/>
      <c r="AC440" s="411"/>
      <c r="AD440" s="411"/>
      <c r="AE440" s="411"/>
      <c r="AF440" s="411"/>
      <c r="AG440" s="411"/>
      <c r="AH440" s="411"/>
      <c r="AI440" s="411"/>
      <c r="AJ440" s="411"/>
      <c r="AK440" s="411"/>
      <c r="AL440" s="411"/>
      <c r="AM440" s="291"/>
    </row>
    <row r="441" spans="1:39" ht="30" hidden="1" outlineLevel="1">
      <c r="A441" s="521">
        <v>11</v>
      </c>
      <c r="B441" s="425" t="s">
        <v>104</v>
      </c>
      <c r="C441" s="290" t="s">
        <v>25</v>
      </c>
      <c r="D441" s="294"/>
      <c r="E441" s="294"/>
      <c r="F441" s="294"/>
      <c r="G441" s="294"/>
      <c r="H441" s="294"/>
      <c r="I441" s="294"/>
      <c r="J441" s="294"/>
      <c r="K441" s="294"/>
      <c r="L441" s="294"/>
      <c r="M441" s="294"/>
      <c r="N441" s="294">
        <v>12</v>
      </c>
      <c r="O441" s="294"/>
      <c r="P441" s="294"/>
      <c r="Q441" s="294"/>
      <c r="R441" s="294"/>
      <c r="S441" s="294"/>
      <c r="T441" s="294"/>
      <c r="U441" s="294"/>
      <c r="V441" s="294"/>
      <c r="W441" s="294"/>
      <c r="X441" s="294"/>
      <c r="Y441" s="423"/>
      <c r="Z441" s="407"/>
      <c r="AA441" s="407"/>
      <c r="AB441" s="407"/>
      <c r="AC441" s="407"/>
      <c r="AD441" s="407"/>
      <c r="AE441" s="407"/>
      <c r="AF441" s="412"/>
      <c r="AG441" s="412"/>
      <c r="AH441" s="412"/>
      <c r="AI441" s="412"/>
      <c r="AJ441" s="412"/>
      <c r="AK441" s="412"/>
      <c r="AL441" s="412"/>
      <c r="AM441" s="295">
        <f>SUM(Y441:AL441)</f>
        <v>0</v>
      </c>
    </row>
    <row r="442" spans="1:39" ht="15" hidden="1" outlineLevel="1">
      <c r="A442" s="521"/>
      <c r="B442" s="428" t="s">
        <v>308</v>
      </c>
      <c r="C442" s="290" t="s">
        <v>163</v>
      </c>
      <c r="D442" s="294"/>
      <c r="E442" s="294"/>
      <c r="F442" s="294"/>
      <c r="G442" s="294"/>
      <c r="H442" s="294"/>
      <c r="I442" s="294"/>
      <c r="J442" s="294"/>
      <c r="K442" s="294"/>
      <c r="L442" s="294"/>
      <c r="M442" s="294"/>
      <c r="N442" s="294">
        <f>N441</f>
        <v>12</v>
      </c>
      <c r="O442" s="294"/>
      <c r="P442" s="294"/>
      <c r="Q442" s="294"/>
      <c r="R442" s="294"/>
      <c r="S442" s="294"/>
      <c r="T442" s="294"/>
      <c r="U442" s="294"/>
      <c r="V442" s="294"/>
      <c r="W442" s="294"/>
      <c r="X442" s="294"/>
      <c r="Y442" s="408">
        <f>Y441</f>
        <v>0</v>
      </c>
      <c r="Z442" s="408">
        <f t="shared" ref="Z442" si="710">Z441</f>
        <v>0</v>
      </c>
      <c r="AA442" s="408">
        <f t="shared" ref="AA442" si="711">AA441</f>
        <v>0</v>
      </c>
      <c r="AB442" s="408">
        <f t="shared" ref="AB442" si="712">AB441</f>
        <v>0</v>
      </c>
      <c r="AC442" s="408">
        <f t="shared" ref="AC442" si="713">AC441</f>
        <v>0</v>
      </c>
      <c r="AD442" s="408">
        <f t="shared" ref="AD442" si="714">AD441</f>
        <v>0</v>
      </c>
      <c r="AE442" s="408">
        <f t="shared" ref="AE442" si="715">AE441</f>
        <v>0</v>
      </c>
      <c r="AF442" s="408">
        <f t="shared" ref="AF442" si="716">AF441</f>
        <v>0</v>
      </c>
      <c r="AG442" s="408">
        <f t="shared" ref="AG442" si="717">AG441</f>
        <v>0</v>
      </c>
      <c r="AH442" s="408">
        <f t="shared" ref="AH442" si="718">AH441</f>
        <v>0</v>
      </c>
      <c r="AI442" s="408">
        <f t="shared" ref="AI442" si="719">AI441</f>
        <v>0</v>
      </c>
      <c r="AJ442" s="408">
        <f t="shared" ref="AJ442" si="720">AJ441</f>
        <v>0</v>
      </c>
      <c r="AK442" s="408">
        <f t="shared" ref="AK442" si="721">AK441</f>
        <v>0</v>
      </c>
      <c r="AL442" s="408">
        <f t="shared" ref="AL442" si="722">AL441</f>
        <v>0</v>
      </c>
      <c r="AM442" s="296"/>
    </row>
    <row r="443" spans="1:39" ht="15" hidden="1" outlineLevel="1">
      <c r="A443" s="521"/>
      <c r="B443" s="517"/>
      <c r="C443" s="304"/>
      <c r="D443" s="290"/>
      <c r="E443" s="290"/>
      <c r="F443" s="290"/>
      <c r="G443" s="290"/>
      <c r="H443" s="290"/>
      <c r="I443" s="290"/>
      <c r="J443" s="290"/>
      <c r="K443" s="290"/>
      <c r="L443" s="290"/>
      <c r="M443" s="290"/>
      <c r="N443" s="290"/>
      <c r="O443" s="290"/>
      <c r="P443" s="290"/>
      <c r="Q443" s="290"/>
      <c r="R443" s="290"/>
      <c r="S443" s="290"/>
      <c r="T443" s="290"/>
      <c r="U443" s="290"/>
      <c r="V443" s="290"/>
      <c r="W443" s="290"/>
      <c r="X443" s="290"/>
      <c r="Y443" s="409"/>
      <c r="Z443" s="418"/>
      <c r="AA443" s="418"/>
      <c r="AB443" s="418"/>
      <c r="AC443" s="418"/>
      <c r="AD443" s="418"/>
      <c r="AE443" s="418"/>
      <c r="AF443" s="418"/>
      <c r="AG443" s="418"/>
      <c r="AH443" s="418"/>
      <c r="AI443" s="418"/>
      <c r="AJ443" s="418"/>
      <c r="AK443" s="418"/>
      <c r="AL443" s="418"/>
      <c r="AM443" s="305"/>
    </row>
    <row r="444" spans="1:39" ht="30" hidden="1" outlineLevel="1">
      <c r="A444" s="521">
        <v>12</v>
      </c>
      <c r="B444" s="425" t="s">
        <v>105</v>
      </c>
      <c r="C444" s="290" t="s">
        <v>25</v>
      </c>
      <c r="D444" s="294"/>
      <c r="E444" s="294"/>
      <c r="F444" s="294"/>
      <c r="G444" s="294"/>
      <c r="H444" s="294"/>
      <c r="I444" s="294"/>
      <c r="J444" s="294"/>
      <c r="K444" s="294"/>
      <c r="L444" s="294"/>
      <c r="M444" s="294"/>
      <c r="N444" s="294">
        <v>12</v>
      </c>
      <c r="O444" s="294"/>
      <c r="P444" s="294"/>
      <c r="Q444" s="294"/>
      <c r="R444" s="294"/>
      <c r="S444" s="294"/>
      <c r="T444" s="294"/>
      <c r="U444" s="294"/>
      <c r="V444" s="294"/>
      <c r="W444" s="294"/>
      <c r="X444" s="294"/>
      <c r="Y444" s="407"/>
      <c r="Z444" s="407"/>
      <c r="AA444" s="407"/>
      <c r="AB444" s="407"/>
      <c r="AC444" s="407"/>
      <c r="AD444" s="407"/>
      <c r="AE444" s="407"/>
      <c r="AF444" s="412"/>
      <c r="AG444" s="412"/>
      <c r="AH444" s="412"/>
      <c r="AI444" s="412"/>
      <c r="AJ444" s="412"/>
      <c r="AK444" s="412"/>
      <c r="AL444" s="412"/>
      <c r="AM444" s="295">
        <f>SUM(Y444:AL444)</f>
        <v>0</v>
      </c>
    </row>
    <row r="445" spans="1:39" ht="15" hidden="1" outlineLevel="1">
      <c r="A445" s="521"/>
      <c r="B445" s="428" t="s">
        <v>308</v>
      </c>
      <c r="C445" s="290" t="s">
        <v>163</v>
      </c>
      <c r="D445" s="294"/>
      <c r="E445" s="294"/>
      <c r="F445" s="294"/>
      <c r="G445" s="294"/>
      <c r="H445" s="294"/>
      <c r="I445" s="294"/>
      <c r="J445" s="294"/>
      <c r="K445" s="294"/>
      <c r="L445" s="294"/>
      <c r="M445" s="294"/>
      <c r="N445" s="294">
        <f>N444</f>
        <v>12</v>
      </c>
      <c r="O445" s="294"/>
      <c r="P445" s="294"/>
      <c r="Q445" s="294"/>
      <c r="R445" s="294"/>
      <c r="S445" s="294"/>
      <c r="T445" s="294"/>
      <c r="U445" s="294"/>
      <c r="V445" s="294"/>
      <c r="W445" s="294"/>
      <c r="X445" s="294"/>
      <c r="Y445" s="408">
        <f>Y444</f>
        <v>0</v>
      </c>
      <c r="Z445" s="408">
        <f t="shared" ref="Z445" si="723">Z444</f>
        <v>0</v>
      </c>
      <c r="AA445" s="408">
        <f t="shared" ref="AA445" si="724">AA444</f>
        <v>0</v>
      </c>
      <c r="AB445" s="408">
        <f t="shared" ref="AB445" si="725">AB444</f>
        <v>0</v>
      </c>
      <c r="AC445" s="408">
        <f t="shared" ref="AC445" si="726">AC444</f>
        <v>0</v>
      </c>
      <c r="AD445" s="408">
        <f t="shared" ref="AD445" si="727">AD444</f>
        <v>0</v>
      </c>
      <c r="AE445" s="408">
        <f t="shared" ref="AE445" si="728">AE444</f>
        <v>0</v>
      </c>
      <c r="AF445" s="408">
        <f t="shared" ref="AF445" si="729">AF444</f>
        <v>0</v>
      </c>
      <c r="AG445" s="408">
        <f t="shared" ref="AG445" si="730">AG444</f>
        <v>0</v>
      </c>
      <c r="AH445" s="408">
        <f t="shared" ref="AH445" si="731">AH444</f>
        <v>0</v>
      </c>
      <c r="AI445" s="408">
        <f t="shared" ref="AI445" si="732">AI444</f>
        <v>0</v>
      </c>
      <c r="AJ445" s="408">
        <f t="shared" ref="AJ445" si="733">AJ444</f>
        <v>0</v>
      </c>
      <c r="AK445" s="408">
        <f t="shared" ref="AK445" si="734">AK444</f>
        <v>0</v>
      </c>
      <c r="AL445" s="408">
        <f t="shared" ref="AL445" si="735">AL444</f>
        <v>0</v>
      </c>
      <c r="AM445" s="296"/>
    </row>
    <row r="446" spans="1:39" ht="15" hidden="1" outlineLevel="1">
      <c r="A446" s="521"/>
      <c r="B446" s="517"/>
      <c r="C446" s="304"/>
      <c r="D446" s="290"/>
      <c r="E446" s="290"/>
      <c r="F446" s="290"/>
      <c r="G446" s="290"/>
      <c r="H446" s="290"/>
      <c r="I446" s="290"/>
      <c r="J446" s="290"/>
      <c r="K446" s="290"/>
      <c r="L446" s="290"/>
      <c r="M446" s="290"/>
      <c r="N446" s="290"/>
      <c r="O446" s="290"/>
      <c r="P446" s="290"/>
      <c r="Q446" s="290"/>
      <c r="R446" s="290"/>
      <c r="S446" s="290"/>
      <c r="T446" s="290"/>
      <c r="U446" s="290"/>
      <c r="V446" s="290"/>
      <c r="W446" s="290"/>
      <c r="X446" s="290"/>
      <c r="Y446" s="419"/>
      <c r="Z446" s="419"/>
      <c r="AA446" s="409"/>
      <c r="AB446" s="409"/>
      <c r="AC446" s="409"/>
      <c r="AD446" s="409"/>
      <c r="AE446" s="409"/>
      <c r="AF446" s="409"/>
      <c r="AG446" s="409"/>
      <c r="AH446" s="409"/>
      <c r="AI446" s="409"/>
      <c r="AJ446" s="409"/>
      <c r="AK446" s="409"/>
      <c r="AL446" s="409"/>
      <c r="AM446" s="305"/>
    </row>
    <row r="447" spans="1:39" ht="30" hidden="1" outlineLevel="1">
      <c r="A447" s="521">
        <v>13</v>
      </c>
      <c r="B447" s="425" t="s">
        <v>106</v>
      </c>
      <c r="C447" s="290" t="s">
        <v>25</v>
      </c>
      <c r="D447" s="294"/>
      <c r="E447" s="294"/>
      <c r="F447" s="294"/>
      <c r="G447" s="294"/>
      <c r="H447" s="294"/>
      <c r="I447" s="294"/>
      <c r="J447" s="294"/>
      <c r="K447" s="294"/>
      <c r="L447" s="294"/>
      <c r="M447" s="294"/>
      <c r="N447" s="294">
        <v>12</v>
      </c>
      <c r="O447" s="294"/>
      <c r="P447" s="294"/>
      <c r="Q447" s="294"/>
      <c r="R447" s="294"/>
      <c r="S447" s="294"/>
      <c r="T447" s="294"/>
      <c r="U447" s="294"/>
      <c r="V447" s="294"/>
      <c r="W447" s="294"/>
      <c r="X447" s="294"/>
      <c r="Y447" s="407"/>
      <c r="Z447" s="407"/>
      <c r="AA447" s="407"/>
      <c r="AB447" s="407"/>
      <c r="AC447" s="407"/>
      <c r="AD447" s="407"/>
      <c r="AE447" s="407"/>
      <c r="AF447" s="412"/>
      <c r="AG447" s="412"/>
      <c r="AH447" s="412"/>
      <c r="AI447" s="412"/>
      <c r="AJ447" s="412"/>
      <c r="AK447" s="412"/>
      <c r="AL447" s="412"/>
      <c r="AM447" s="295">
        <f>SUM(Y447:AL447)</f>
        <v>0</v>
      </c>
    </row>
    <row r="448" spans="1:39" ht="15" hidden="1" outlineLevel="1">
      <c r="A448" s="521"/>
      <c r="B448" s="428" t="s">
        <v>308</v>
      </c>
      <c r="C448" s="290" t="s">
        <v>163</v>
      </c>
      <c r="D448" s="294"/>
      <c r="E448" s="294"/>
      <c r="F448" s="294"/>
      <c r="G448" s="294"/>
      <c r="H448" s="294"/>
      <c r="I448" s="294"/>
      <c r="J448" s="294"/>
      <c r="K448" s="294"/>
      <c r="L448" s="294"/>
      <c r="M448" s="294"/>
      <c r="N448" s="294">
        <f>N447</f>
        <v>12</v>
      </c>
      <c r="O448" s="294"/>
      <c r="P448" s="294"/>
      <c r="Q448" s="294"/>
      <c r="R448" s="294"/>
      <c r="S448" s="294"/>
      <c r="T448" s="294"/>
      <c r="U448" s="294"/>
      <c r="V448" s="294"/>
      <c r="W448" s="294"/>
      <c r="X448" s="294"/>
      <c r="Y448" s="408">
        <f>Y447</f>
        <v>0</v>
      </c>
      <c r="Z448" s="408">
        <f t="shared" ref="Z448" si="736">Z447</f>
        <v>0</v>
      </c>
      <c r="AA448" s="408">
        <f t="shared" ref="AA448" si="737">AA447</f>
        <v>0</v>
      </c>
      <c r="AB448" s="408">
        <f t="shared" ref="AB448" si="738">AB447</f>
        <v>0</v>
      </c>
      <c r="AC448" s="408">
        <f t="shared" ref="AC448" si="739">AC447</f>
        <v>0</v>
      </c>
      <c r="AD448" s="408">
        <f t="shared" ref="AD448" si="740">AD447</f>
        <v>0</v>
      </c>
      <c r="AE448" s="408">
        <f t="shared" ref="AE448" si="741">AE447</f>
        <v>0</v>
      </c>
      <c r="AF448" s="408">
        <f t="shared" ref="AF448" si="742">AF447</f>
        <v>0</v>
      </c>
      <c r="AG448" s="408">
        <f t="shared" ref="AG448" si="743">AG447</f>
        <v>0</v>
      </c>
      <c r="AH448" s="408">
        <f t="shared" ref="AH448" si="744">AH447</f>
        <v>0</v>
      </c>
      <c r="AI448" s="408">
        <f t="shared" ref="AI448" si="745">AI447</f>
        <v>0</v>
      </c>
      <c r="AJ448" s="408">
        <f t="shared" ref="AJ448" si="746">AJ447</f>
        <v>0</v>
      </c>
      <c r="AK448" s="408">
        <f t="shared" ref="AK448" si="747">AK447</f>
        <v>0</v>
      </c>
      <c r="AL448" s="408">
        <f t="shared" ref="AL448" si="748">AL447</f>
        <v>0</v>
      </c>
      <c r="AM448" s="305"/>
    </row>
    <row r="449" spans="1:40" ht="15" hidden="1" outlineLevel="1">
      <c r="A449" s="521"/>
      <c r="B449" s="517"/>
      <c r="C449" s="304"/>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09"/>
      <c r="Z449" s="409"/>
      <c r="AA449" s="409"/>
      <c r="AB449" s="409"/>
      <c r="AC449" s="409"/>
      <c r="AD449" s="409"/>
      <c r="AE449" s="409"/>
      <c r="AF449" s="409"/>
      <c r="AG449" s="409"/>
      <c r="AH449" s="409"/>
      <c r="AI449" s="409"/>
      <c r="AJ449" s="409"/>
      <c r="AK449" s="409"/>
      <c r="AL449" s="409"/>
      <c r="AM449" s="305"/>
    </row>
    <row r="450" spans="1:40" ht="15.6" hidden="1" outlineLevel="1">
      <c r="A450" s="521"/>
      <c r="B450" s="493" t="s">
        <v>107</v>
      </c>
      <c r="C450" s="288"/>
      <c r="D450" s="289"/>
      <c r="E450" s="289"/>
      <c r="F450" s="289"/>
      <c r="G450" s="289"/>
      <c r="H450" s="289"/>
      <c r="I450" s="289"/>
      <c r="J450" s="289"/>
      <c r="K450" s="289"/>
      <c r="L450" s="289"/>
      <c r="M450" s="289"/>
      <c r="N450" s="289"/>
      <c r="O450" s="289"/>
      <c r="P450" s="288"/>
      <c r="Q450" s="288"/>
      <c r="R450" s="288"/>
      <c r="S450" s="288"/>
      <c r="T450" s="288"/>
      <c r="U450" s="288"/>
      <c r="V450" s="288"/>
      <c r="W450" s="288"/>
      <c r="X450" s="288"/>
      <c r="Y450" s="411"/>
      <c r="Z450" s="411"/>
      <c r="AA450" s="411"/>
      <c r="AB450" s="411"/>
      <c r="AC450" s="411"/>
      <c r="AD450" s="411"/>
      <c r="AE450" s="411"/>
      <c r="AF450" s="411"/>
      <c r="AG450" s="411"/>
      <c r="AH450" s="411"/>
      <c r="AI450" s="411"/>
      <c r="AJ450" s="411"/>
      <c r="AK450" s="411"/>
      <c r="AL450" s="411"/>
      <c r="AM450" s="291"/>
    </row>
    <row r="451" spans="1:40" ht="15" hidden="1" outlineLevel="1">
      <c r="A451" s="521">
        <v>14</v>
      </c>
      <c r="B451" s="517" t="s">
        <v>108</v>
      </c>
      <c r="C451" s="290" t="s">
        <v>25</v>
      </c>
      <c r="D451" s="294"/>
      <c r="E451" s="294"/>
      <c r="F451" s="294"/>
      <c r="G451" s="294"/>
      <c r="H451" s="294"/>
      <c r="I451" s="294"/>
      <c r="J451" s="294"/>
      <c r="K451" s="294"/>
      <c r="L451" s="294"/>
      <c r="M451" s="294"/>
      <c r="N451" s="294">
        <v>12</v>
      </c>
      <c r="O451" s="294"/>
      <c r="P451" s="294"/>
      <c r="Q451" s="294"/>
      <c r="R451" s="294"/>
      <c r="S451" s="294"/>
      <c r="T451" s="294"/>
      <c r="U451" s="294"/>
      <c r="V451" s="294"/>
      <c r="W451" s="294"/>
      <c r="X451" s="294"/>
      <c r="Y451" s="407"/>
      <c r="Z451" s="407"/>
      <c r="AA451" s="407"/>
      <c r="AB451" s="407"/>
      <c r="AC451" s="407"/>
      <c r="AD451" s="407"/>
      <c r="AE451" s="407"/>
      <c r="AF451" s="407"/>
      <c r="AG451" s="407"/>
      <c r="AH451" s="407"/>
      <c r="AI451" s="407"/>
      <c r="AJ451" s="407"/>
      <c r="AK451" s="407"/>
      <c r="AL451" s="407"/>
      <c r="AM451" s="295">
        <f>SUM(Y451:AL451)</f>
        <v>0</v>
      </c>
    </row>
    <row r="452" spans="1:40" ht="15" hidden="1" outlineLevel="1">
      <c r="A452" s="521"/>
      <c r="B452" s="428" t="s">
        <v>308</v>
      </c>
      <c r="C452" s="290" t="s">
        <v>163</v>
      </c>
      <c r="D452" s="294"/>
      <c r="E452" s="294"/>
      <c r="F452" s="294"/>
      <c r="G452" s="294"/>
      <c r="H452" s="294"/>
      <c r="I452" s="294"/>
      <c r="J452" s="294"/>
      <c r="K452" s="294"/>
      <c r="L452" s="294"/>
      <c r="M452" s="294"/>
      <c r="N452" s="294">
        <f>N451</f>
        <v>12</v>
      </c>
      <c r="O452" s="294"/>
      <c r="P452" s="294"/>
      <c r="Q452" s="294"/>
      <c r="R452" s="294"/>
      <c r="S452" s="294"/>
      <c r="T452" s="294"/>
      <c r="U452" s="294"/>
      <c r="V452" s="294"/>
      <c r="W452" s="294"/>
      <c r="X452" s="294"/>
      <c r="Y452" s="408">
        <f>Y451</f>
        <v>0</v>
      </c>
      <c r="Z452" s="408">
        <f t="shared" ref="Z452" si="749">Z451</f>
        <v>0</v>
      </c>
      <c r="AA452" s="408">
        <f t="shared" ref="AA452" si="750">AA451</f>
        <v>0</v>
      </c>
      <c r="AB452" s="408">
        <f t="shared" ref="AB452" si="751">AB451</f>
        <v>0</v>
      </c>
      <c r="AC452" s="408">
        <f t="shared" ref="AC452" si="752">AC451</f>
        <v>0</v>
      </c>
      <c r="AD452" s="408">
        <f t="shared" ref="AD452" si="753">AD451</f>
        <v>0</v>
      </c>
      <c r="AE452" s="408">
        <f t="shared" ref="AE452" si="754">AE451</f>
        <v>0</v>
      </c>
      <c r="AF452" s="408">
        <f t="shared" ref="AF452" si="755">AF451</f>
        <v>0</v>
      </c>
      <c r="AG452" s="408">
        <f t="shared" ref="AG452" si="756">AG451</f>
        <v>0</v>
      </c>
      <c r="AH452" s="408">
        <f t="shared" ref="AH452" si="757">AH451</f>
        <v>0</v>
      </c>
      <c r="AI452" s="408">
        <f t="shared" ref="AI452" si="758">AI451</f>
        <v>0</v>
      </c>
      <c r="AJ452" s="408">
        <f t="shared" ref="AJ452" si="759">AJ451</f>
        <v>0</v>
      </c>
      <c r="AK452" s="408">
        <f t="shared" ref="AK452" si="760">AK451</f>
        <v>0</v>
      </c>
      <c r="AL452" s="408">
        <f t="shared" ref="AL452" si="761">AL451</f>
        <v>0</v>
      </c>
      <c r="AM452" s="296"/>
    </row>
    <row r="453" spans="1:40" ht="15" hidden="1" outlineLevel="1">
      <c r="A453" s="521"/>
      <c r="B453" s="517"/>
      <c r="C453" s="304"/>
      <c r="D453" s="290"/>
      <c r="E453" s="290"/>
      <c r="F453" s="290"/>
      <c r="G453" s="290"/>
      <c r="H453" s="290"/>
      <c r="I453" s="290"/>
      <c r="J453" s="290"/>
      <c r="K453" s="290"/>
      <c r="L453" s="290"/>
      <c r="M453" s="290"/>
      <c r="N453" s="461"/>
      <c r="O453" s="290"/>
      <c r="P453" s="290"/>
      <c r="Q453" s="290"/>
      <c r="R453" s="290"/>
      <c r="S453" s="290"/>
      <c r="T453" s="290"/>
      <c r="U453" s="290"/>
      <c r="V453" s="290"/>
      <c r="W453" s="290"/>
      <c r="X453" s="290"/>
      <c r="Y453" s="409"/>
      <c r="Z453" s="409"/>
      <c r="AA453" s="409"/>
      <c r="AB453" s="409"/>
      <c r="AC453" s="409"/>
      <c r="AD453" s="409"/>
      <c r="AE453" s="409"/>
      <c r="AF453" s="409"/>
      <c r="AG453" s="409"/>
      <c r="AH453" s="409"/>
      <c r="AI453" s="409"/>
      <c r="AJ453" s="409"/>
      <c r="AK453" s="409"/>
      <c r="AL453" s="409"/>
      <c r="AM453" s="300"/>
      <c r="AN453" s="619"/>
    </row>
    <row r="454" spans="1:40" s="308" customFormat="1" ht="15.6" hidden="1" outlineLevel="1">
      <c r="A454" s="521"/>
      <c r="B454" s="493" t="s">
        <v>490</v>
      </c>
      <c r="C454" s="290"/>
      <c r="D454" s="290"/>
      <c r="E454" s="290"/>
      <c r="F454" s="290"/>
      <c r="G454" s="290"/>
      <c r="H454" s="290"/>
      <c r="I454" s="290"/>
      <c r="J454" s="290"/>
      <c r="K454" s="290"/>
      <c r="L454" s="290"/>
      <c r="M454" s="290"/>
      <c r="N454" s="290"/>
      <c r="O454" s="290"/>
      <c r="P454" s="290"/>
      <c r="Q454" s="290"/>
      <c r="R454" s="290"/>
      <c r="S454" s="290"/>
      <c r="T454" s="290"/>
      <c r="U454" s="290"/>
      <c r="V454" s="290"/>
      <c r="W454" s="290"/>
      <c r="X454" s="290"/>
      <c r="Y454" s="409"/>
      <c r="Z454" s="409"/>
      <c r="AA454" s="409"/>
      <c r="AB454" s="409"/>
      <c r="AC454" s="409"/>
      <c r="AD454" s="409"/>
      <c r="AE454" s="413"/>
      <c r="AF454" s="413"/>
      <c r="AG454" s="413"/>
      <c r="AH454" s="413"/>
      <c r="AI454" s="413"/>
      <c r="AJ454" s="413"/>
      <c r="AK454" s="413"/>
      <c r="AL454" s="413"/>
      <c r="AM454" s="506"/>
      <c r="AN454" s="620"/>
    </row>
    <row r="455" spans="1:40" ht="15" hidden="1" outlineLevel="1">
      <c r="A455" s="521">
        <v>15</v>
      </c>
      <c r="B455" s="428" t="s">
        <v>495</v>
      </c>
      <c r="C455" s="290" t="s">
        <v>25</v>
      </c>
      <c r="D455" s="294"/>
      <c r="E455" s="294"/>
      <c r="F455" s="294"/>
      <c r="G455" s="294"/>
      <c r="H455" s="294"/>
      <c r="I455" s="294"/>
      <c r="J455" s="294"/>
      <c r="K455" s="294"/>
      <c r="L455" s="294"/>
      <c r="M455" s="294"/>
      <c r="N455" s="294">
        <v>0</v>
      </c>
      <c r="O455" s="294"/>
      <c r="P455" s="294"/>
      <c r="Q455" s="294"/>
      <c r="R455" s="294"/>
      <c r="S455" s="294"/>
      <c r="T455" s="294"/>
      <c r="U455" s="294"/>
      <c r="V455" s="294"/>
      <c r="W455" s="294"/>
      <c r="X455" s="294"/>
      <c r="Y455" s="407"/>
      <c r="Z455" s="407"/>
      <c r="AA455" s="407"/>
      <c r="AB455" s="407"/>
      <c r="AC455" s="407"/>
      <c r="AD455" s="407"/>
      <c r="AE455" s="407"/>
      <c r="AF455" s="407"/>
      <c r="AG455" s="407"/>
      <c r="AH455" s="407"/>
      <c r="AI455" s="407"/>
      <c r="AJ455" s="407"/>
      <c r="AK455" s="407"/>
      <c r="AL455" s="407"/>
      <c r="AM455" s="295">
        <f>SUM(Y455:AL455)</f>
        <v>0</v>
      </c>
    </row>
    <row r="456" spans="1:40" ht="15" hidden="1" outlineLevel="1">
      <c r="A456" s="521"/>
      <c r="B456" s="428" t="s">
        <v>308</v>
      </c>
      <c r="C456" s="290" t="s">
        <v>163</v>
      </c>
      <c r="D456" s="294"/>
      <c r="E456" s="294"/>
      <c r="F456" s="294"/>
      <c r="G456" s="294"/>
      <c r="H456" s="294"/>
      <c r="I456" s="294"/>
      <c r="J456" s="294"/>
      <c r="K456" s="294"/>
      <c r="L456" s="294"/>
      <c r="M456" s="294"/>
      <c r="N456" s="294">
        <f>N455</f>
        <v>0</v>
      </c>
      <c r="O456" s="294"/>
      <c r="P456" s="294"/>
      <c r="Q456" s="294"/>
      <c r="R456" s="294"/>
      <c r="S456" s="294"/>
      <c r="T456" s="294"/>
      <c r="U456" s="294"/>
      <c r="V456" s="294"/>
      <c r="W456" s="294"/>
      <c r="X456" s="294"/>
      <c r="Y456" s="408">
        <f>Y455</f>
        <v>0</v>
      </c>
      <c r="Z456" s="408">
        <f t="shared" ref="Z456:AL456" si="762">Z455</f>
        <v>0</v>
      </c>
      <c r="AA456" s="408">
        <f t="shared" si="762"/>
        <v>0</v>
      </c>
      <c r="AB456" s="408">
        <f t="shared" si="762"/>
        <v>0</v>
      </c>
      <c r="AC456" s="408">
        <f t="shared" si="762"/>
        <v>0</v>
      </c>
      <c r="AD456" s="408">
        <f t="shared" si="762"/>
        <v>0</v>
      </c>
      <c r="AE456" s="408">
        <f t="shared" si="762"/>
        <v>0</v>
      </c>
      <c r="AF456" s="408">
        <f t="shared" si="762"/>
        <v>0</v>
      </c>
      <c r="AG456" s="408">
        <f t="shared" si="762"/>
        <v>0</v>
      </c>
      <c r="AH456" s="408">
        <f t="shared" si="762"/>
        <v>0</v>
      </c>
      <c r="AI456" s="408">
        <f t="shared" si="762"/>
        <v>0</v>
      </c>
      <c r="AJ456" s="408">
        <f t="shared" si="762"/>
        <v>0</v>
      </c>
      <c r="AK456" s="408">
        <f t="shared" si="762"/>
        <v>0</v>
      </c>
      <c r="AL456" s="408">
        <f t="shared" si="762"/>
        <v>0</v>
      </c>
      <c r="AM456" s="296"/>
    </row>
    <row r="457" spans="1:40" ht="15" hidden="1" outlineLevel="1">
      <c r="A457" s="521"/>
      <c r="B457" s="517"/>
      <c r="C457" s="304"/>
      <c r="D457" s="290"/>
      <c r="E457" s="290"/>
      <c r="F457" s="290"/>
      <c r="G457" s="290"/>
      <c r="H457" s="290"/>
      <c r="I457" s="290"/>
      <c r="J457" s="290"/>
      <c r="K457" s="290"/>
      <c r="L457" s="290"/>
      <c r="M457" s="290"/>
      <c r="N457" s="290"/>
      <c r="O457" s="290"/>
      <c r="P457" s="290"/>
      <c r="Q457" s="290"/>
      <c r="R457" s="290"/>
      <c r="S457" s="290"/>
      <c r="T457" s="290"/>
      <c r="U457" s="290"/>
      <c r="V457" s="290"/>
      <c r="W457" s="290"/>
      <c r="X457" s="290"/>
      <c r="Y457" s="409"/>
      <c r="Z457" s="409"/>
      <c r="AA457" s="409"/>
      <c r="AB457" s="409"/>
      <c r="AC457" s="409"/>
      <c r="AD457" s="409"/>
      <c r="AE457" s="409"/>
      <c r="AF457" s="409"/>
      <c r="AG457" s="409"/>
      <c r="AH457" s="409"/>
      <c r="AI457" s="409"/>
      <c r="AJ457" s="409"/>
      <c r="AK457" s="409"/>
      <c r="AL457" s="409"/>
      <c r="AM457" s="305"/>
    </row>
    <row r="458" spans="1:40" s="282" customFormat="1" ht="15" hidden="1" outlineLevel="1">
      <c r="A458" s="521">
        <v>16</v>
      </c>
      <c r="B458" s="518" t="s">
        <v>491</v>
      </c>
      <c r="C458" s="290" t="s">
        <v>25</v>
      </c>
      <c r="D458" s="294"/>
      <c r="E458" s="294"/>
      <c r="F458" s="294"/>
      <c r="G458" s="294"/>
      <c r="H458" s="294"/>
      <c r="I458" s="294"/>
      <c r="J458" s="294"/>
      <c r="K458" s="294"/>
      <c r="L458" s="294"/>
      <c r="M458" s="294"/>
      <c r="N458" s="294">
        <v>0</v>
      </c>
      <c r="O458" s="294"/>
      <c r="P458" s="294"/>
      <c r="Q458" s="294"/>
      <c r="R458" s="294"/>
      <c r="S458" s="294"/>
      <c r="T458" s="294"/>
      <c r="U458" s="294"/>
      <c r="V458" s="294"/>
      <c r="W458" s="294"/>
      <c r="X458" s="294"/>
      <c r="Y458" s="407"/>
      <c r="Z458" s="407"/>
      <c r="AA458" s="407"/>
      <c r="AB458" s="407"/>
      <c r="AC458" s="407"/>
      <c r="AD458" s="407"/>
      <c r="AE458" s="407"/>
      <c r="AF458" s="407"/>
      <c r="AG458" s="407"/>
      <c r="AH458" s="407"/>
      <c r="AI458" s="407"/>
      <c r="AJ458" s="407"/>
      <c r="AK458" s="407"/>
      <c r="AL458" s="407"/>
      <c r="AM458" s="295">
        <f>SUM(Y458:AL458)</f>
        <v>0</v>
      </c>
    </row>
    <row r="459" spans="1:40" s="282" customFormat="1" ht="15" hidden="1" outlineLevel="1">
      <c r="A459" s="521"/>
      <c r="B459" s="518" t="s">
        <v>308</v>
      </c>
      <c r="C459" s="290" t="s">
        <v>163</v>
      </c>
      <c r="D459" s="294"/>
      <c r="E459" s="294"/>
      <c r="F459" s="294"/>
      <c r="G459" s="294"/>
      <c r="H459" s="294"/>
      <c r="I459" s="294"/>
      <c r="J459" s="294"/>
      <c r="K459" s="294"/>
      <c r="L459" s="294"/>
      <c r="M459" s="294"/>
      <c r="N459" s="294">
        <f>N458</f>
        <v>0</v>
      </c>
      <c r="O459" s="294"/>
      <c r="P459" s="294"/>
      <c r="Q459" s="294"/>
      <c r="R459" s="294"/>
      <c r="S459" s="294"/>
      <c r="T459" s="294"/>
      <c r="U459" s="294"/>
      <c r="V459" s="294"/>
      <c r="W459" s="294"/>
      <c r="X459" s="294"/>
      <c r="Y459" s="408">
        <f>Y458</f>
        <v>0</v>
      </c>
      <c r="Z459" s="408">
        <f t="shared" ref="Z459:AL459" si="763">Z458</f>
        <v>0</v>
      </c>
      <c r="AA459" s="408">
        <f t="shared" si="763"/>
        <v>0</v>
      </c>
      <c r="AB459" s="408">
        <f t="shared" si="763"/>
        <v>0</v>
      </c>
      <c r="AC459" s="408">
        <f t="shared" si="763"/>
        <v>0</v>
      </c>
      <c r="AD459" s="408">
        <f t="shared" si="763"/>
        <v>0</v>
      </c>
      <c r="AE459" s="408">
        <f t="shared" si="763"/>
        <v>0</v>
      </c>
      <c r="AF459" s="408">
        <f t="shared" si="763"/>
        <v>0</v>
      </c>
      <c r="AG459" s="408">
        <f t="shared" si="763"/>
        <v>0</v>
      </c>
      <c r="AH459" s="408">
        <f t="shared" si="763"/>
        <v>0</v>
      </c>
      <c r="AI459" s="408">
        <f t="shared" si="763"/>
        <v>0</v>
      </c>
      <c r="AJ459" s="408">
        <f t="shared" si="763"/>
        <v>0</v>
      </c>
      <c r="AK459" s="408">
        <f t="shared" si="763"/>
        <v>0</v>
      </c>
      <c r="AL459" s="408">
        <f t="shared" si="763"/>
        <v>0</v>
      </c>
      <c r="AM459" s="296"/>
    </row>
    <row r="460" spans="1:40" s="282" customFormat="1" ht="15" hidden="1" outlineLevel="1">
      <c r="A460" s="521"/>
      <c r="B460" s="518"/>
      <c r="C460" s="290"/>
      <c r="D460" s="290"/>
      <c r="E460" s="290"/>
      <c r="F460" s="290"/>
      <c r="G460" s="290"/>
      <c r="H460" s="290"/>
      <c r="I460" s="290"/>
      <c r="J460" s="290"/>
      <c r="K460" s="290"/>
      <c r="L460" s="290"/>
      <c r="M460" s="290"/>
      <c r="N460" s="290"/>
      <c r="O460" s="290"/>
      <c r="P460" s="290"/>
      <c r="Q460" s="290"/>
      <c r="R460" s="290"/>
      <c r="S460" s="290"/>
      <c r="T460" s="290"/>
      <c r="U460" s="290"/>
      <c r="V460" s="290"/>
      <c r="W460" s="290"/>
      <c r="X460" s="290"/>
      <c r="Y460" s="409"/>
      <c r="Z460" s="409"/>
      <c r="AA460" s="409"/>
      <c r="AB460" s="409"/>
      <c r="AC460" s="409"/>
      <c r="AD460" s="409"/>
      <c r="AE460" s="413"/>
      <c r="AF460" s="413"/>
      <c r="AG460" s="413"/>
      <c r="AH460" s="413"/>
      <c r="AI460" s="413"/>
      <c r="AJ460" s="413"/>
      <c r="AK460" s="413"/>
      <c r="AL460" s="413"/>
      <c r="AM460" s="312"/>
    </row>
    <row r="461" spans="1:40" ht="15.6" hidden="1" outlineLevel="1">
      <c r="A461" s="521"/>
      <c r="B461" s="519" t="s">
        <v>496</v>
      </c>
      <c r="C461" s="319"/>
      <c r="D461" s="289"/>
      <c r="E461" s="288"/>
      <c r="F461" s="288"/>
      <c r="G461" s="288"/>
      <c r="H461" s="288"/>
      <c r="I461" s="288"/>
      <c r="J461" s="288"/>
      <c r="K461" s="288"/>
      <c r="L461" s="288"/>
      <c r="M461" s="288"/>
      <c r="N461" s="289"/>
      <c r="O461" s="288"/>
      <c r="P461" s="288"/>
      <c r="Q461" s="288"/>
      <c r="R461" s="288"/>
      <c r="S461" s="288"/>
      <c r="T461" s="288"/>
      <c r="U461" s="288"/>
      <c r="V461" s="288"/>
      <c r="W461" s="288"/>
      <c r="X461" s="288"/>
      <c r="Y461" s="411"/>
      <c r="Z461" s="411"/>
      <c r="AA461" s="411"/>
      <c r="AB461" s="411"/>
      <c r="AC461" s="411"/>
      <c r="AD461" s="411"/>
      <c r="AE461" s="411"/>
      <c r="AF461" s="411"/>
      <c r="AG461" s="411"/>
      <c r="AH461" s="411"/>
      <c r="AI461" s="411"/>
      <c r="AJ461" s="411"/>
      <c r="AK461" s="411"/>
      <c r="AL461" s="411"/>
      <c r="AM461" s="291"/>
    </row>
    <row r="462" spans="1:40" ht="15" hidden="1" outlineLevel="1">
      <c r="A462" s="521">
        <v>17</v>
      </c>
      <c r="B462" s="425" t="s">
        <v>112</v>
      </c>
      <c r="C462" s="290" t="s">
        <v>25</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23"/>
      <c r="Z462" s="407"/>
      <c r="AA462" s="407"/>
      <c r="AB462" s="407"/>
      <c r="AC462" s="407"/>
      <c r="AD462" s="407"/>
      <c r="AE462" s="407"/>
      <c r="AF462" s="412"/>
      <c r="AG462" s="412"/>
      <c r="AH462" s="412"/>
      <c r="AI462" s="412"/>
      <c r="AJ462" s="412"/>
      <c r="AK462" s="412"/>
      <c r="AL462" s="412"/>
      <c r="AM462" s="295">
        <f>SUM(Y462:AL462)</f>
        <v>0</v>
      </c>
    </row>
    <row r="463" spans="1:40" ht="15" hidden="1" outlineLevel="1">
      <c r="A463" s="521"/>
      <c r="B463" s="428" t="s">
        <v>308</v>
      </c>
      <c r="C463" s="290" t="s">
        <v>163</v>
      </c>
      <c r="D463" s="294"/>
      <c r="E463" s="294"/>
      <c r="F463" s="294"/>
      <c r="G463" s="294"/>
      <c r="H463" s="294"/>
      <c r="I463" s="294"/>
      <c r="J463" s="294"/>
      <c r="K463" s="294"/>
      <c r="L463" s="294"/>
      <c r="M463" s="294"/>
      <c r="N463" s="294">
        <f>N462</f>
        <v>12</v>
      </c>
      <c r="O463" s="294"/>
      <c r="P463" s="294"/>
      <c r="Q463" s="294"/>
      <c r="R463" s="294"/>
      <c r="S463" s="294"/>
      <c r="T463" s="294"/>
      <c r="U463" s="294"/>
      <c r="V463" s="294"/>
      <c r="W463" s="294"/>
      <c r="X463" s="294"/>
      <c r="Y463" s="408">
        <f>Y462</f>
        <v>0</v>
      </c>
      <c r="Z463" s="408">
        <f t="shared" ref="Z463:AL463" si="764">Z462</f>
        <v>0</v>
      </c>
      <c r="AA463" s="408">
        <f t="shared" si="764"/>
        <v>0</v>
      </c>
      <c r="AB463" s="408">
        <f t="shared" si="764"/>
        <v>0</v>
      </c>
      <c r="AC463" s="408">
        <f t="shared" si="764"/>
        <v>0</v>
      </c>
      <c r="AD463" s="408">
        <f t="shared" si="764"/>
        <v>0</v>
      </c>
      <c r="AE463" s="408">
        <f t="shared" si="764"/>
        <v>0</v>
      </c>
      <c r="AF463" s="408">
        <f t="shared" si="764"/>
        <v>0</v>
      </c>
      <c r="AG463" s="408">
        <f t="shared" si="764"/>
        <v>0</v>
      </c>
      <c r="AH463" s="408">
        <f t="shared" si="764"/>
        <v>0</v>
      </c>
      <c r="AI463" s="408">
        <f t="shared" si="764"/>
        <v>0</v>
      </c>
      <c r="AJ463" s="408">
        <f t="shared" si="764"/>
        <v>0</v>
      </c>
      <c r="AK463" s="408">
        <f t="shared" si="764"/>
        <v>0</v>
      </c>
      <c r="AL463" s="408">
        <f t="shared" si="764"/>
        <v>0</v>
      </c>
      <c r="AM463" s="305"/>
    </row>
    <row r="464" spans="1:40" ht="15" hidden="1" outlineLevel="1">
      <c r="A464" s="521"/>
      <c r="B464" s="428"/>
      <c r="C464" s="290"/>
      <c r="D464" s="290"/>
      <c r="E464" s="290"/>
      <c r="F464" s="290"/>
      <c r="G464" s="290"/>
      <c r="H464" s="290"/>
      <c r="I464" s="290"/>
      <c r="J464" s="290"/>
      <c r="K464" s="290"/>
      <c r="L464" s="290"/>
      <c r="M464" s="290"/>
      <c r="N464" s="290"/>
      <c r="O464" s="290"/>
      <c r="P464" s="290"/>
      <c r="Q464" s="290"/>
      <c r="R464" s="290"/>
      <c r="S464" s="290"/>
      <c r="T464" s="290"/>
      <c r="U464" s="290"/>
      <c r="V464" s="290"/>
      <c r="W464" s="290"/>
      <c r="X464" s="290"/>
      <c r="Y464" s="419"/>
      <c r="Z464" s="422"/>
      <c r="AA464" s="422"/>
      <c r="AB464" s="422"/>
      <c r="AC464" s="422"/>
      <c r="AD464" s="422"/>
      <c r="AE464" s="422"/>
      <c r="AF464" s="422"/>
      <c r="AG464" s="422"/>
      <c r="AH464" s="422"/>
      <c r="AI464" s="422"/>
      <c r="AJ464" s="422"/>
      <c r="AK464" s="422"/>
      <c r="AL464" s="422"/>
      <c r="AM464" s="305"/>
    </row>
    <row r="465" spans="1:39" ht="15" hidden="1" outlineLevel="1">
      <c r="A465" s="521">
        <v>18</v>
      </c>
      <c r="B465" s="425" t="s">
        <v>109</v>
      </c>
      <c r="C465" s="290" t="s">
        <v>25</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23"/>
      <c r="Z465" s="407"/>
      <c r="AA465" s="407"/>
      <c r="AB465" s="407"/>
      <c r="AC465" s="407"/>
      <c r="AD465" s="407"/>
      <c r="AE465" s="407"/>
      <c r="AF465" s="412"/>
      <c r="AG465" s="412"/>
      <c r="AH465" s="412"/>
      <c r="AI465" s="412"/>
      <c r="AJ465" s="412"/>
      <c r="AK465" s="412"/>
      <c r="AL465" s="412"/>
      <c r="AM465" s="295">
        <f>SUM(Y465:AL465)</f>
        <v>0</v>
      </c>
    </row>
    <row r="466" spans="1:39" ht="15" hidden="1" outlineLevel="1">
      <c r="A466" s="521"/>
      <c r="B466" s="428" t="s">
        <v>308</v>
      </c>
      <c r="C466" s="290" t="s">
        <v>163</v>
      </c>
      <c r="D466" s="294"/>
      <c r="E466" s="294"/>
      <c r="F466" s="294"/>
      <c r="G466" s="294"/>
      <c r="H466" s="294"/>
      <c r="I466" s="294"/>
      <c r="J466" s="294"/>
      <c r="K466" s="294"/>
      <c r="L466" s="294"/>
      <c r="M466" s="294"/>
      <c r="N466" s="294">
        <f>N465</f>
        <v>12</v>
      </c>
      <c r="O466" s="294"/>
      <c r="P466" s="294"/>
      <c r="Q466" s="294"/>
      <c r="R466" s="294"/>
      <c r="S466" s="294"/>
      <c r="T466" s="294"/>
      <c r="U466" s="294"/>
      <c r="V466" s="294"/>
      <c r="W466" s="294"/>
      <c r="X466" s="294"/>
      <c r="Y466" s="408">
        <f>Y465</f>
        <v>0</v>
      </c>
      <c r="Z466" s="408">
        <f t="shared" ref="Z466:AL466" si="765">Z465</f>
        <v>0</v>
      </c>
      <c r="AA466" s="408">
        <f t="shared" si="765"/>
        <v>0</v>
      </c>
      <c r="AB466" s="408">
        <f t="shared" si="765"/>
        <v>0</v>
      </c>
      <c r="AC466" s="408">
        <f t="shared" si="765"/>
        <v>0</v>
      </c>
      <c r="AD466" s="408">
        <f t="shared" si="765"/>
        <v>0</v>
      </c>
      <c r="AE466" s="408">
        <f t="shared" si="765"/>
        <v>0</v>
      </c>
      <c r="AF466" s="408">
        <f t="shared" si="765"/>
        <v>0</v>
      </c>
      <c r="AG466" s="408">
        <f t="shared" si="765"/>
        <v>0</v>
      </c>
      <c r="AH466" s="408">
        <f t="shared" si="765"/>
        <v>0</v>
      </c>
      <c r="AI466" s="408">
        <f t="shared" si="765"/>
        <v>0</v>
      </c>
      <c r="AJ466" s="408">
        <f t="shared" si="765"/>
        <v>0</v>
      </c>
      <c r="AK466" s="408">
        <f t="shared" si="765"/>
        <v>0</v>
      </c>
      <c r="AL466" s="408">
        <f t="shared" si="765"/>
        <v>0</v>
      </c>
      <c r="AM466" s="305"/>
    </row>
    <row r="467" spans="1:39" ht="15" hidden="1" outlineLevel="1">
      <c r="A467" s="521"/>
      <c r="B467" s="427"/>
      <c r="C467" s="290"/>
      <c r="D467" s="290"/>
      <c r="E467" s="290"/>
      <c r="F467" s="290"/>
      <c r="G467" s="290"/>
      <c r="H467" s="290"/>
      <c r="I467" s="290"/>
      <c r="J467" s="290"/>
      <c r="K467" s="290"/>
      <c r="L467" s="290"/>
      <c r="M467" s="290"/>
      <c r="N467" s="290"/>
      <c r="O467" s="290"/>
      <c r="P467" s="290"/>
      <c r="Q467" s="290"/>
      <c r="R467" s="290"/>
      <c r="S467" s="290"/>
      <c r="T467" s="290"/>
      <c r="U467" s="290"/>
      <c r="V467" s="290"/>
      <c r="W467" s="290"/>
      <c r="X467" s="290"/>
      <c r="Y467" s="420"/>
      <c r="Z467" s="421"/>
      <c r="AA467" s="421"/>
      <c r="AB467" s="421"/>
      <c r="AC467" s="421"/>
      <c r="AD467" s="421"/>
      <c r="AE467" s="421"/>
      <c r="AF467" s="421"/>
      <c r="AG467" s="421"/>
      <c r="AH467" s="421"/>
      <c r="AI467" s="421"/>
      <c r="AJ467" s="421"/>
      <c r="AK467" s="421"/>
      <c r="AL467" s="421"/>
      <c r="AM467" s="296"/>
    </row>
    <row r="468" spans="1:39" ht="15" hidden="1" outlineLevel="1">
      <c r="A468" s="521">
        <v>19</v>
      </c>
      <c r="B468" s="425" t="s">
        <v>111</v>
      </c>
      <c r="C468" s="290" t="s">
        <v>25</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23"/>
      <c r="Z468" s="407"/>
      <c r="AA468" s="407"/>
      <c r="AB468" s="407"/>
      <c r="AC468" s="407"/>
      <c r="AD468" s="407"/>
      <c r="AE468" s="407"/>
      <c r="AF468" s="412"/>
      <c r="AG468" s="412"/>
      <c r="AH468" s="412"/>
      <c r="AI468" s="412"/>
      <c r="AJ468" s="412"/>
      <c r="AK468" s="412"/>
      <c r="AL468" s="412"/>
      <c r="AM468" s="295">
        <f>SUM(Y468:AL468)</f>
        <v>0</v>
      </c>
    </row>
    <row r="469" spans="1:39" ht="15" hidden="1" outlineLevel="1">
      <c r="A469" s="521"/>
      <c r="B469" s="428" t="s">
        <v>308</v>
      </c>
      <c r="C469" s="290" t="s">
        <v>163</v>
      </c>
      <c r="D469" s="294"/>
      <c r="E469" s="294"/>
      <c r="F469" s="294"/>
      <c r="G469" s="294"/>
      <c r="H469" s="294"/>
      <c r="I469" s="294"/>
      <c r="J469" s="294"/>
      <c r="K469" s="294"/>
      <c r="L469" s="294"/>
      <c r="M469" s="294"/>
      <c r="N469" s="294">
        <f>N468</f>
        <v>12</v>
      </c>
      <c r="O469" s="294"/>
      <c r="P469" s="294"/>
      <c r="Q469" s="294"/>
      <c r="R469" s="294"/>
      <c r="S469" s="294"/>
      <c r="T469" s="294"/>
      <c r="U469" s="294"/>
      <c r="V469" s="294"/>
      <c r="W469" s="294"/>
      <c r="X469" s="294"/>
      <c r="Y469" s="408">
        <f>Y468</f>
        <v>0</v>
      </c>
      <c r="Z469" s="408">
        <f t="shared" ref="Z469:AL469" si="766">Z468</f>
        <v>0</v>
      </c>
      <c r="AA469" s="408">
        <f t="shared" si="766"/>
        <v>0</v>
      </c>
      <c r="AB469" s="408">
        <f t="shared" si="766"/>
        <v>0</v>
      </c>
      <c r="AC469" s="408">
        <f t="shared" si="766"/>
        <v>0</v>
      </c>
      <c r="AD469" s="408">
        <f t="shared" si="766"/>
        <v>0</v>
      </c>
      <c r="AE469" s="408">
        <f t="shared" si="766"/>
        <v>0</v>
      </c>
      <c r="AF469" s="408">
        <f t="shared" si="766"/>
        <v>0</v>
      </c>
      <c r="AG469" s="408">
        <f t="shared" si="766"/>
        <v>0</v>
      </c>
      <c r="AH469" s="408">
        <f t="shared" si="766"/>
        <v>0</v>
      </c>
      <c r="AI469" s="408">
        <f t="shared" si="766"/>
        <v>0</v>
      </c>
      <c r="AJ469" s="408">
        <f t="shared" si="766"/>
        <v>0</v>
      </c>
      <c r="AK469" s="408">
        <f t="shared" si="766"/>
        <v>0</v>
      </c>
      <c r="AL469" s="408">
        <f t="shared" si="766"/>
        <v>0</v>
      </c>
      <c r="AM469" s="296"/>
    </row>
    <row r="470" spans="1:39" ht="15" hidden="1" outlineLevel="1">
      <c r="A470" s="521"/>
      <c r="B470" s="427"/>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09"/>
      <c r="Z470" s="409"/>
      <c r="AA470" s="409"/>
      <c r="AB470" s="409"/>
      <c r="AC470" s="409"/>
      <c r="AD470" s="409"/>
      <c r="AE470" s="409"/>
      <c r="AF470" s="409"/>
      <c r="AG470" s="409"/>
      <c r="AH470" s="409"/>
      <c r="AI470" s="409"/>
      <c r="AJ470" s="409"/>
      <c r="AK470" s="409"/>
      <c r="AL470" s="409"/>
      <c r="AM470" s="305"/>
    </row>
    <row r="471" spans="1:39" ht="15" hidden="1" outlineLevel="1">
      <c r="A471" s="521">
        <v>20</v>
      </c>
      <c r="B471" s="425" t="s">
        <v>110</v>
      </c>
      <c r="C471" s="290" t="s">
        <v>25</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23"/>
      <c r="Z471" s="407"/>
      <c r="AA471" s="407"/>
      <c r="AB471" s="407"/>
      <c r="AC471" s="407"/>
      <c r="AD471" s="407"/>
      <c r="AE471" s="407"/>
      <c r="AF471" s="412"/>
      <c r="AG471" s="412"/>
      <c r="AH471" s="412"/>
      <c r="AI471" s="412"/>
      <c r="AJ471" s="412"/>
      <c r="AK471" s="412"/>
      <c r="AL471" s="412"/>
      <c r="AM471" s="295">
        <f>SUM(Y471:AL471)</f>
        <v>0</v>
      </c>
    </row>
    <row r="472" spans="1:39" ht="15" hidden="1" outlineLevel="1">
      <c r="A472" s="521"/>
      <c r="B472" s="428" t="s">
        <v>308</v>
      </c>
      <c r="C472" s="290" t="s">
        <v>163</v>
      </c>
      <c r="D472" s="294"/>
      <c r="E472" s="294"/>
      <c r="F472" s="294"/>
      <c r="G472" s="294"/>
      <c r="H472" s="294"/>
      <c r="I472" s="294"/>
      <c r="J472" s="294"/>
      <c r="K472" s="294"/>
      <c r="L472" s="294"/>
      <c r="M472" s="294"/>
      <c r="N472" s="294">
        <f>N471</f>
        <v>12</v>
      </c>
      <c r="O472" s="294"/>
      <c r="P472" s="294"/>
      <c r="Q472" s="294"/>
      <c r="R472" s="294"/>
      <c r="S472" s="294"/>
      <c r="T472" s="294"/>
      <c r="U472" s="294"/>
      <c r="V472" s="294"/>
      <c r="W472" s="294"/>
      <c r="X472" s="294"/>
      <c r="Y472" s="408">
        <f t="shared" ref="Y472:AL472" si="767">Y471</f>
        <v>0</v>
      </c>
      <c r="Z472" s="408">
        <f t="shared" si="767"/>
        <v>0</v>
      </c>
      <c r="AA472" s="408">
        <f t="shared" si="767"/>
        <v>0</v>
      </c>
      <c r="AB472" s="408">
        <f t="shared" si="767"/>
        <v>0</v>
      </c>
      <c r="AC472" s="408">
        <f t="shared" si="767"/>
        <v>0</v>
      </c>
      <c r="AD472" s="408">
        <f t="shared" si="767"/>
        <v>0</v>
      </c>
      <c r="AE472" s="408">
        <f t="shared" si="767"/>
        <v>0</v>
      </c>
      <c r="AF472" s="408">
        <f t="shared" si="767"/>
        <v>0</v>
      </c>
      <c r="AG472" s="408">
        <f t="shared" si="767"/>
        <v>0</v>
      </c>
      <c r="AH472" s="408">
        <f t="shared" si="767"/>
        <v>0</v>
      </c>
      <c r="AI472" s="408">
        <f t="shared" si="767"/>
        <v>0</v>
      </c>
      <c r="AJ472" s="408">
        <f t="shared" si="767"/>
        <v>0</v>
      </c>
      <c r="AK472" s="408">
        <f t="shared" si="767"/>
        <v>0</v>
      </c>
      <c r="AL472" s="408">
        <f t="shared" si="767"/>
        <v>0</v>
      </c>
      <c r="AM472" s="305"/>
    </row>
    <row r="473" spans="1:39" ht="15.6" outlineLevel="1">
      <c r="A473" s="521"/>
      <c r="B473" s="520"/>
      <c r="C473" s="299"/>
      <c r="D473" s="290"/>
      <c r="E473" s="290"/>
      <c r="F473" s="290"/>
      <c r="G473" s="290"/>
      <c r="H473" s="290"/>
      <c r="I473" s="290"/>
      <c r="J473" s="290"/>
      <c r="K473" s="290"/>
      <c r="L473" s="290"/>
      <c r="M473" s="290"/>
      <c r="N473" s="299"/>
      <c r="O473" s="290"/>
      <c r="P473" s="290"/>
      <c r="Q473" s="290"/>
      <c r="R473" s="290"/>
      <c r="S473" s="290"/>
      <c r="T473" s="290"/>
      <c r="U473" s="290"/>
      <c r="V473" s="290"/>
      <c r="W473" s="290"/>
      <c r="X473" s="290"/>
      <c r="Y473" s="409"/>
      <c r="Z473" s="409"/>
      <c r="AA473" s="409"/>
      <c r="AB473" s="409"/>
      <c r="AC473" s="409"/>
      <c r="AD473" s="409"/>
      <c r="AE473" s="409"/>
      <c r="AF473" s="409"/>
      <c r="AG473" s="409"/>
      <c r="AH473" s="409"/>
      <c r="AI473" s="409"/>
      <c r="AJ473" s="409"/>
      <c r="AK473" s="409"/>
      <c r="AL473" s="409"/>
      <c r="AM473" s="305"/>
    </row>
    <row r="474" spans="1:39" ht="15.6" outlineLevel="1">
      <c r="A474" s="521"/>
      <c r="B474" s="513" t="s">
        <v>503</v>
      </c>
      <c r="C474" s="290"/>
      <c r="D474" s="290"/>
      <c r="E474" s="290"/>
      <c r="F474" s="290"/>
      <c r="G474" s="290"/>
      <c r="H474" s="290"/>
      <c r="I474" s="290"/>
      <c r="J474" s="290"/>
      <c r="K474" s="290"/>
      <c r="L474" s="290"/>
      <c r="M474" s="290"/>
      <c r="N474" s="290"/>
      <c r="O474" s="290"/>
      <c r="P474" s="290"/>
      <c r="Q474" s="290"/>
      <c r="R474" s="290"/>
      <c r="S474" s="290"/>
      <c r="T474" s="290"/>
      <c r="U474" s="290"/>
      <c r="V474" s="290"/>
      <c r="W474" s="290"/>
      <c r="X474" s="290"/>
      <c r="Y474" s="419"/>
      <c r="Z474" s="422"/>
      <c r="AA474" s="422"/>
      <c r="AB474" s="422"/>
      <c r="AC474" s="422"/>
      <c r="AD474" s="422"/>
      <c r="AE474" s="422"/>
      <c r="AF474" s="422"/>
      <c r="AG474" s="422"/>
      <c r="AH474" s="422"/>
      <c r="AI474" s="422"/>
      <c r="AJ474" s="422"/>
      <c r="AK474" s="422"/>
      <c r="AL474" s="422"/>
      <c r="AM474" s="305"/>
    </row>
    <row r="475" spans="1:39" ht="15.6" outlineLevel="1">
      <c r="A475" s="521"/>
      <c r="B475" s="493" t="s">
        <v>499</v>
      </c>
      <c r="C475" s="290"/>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9"/>
      <c r="Z475" s="422"/>
      <c r="AA475" s="422"/>
      <c r="AB475" s="422"/>
      <c r="AC475" s="422"/>
      <c r="AD475" s="422"/>
      <c r="AE475" s="422"/>
      <c r="AF475" s="422"/>
      <c r="AG475" s="422"/>
      <c r="AH475" s="422"/>
      <c r="AI475" s="422"/>
      <c r="AJ475" s="422"/>
      <c r="AK475" s="422"/>
      <c r="AL475" s="422"/>
      <c r="AM475" s="305"/>
    </row>
    <row r="476" spans="1:39" ht="15" outlineLevel="1">
      <c r="A476" s="521">
        <v>21</v>
      </c>
      <c r="B476" s="788" t="s">
        <v>113</v>
      </c>
      <c r="C476" s="736" t="s">
        <v>25</v>
      </c>
      <c r="D476" s="294">
        <v>299231</v>
      </c>
      <c r="E476" s="294">
        <v>240841</v>
      </c>
      <c r="F476" s="294">
        <v>240841</v>
      </c>
      <c r="G476" s="294">
        <v>240841</v>
      </c>
      <c r="H476" s="294">
        <v>240841</v>
      </c>
      <c r="I476" s="294">
        <v>240841</v>
      </c>
      <c r="J476" s="294">
        <v>240841</v>
      </c>
      <c r="K476" s="294">
        <v>240839</v>
      </c>
      <c r="L476" s="294">
        <v>240839</v>
      </c>
      <c r="M476" s="294">
        <v>240243</v>
      </c>
      <c r="N476" s="736"/>
      <c r="O476" s="294">
        <v>21</v>
      </c>
      <c r="P476" s="294">
        <v>17</v>
      </c>
      <c r="Q476" s="294">
        <v>17</v>
      </c>
      <c r="R476" s="294">
        <v>17</v>
      </c>
      <c r="S476" s="294">
        <v>17</v>
      </c>
      <c r="T476" s="294">
        <v>17</v>
      </c>
      <c r="U476" s="294">
        <v>17</v>
      </c>
      <c r="V476" s="294">
        <v>17</v>
      </c>
      <c r="W476" s="294">
        <v>17</v>
      </c>
      <c r="X476" s="294">
        <v>17</v>
      </c>
      <c r="Y476" s="750">
        <v>1</v>
      </c>
      <c r="Z476" s="750"/>
      <c r="AA476" s="750"/>
      <c r="AB476" s="750"/>
      <c r="AC476" s="750"/>
      <c r="AD476" s="750"/>
      <c r="AE476" s="750"/>
      <c r="AF476" s="750"/>
      <c r="AG476" s="407"/>
      <c r="AH476" s="407"/>
      <c r="AI476" s="407"/>
      <c r="AJ476" s="407"/>
      <c r="AK476" s="407"/>
      <c r="AL476" s="407"/>
      <c r="AM476" s="295">
        <f>SUM(Y476:AL476)</f>
        <v>1</v>
      </c>
    </row>
    <row r="477" spans="1:39" ht="15" outlineLevel="1">
      <c r="A477" s="521"/>
      <c r="B477" s="789" t="s">
        <v>817</v>
      </c>
      <c r="C477" s="736" t="s">
        <v>163</v>
      </c>
      <c r="D477" s="294">
        <v>468.46677305091634</v>
      </c>
      <c r="E477" s="294">
        <f>G477</f>
        <v>464.615676260702</v>
      </c>
      <c r="F477" s="294">
        <f>G477</f>
        <v>464.615676260702</v>
      </c>
      <c r="G477" s="294">
        <v>464.615676260702</v>
      </c>
      <c r="H477" s="294">
        <f>H476/G476*G477</f>
        <v>464.615676260702</v>
      </c>
      <c r="I477" s="294"/>
      <c r="J477" s="294"/>
      <c r="K477" s="294"/>
      <c r="L477" s="294"/>
      <c r="M477" s="294"/>
      <c r="N477" s="736"/>
      <c r="O477" s="294"/>
      <c r="P477" s="294"/>
      <c r="Q477" s="294"/>
      <c r="R477" s="294"/>
      <c r="S477" s="294"/>
      <c r="T477" s="294"/>
      <c r="U477" s="294"/>
      <c r="V477" s="294"/>
      <c r="W477" s="294"/>
      <c r="X477" s="294"/>
      <c r="Y477" s="752">
        <f>Y476</f>
        <v>1</v>
      </c>
      <c r="Z477" s="752">
        <f t="shared" ref="Z477:AF477" si="768">Z476</f>
        <v>0</v>
      </c>
      <c r="AA477" s="752">
        <f t="shared" si="768"/>
        <v>0</v>
      </c>
      <c r="AB477" s="752">
        <f t="shared" si="768"/>
        <v>0</v>
      </c>
      <c r="AC477" s="752">
        <f t="shared" si="768"/>
        <v>0</v>
      </c>
      <c r="AD477" s="752">
        <f t="shared" si="768"/>
        <v>0</v>
      </c>
      <c r="AE477" s="752">
        <f t="shared" si="768"/>
        <v>0</v>
      </c>
      <c r="AF477" s="752">
        <f t="shared" si="768"/>
        <v>0</v>
      </c>
      <c r="AG477" s="408">
        <f t="shared" ref="AG477:AL477" si="769">AG476</f>
        <v>0</v>
      </c>
      <c r="AH477" s="408">
        <f t="shared" si="769"/>
        <v>0</v>
      </c>
      <c r="AI477" s="408">
        <f t="shared" si="769"/>
        <v>0</v>
      </c>
      <c r="AJ477" s="408">
        <f t="shared" si="769"/>
        <v>0</v>
      </c>
      <c r="AK477" s="408">
        <f t="shared" si="769"/>
        <v>0</v>
      </c>
      <c r="AL477" s="408">
        <f t="shared" si="769"/>
        <v>0</v>
      </c>
      <c r="AM477" s="305"/>
    </row>
    <row r="478" spans="1:39" ht="15" outlineLevel="1">
      <c r="A478" s="521"/>
      <c r="B478" s="790"/>
      <c r="C478" s="736"/>
      <c r="D478" s="736"/>
      <c r="E478" s="736"/>
      <c r="F478" s="736"/>
      <c r="G478" s="736"/>
      <c r="H478" s="736"/>
      <c r="I478" s="736"/>
      <c r="J478" s="736"/>
      <c r="K478" s="736"/>
      <c r="L478" s="736"/>
      <c r="M478" s="736"/>
      <c r="N478" s="736"/>
      <c r="O478" s="736"/>
      <c r="P478" s="736"/>
      <c r="Q478" s="736"/>
      <c r="R478" s="736"/>
      <c r="S478" s="736"/>
      <c r="T478" s="736"/>
      <c r="U478" s="736"/>
      <c r="V478" s="736"/>
      <c r="W478" s="736"/>
      <c r="X478" s="736"/>
      <c r="Y478" s="764"/>
      <c r="Z478" s="791"/>
      <c r="AA478" s="791"/>
      <c r="AB478" s="791"/>
      <c r="AC478" s="791"/>
      <c r="AD478" s="791"/>
      <c r="AE478" s="791"/>
      <c r="AF478" s="791"/>
      <c r="AG478" s="422"/>
      <c r="AH478" s="422"/>
      <c r="AI478" s="422"/>
      <c r="AJ478" s="422"/>
      <c r="AK478" s="422"/>
      <c r="AL478" s="422"/>
      <c r="AM478" s="305"/>
    </row>
    <row r="479" spans="1:39" ht="30" outlineLevel="1">
      <c r="A479" s="521">
        <v>22</v>
      </c>
      <c r="B479" s="788" t="s">
        <v>114</v>
      </c>
      <c r="C479" s="736" t="s">
        <v>25</v>
      </c>
      <c r="D479" s="294">
        <v>40495</v>
      </c>
      <c r="E479" s="294">
        <v>40495</v>
      </c>
      <c r="F479" s="294">
        <v>40495</v>
      </c>
      <c r="G479" s="294">
        <v>40495</v>
      </c>
      <c r="H479" s="294">
        <v>40495</v>
      </c>
      <c r="I479" s="294">
        <v>40495</v>
      </c>
      <c r="J479" s="294">
        <v>40495</v>
      </c>
      <c r="K479" s="294">
        <v>40495</v>
      </c>
      <c r="L479" s="294">
        <v>40495</v>
      </c>
      <c r="M479" s="294">
        <v>40495</v>
      </c>
      <c r="N479" s="736"/>
      <c r="O479" s="294">
        <v>11</v>
      </c>
      <c r="P479" s="294">
        <v>11</v>
      </c>
      <c r="Q479" s="294">
        <v>11</v>
      </c>
      <c r="R479" s="294">
        <v>11</v>
      </c>
      <c r="S479" s="294">
        <v>11</v>
      </c>
      <c r="T479" s="294">
        <v>11</v>
      </c>
      <c r="U479" s="294">
        <v>11</v>
      </c>
      <c r="V479" s="294">
        <v>11</v>
      </c>
      <c r="W479" s="294">
        <v>11</v>
      </c>
      <c r="X479" s="294">
        <v>11</v>
      </c>
      <c r="Y479" s="750">
        <v>1</v>
      </c>
      <c r="Z479" s="750"/>
      <c r="AA479" s="750"/>
      <c r="AB479" s="750"/>
      <c r="AC479" s="750"/>
      <c r="AD479" s="750"/>
      <c r="AE479" s="750"/>
      <c r="AF479" s="750"/>
      <c r="AG479" s="407"/>
      <c r="AH479" s="407"/>
      <c r="AI479" s="407"/>
      <c r="AJ479" s="407"/>
      <c r="AK479" s="407"/>
      <c r="AL479" s="407"/>
      <c r="AM479" s="295">
        <f>SUM(Y479:AL479)</f>
        <v>1</v>
      </c>
    </row>
    <row r="480" spans="1:39" ht="15" outlineLevel="1">
      <c r="A480" s="521"/>
      <c r="B480" s="789" t="s">
        <v>817</v>
      </c>
      <c r="C480" s="736" t="s">
        <v>163</v>
      </c>
      <c r="D480" s="294">
        <v>4410</v>
      </c>
      <c r="E480" s="294">
        <f>D480</f>
        <v>4410</v>
      </c>
      <c r="F480" s="294">
        <f>E480</f>
        <v>4410</v>
      </c>
      <c r="G480" s="294">
        <v>4410</v>
      </c>
      <c r="H480" s="294">
        <f>H479/G479*G480</f>
        <v>4410</v>
      </c>
      <c r="I480" s="294"/>
      <c r="J480" s="294"/>
      <c r="K480" s="294"/>
      <c r="L480" s="294"/>
      <c r="M480" s="294"/>
      <c r="N480" s="736"/>
      <c r="O480" s="294"/>
      <c r="P480" s="294"/>
      <c r="Q480" s="294"/>
      <c r="R480" s="294"/>
      <c r="S480" s="294"/>
      <c r="T480" s="294"/>
      <c r="U480" s="294"/>
      <c r="V480" s="294"/>
      <c r="W480" s="294"/>
      <c r="X480" s="294"/>
      <c r="Y480" s="752">
        <f>Y479</f>
        <v>1</v>
      </c>
      <c r="Z480" s="752">
        <f t="shared" ref="Z480:AF480" si="770">Z479</f>
        <v>0</v>
      </c>
      <c r="AA480" s="752">
        <f t="shared" si="770"/>
        <v>0</v>
      </c>
      <c r="AB480" s="752">
        <f t="shared" si="770"/>
        <v>0</v>
      </c>
      <c r="AC480" s="752">
        <f t="shared" si="770"/>
        <v>0</v>
      </c>
      <c r="AD480" s="752">
        <f t="shared" si="770"/>
        <v>0</v>
      </c>
      <c r="AE480" s="752">
        <f t="shared" si="770"/>
        <v>0</v>
      </c>
      <c r="AF480" s="752">
        <f t="shared" si="770"/>
        <v>0</v>
      </c>
      <c r="AG480" s="408">
        <f t="shared" ref="AG480:AL480" si="771">AG479</f>
        <v>0</v>
      </c>
      <c r="AH480" s="408">
        <f t="shared" si="771"/>
        <v>0</v>
      </c>
      <c r="AI480" s="408">
        <f t="shared" si="771"/>
        <v>0</v>
      </c>
      <c r="AJ480" s="408">
        <f t="shared" si="771"/>
        <v>0</v>
      </c>
      <c r="AK480" s="408">
        <f t="shared" si="771"/>
        <v>0</v>
      </c>
      <c r="AL480" s="408">
        <f t="shared" si="771"/>
        <v>0</v>
      </c>
      <c r="AM480" s="305"/>
    </row>
    <row r="481" spans="1:39" ht="15" outlineLevel="1">
      <c r="A481" s="521"/>
      <c r="B481" s="428"/>
      <c r="C481" s="290"/>
      <c r="D481" s="290"/>
      <c r="E481" s="290"/>
      <c r="F481" s="290"/>
      <c r="G481" s="290"/>
      <c r="H481" s="290"/>
      <c r="I481" s="290"/>
      <c r="J481" s="290"/>
      <c r="K481" s="290"/>
      <c r="L481" s="290"/>
      <c r="M481" s="290"/>
      <c r="N481" s="290"/>
      <c r="O481" s="290"/>
      <c r="P481" s="290"/>
      <c r="Q481" s="290"/>
      <c r="R481" s="290"/>
      <c r="S481" s="290"/>
      <c r="T481" s="290"/>
      <c r="U481" s="290"/>
      <c r="V481" s="290"/>
      <c r="W481" s="290"/>
      <c r="X481" s="290"/>
      <c r="Y481" s="419"/>
      <c r="Z481" s="422"/>
      <c r="AA481" s="422"/>
      <c r="AB481" s="422"/>
      <c r="AC481" s="422"/>
      <c r="AD481" s="422"/>
      <c r="AE481" s="422"/>
      <c r="AF481" s="422"/>
      <c r="AG481" s="422"/>
      <c r="AH481" s="422"/>
      <c r="AI481" s="422"/>
      <c r="AJ481" s="422"/>
      <c r="AK481" s="422"/>
      <c r="AL481" s="422"/>
      <c r="AM481" s="305"/>
    </row>
    <row r="482" spans="1:39" ht="30" hidden="1" outlineLevel="1">
      <c r="A482" s="521">
        <v>23</v>
      </c>
      <c r="B482" s="425" t="s">
        <v>115</v>
      </c>
      <c r="C482" s="290" t="s">
        <v>25</v>
      </c>
      <c r="D482" s="294"/>
      <c r="E482" s="294"/>
      <c r="F482" s="294"/>
      <c r="G482" s="294"/>
      <c r="H482" s="294"/>
      <c r="I482" s="294"/>
      <c r="J482" s="294"/>
      <c r="K482" s="294"/>
      <c r="L482" s="294"/>
      <c r="M482" s="294"/>
      <c r="N482" s="290"/>
      <c r="O482" s="294"/>
      <c r="P482" s="294"/>
      <c r="Q482" s="294"/>
      <c r="R482" s="294"/>
      <c r="S482" s="294"/>
      <c r="T482" s="294"/>
      <c r="U482" s="294"/>
      <c r="V482" s="294"/>
      <c r="W482" s="294"/>
      <c r="X482" s="294"/>
      <c r="Y482" s="407"/>
      <c r="Z482" s="407"/>
      <c r="AA482" s="407"/>
      <c r="AB482" s="407"/>
      <c r="AC482" s="407"/>
      <c r="AD482" s="407"/>
      <c r="AE482" s="407"/>
      <c r="AF482" s="407"/>
      <c r="AG482" s="407"/>
      <c r="AH482" s="407"/>
      <c r="AI482" s="407"/>
      <c r="AJ482" s="407"/>
      <c r="AK482" s="407"/>
      <c r="AL482" s="407"/>
      <c r="AM482" s="295">
        <f>SUM(Y482:AL482)</f>
        <v>0</v>
      </c>
    </row>
    <row r="483" spans="1:39" ht="15" hidden="1" outlineLevel="1">
      <c r="A483" s="521"/>
      <c r="B483" s="428" t="s">
        <v>308</v>
      </c>
      <c r="C483" s="290" t="s">
        <v>163</v>
      </c>
      <c r="D483" s="294"/>
      <c r="E483" s="294"/>
      <c r="F483" s="294"/>
      <c r="G483" s="294"/>
      <c r="H483" s="294"/>
      <c r="I483" s="294"/>
      <c r="J483" s="294"/>
      <c r="K483" s="294"/>
      <c r="L483" s="294"/>
      <c r="M483" s="294"/>
      <c r="N483" s="290"/>
      <c r="O483" s="294"/>
      <c r="P483" s="294"/>
      <c r="Q483" s="294"/>
      <c r="R483" s="294"/>
      <c r="S483" s="294"/>
      <c r="T483" s="294"/>
      <c r="U483" s="294"/>
      <c r="V483" s="294"/>
      <c r="W483" s="294"/>
      <c r="X483" s="294"/>
      <c r="Y483" s="408">
        <v>0</v>
      </c>
      <c r="Z483" s="408">
        <f t="shared" ref="Z483:AL483" si="772">Z482</f>
        <v>0</v>
      </c>
      <c r="AA483" s="408">
        <f t="shared" si="772"/>
        <v>0</v>
      </c>
      <c r="AB483" s="408">
        <f t="shared" si="772"/>
        <v>0</v>
      </c>
      <c r="AC483" s="408">
        <f t="shared" si="772"/>
        <v>0</v>
      </c>
      <c r="AD483" s="408">
        <f t="shared" si="772"/>
        <v>0</v>
      </c>
      <c r="AE483" s="408">
        <f t="shared" si="772"/>
        <v>0</v>
      </c>
      <c r="AF483" s="408">
        <f t="shared" si="772"/>
        <v>0</v>
      </c>
      <c r="AG483" s="408">
        <f t="shared" si="772"/>
        <v>0</v>
      </c>
      <c r="AH483" s="408">
        <f t="shared" si="772"/>
        <v>0</v>
      </c>
      <c r="AI483" s="408">
        <f t="shared" si="772"/>
        <v>0</v>
      </c>
      <c r="AJ483" s="408">
        <f t="shared" si="772"/>
        <v>0</v>
      </c>
      <c r="AK483" s="408">
        <f t="shared" si="772"/>
        <v>0</v>
      </c>
      <c r="AL483" s="408">
        <f t="shared" si="772"/>
        <v>0</v>
      </c>
      <c r="AM483" s="305"/>
    </row>
    <row r="484" spans="1:39" ht="15" hidden="1" outlineLevel="1">
      <c r="A484" s="521"/>
      <c r="B484" s="427"/>
      <c r="C484" s="290"/>
      <c r="D484" s="290"/>
      <c r="E484" s="290"/>
      <c r="F484" s="290"/>
      <c r="G484" s="290"/>
      <c r="H484" s="290"/>
      <c r="I484" s="290"/>
      <c r="J484" s="290"/>
      <c r="K484" s="290"/>
      <c r="L484" s="290"/>
      <c r="M484" s="290"/>
      <c r="N484" s="290"/>
      <c r="O484" s="290"/>
      <c r="P484" s="290"/>
      <c r="Q484" s="290"/>
      <c r="R484" s="290"/>
      <c r="S484" s="290"/>
      <c r="T484" s="290"/>
      <c r="U484" s="290"/>
      <c r="V484" s="290"/>
      <c r="W484" s="290"/>
      <c r="X484" s="290"/>
      <c r="Y484" s="419"/>
      <c r="Z484" s="422"/>
      <c r="AA484" s="422"/>
      <c r="AB484" s="422"/>
      <c r="AC484" s="422"/>
      <c r="AD484" s="422"/>
      <c r="AE484" s="422"/>
      <c r="AF484" s="422"/>
      <c r="AG484" s="422"/>
      <c r="AH484" s="422"/>
      <c r="AI484" s="422"/>
      <c r="AJ484" s="422"/>
      <c r="AK484" s="422"/>
      <c r="AL484" s="422"/>
      <c r="AM484" s="305"/>
    </row>
    <row r="485" spans="1:39" ht="15" hidden="1" outlineLevel="1">
      <c r="A485" s="521">
        <v>24</v>
      </c>
      <c r="B485" s="425" t="s">
        <v>116</v>
      </c>
      <c r="C485" s="290" t="s">
        <v>25</v>
      </c>
      <c r="D485" s="294"/>
      <c r="E485" s="294"/>
      <c r="F485" s="294"/>
      <c r="G485" s="294"/>
      <c r="H485" s="294"/>
      <c r="I485" s="294"/>
      <c r="J485" s="294"/>
      <c r="K485" s="294"/>
      <c r="L485" s="294"/>
      <c r="M485" s="294"/>
      <c r="N485" s="290"/>
      <c r="O485" s="294"/>
      <c r="P485" s="294"/>
      <c r="Q485" s="294"/>
      <c r="R485" s="294"/>
      <c r="S485" s="294"/>
      <c r="T485" s="294"/>
      <c r="U485" s="294"/>
      <c r="V485" s="294"/>
      <c r="W485" s="294"/>
      <c r="X485" s="294"/>
      <c r="Y485" s="407">
        <v>1</v>
      </c>
      <c r="Z485" s="407"/>
      <c r="AA485" s="407"/>
      <c r="AB485" s="407"/>
      <c r="AC485" s="407"/>
      <c r="AD485" s="407"/>
      <c r="AE485" s="407"/>
      <c r="AF485" s="407"/>
      <c r="AG485" s="407"/>
      <c r="AH485" s="407"/>
      <c r="AI485" s="407"/>
      <c r="AJ485" s="407"/>
      <c r="AK485" s="407"/>
      <c r="AL485" s="407"/>
      <c r="AM485" s="295">
        <f>SUM(Y485:AL485)</f>
        <v>1</v>
      </c>
    </row>
    <row r="486" spans="1:39" ht="15" hidden="1" outlineLevel="1">
      <c r="A486" s="521"/>
      <c r="B486" s="428" t="s">
        <v>308</v>
      </c>
      <c r="C486" s="290" t="s">
        <v>163</v>
      </c>
      <c r="D486" s="294"/>
      <c r="E486" s="294"/>
      <c r="F486" s="294"/>
      <c r="G486" s="294"/>
      <c r="H486" s="294"/>
      <c r="I486" s="294"/>
      <c r="J486" s="294"/>
      <c r="K486" s="294"/>
      <c r="L486" s="294"/>
      <c r="M486" s="294"/>
      <c r="N486" s="290"/>
      <c r="O486" s="294"/>
      <c r="P486" s="294"/>
      <c r="Q486" s="294"/>
      <c r="R486" s="294"/>
      <c r="S486" s="294"/>
      <c r="T486" s="294"/>
      <c r="U486" s="294"/>
      <c r="V486" s="294"/>
      <c r="W486" s="294"/>
      <c r="X486" s="294"/>
      <c r="Y486" s="408">
        <v>1</v>
      </c>
      <c r="Z486" s="408">
        <f t="shared" ref="Z486:AL486" si="773">Z485</f>
        <v>0</v>
      </c>
      <c r="AA486" s="408">
        <f t="shared" si="773"/>
        <v>0</v>
      </c>
      <c r="AB486" s="408">
        <f t="shared" si="773"/>
        <v>0</v>
      </c>
      <c r="AC486" s="408">
        <f t="shared" si="773"/>
        <v>0</v>
      </c>
      <c r="AD486" s="408">
        <f t="shared" si="773"/>
        <v>0</v>
      </c>
      <c r="AE486" s="408">
        <f t="shared" si="773"/>
        <v>0</v>
      </c>
      <c r="AF486" s="408">
        <f t="shared" si="773"/>
        <v>0</v>
      </c>
      <c r="AG486" s="408">
        <f t="shared" si="773"/>
        <v>0</v>
      </c>
      <c r="AH486" s="408">
        <f t="shared" si="773"/>
        <v>0</v>
      </c>
      <c r="AI486" s="408">
        <f t="shared" si="773"/>
        <v>0</v>
      </c>
      <c r="AJ486" s="408">
        <f t="shared" si="773"/>
        <v>0</v>
      </c>
      <c r="AK486" s="408">
        <f t="shared" si="773"/>
        <v>0</v>
      </c>
      <c r="AL486" s="408">
        <f t="shared" si="773"/>
        <v>0</v>
      </c>
      <c r="AM486" s="305"/>
    </row>
    <row r="487" spans="1:39" ht="15" hidden="1" outlineLevel="1">
      <c r="A487" s="521"/>
      <c r="B487" s="428"/>
      <c r="C487" s="290"/>
      <c r="D487" s="290"/>
      <c r="E487" s="290"/>
      <c r="F487" s="290"/>
      <c r="G487" s="290"/>
      <c r="H487" s="290"/>
      <c r="I487" s="290"/>
      <c r="J487" s="290"/>
      <c r="K487" s="290"/>
      <c r="L487" s="290"/>
      <c r="M487" s="290"/>
      <c r="N487" s="290"/>
      <c r="O487" s="290"/>
      <c r="P487" s="290"/>
      <c r="Q487" s="290"/>
      <c r="R487" s="290"/>
      <c r="S487" s="290"/>
      <c r="T487" s="290"/>
      <c r="U487" s="290"/>
      <c r="V487" s="290"/>
      <c r="W487" s="290"/>
      <c r="X487" s="290"/>
      <c r="Y487" s="409"/>
      <c r="Z487" s="422"/>
      <c r="AA487" s="422"/>
      <c r="AB487" s="422"/>
      <c r="AC487" s="422"/>
      <c r="AD487" s="422"/>
      <c r="AE487" s="422"/>
      <c r="AF487" s="422"/>
      <c r="AG487" s="422"/>
      <c r="AH487" s="422"/>
      <c r="AI487" s="422"/>
      <c r="AJ487" s="422"/>
      <c r="AK487" s="422"/>
      <c r="AL487" s="422"/>
      <c r="AM487" s="305"/>
    </row>
    <row r="488" spans="1:39" ht="15" outlineLevel="1">
      <c r="A488" s="521">
        <v>25</v>
      </c>
      <c r="B488" s="425" t="s">
        <v>738</v>
      </c>
      <c r="C488" s="290" t="s">
        <v>25</v>
      </c>
      <c r="D488" s="294">
        <v>281971</v>
      </c>
      <c r="E488" s="294">
        <v>204200</v>
      </c>
      <c r="F488" s="294">
        <v>204200</v>
      </c>
      <c r="G488" s="294">
        <v>204200</v>
      </c>
      <c r="H488" s="294">
        <v>204200</v>
      </c>
      <c r="I488" s="294">
        <v>204200</v>
      </c>
      <c r="J488" s="294">
        <v>204200</v>
      </c>
      <c r="K488" s="294">
        <v>204196</v>
      </c>
      <c r="L488" s="294">
        <v>204196</v>
      </c>
      <c r="M488" s="294">
        <v>204196</v>
      </c>
      <c r="N488" s="294"/>
      <c r="O488" s="294">
        <v>19</v>
      </c>
      <c r="P488" s="294">
        <v>14</v>
      </c>
      <c r="Q488" s="294">
        <v>14</v>
      </c>
      <c r="R488" s="294">
        <v>14</v>
      </c>
      <c r="S488" s="294">
        <v>14</v>
      </c>
      <c r="T488" s="294">
        <v>14</v>
      </c>
      <c r="U488" s="294">
        <v>14</v>
      </c>
      <c r="V488" s="294">
        <v>14</v>
      </c>
      <c r="W488" s="294">
        <v>14</v>
      </c>
      <c r="X488" s="294">
        <v>14</v>
      </c>
      <c r="Y488" s="423">
        <v>1</v>
      </c>
      <c r="Z488" s="407"/>
      <c r="AA488" s="407"/>
      <c r="AB488" s="407"/>
      <c r="AC488" s="407"/>
      <c r="AD488" s="407"/>
      <c r="AE488" s="407"/>
      <c r="AF488" s="412"/>
      <c r="AG488" s="412"/>
      <c r="AH488" s="412"/>
      <c r="AI488" s="412"/>
      <c r="AJ488" s="412"/>
      <c r="AK488" s="412"/>
      <c r="AL488" s="412"/>
      <c r="AM488" s="295">
        <f>SUM(Y488:AL488)</f>
        <v>1</v>
      </c>
    </row>
    <row r="489" spans="1:39" ht="15" outlineLevel="1">
      <c r="A489" s="521"/>
      <c r="B489" s="428" t="s">
        <v>308</v>
      </c>
      <c r="C489" s="290" t="s">
        <v>163</v>
      </c>
      <c r="D489" s="294"/>
      <c r="E489" s="294"/>
      <c r="F489" s="294"/>
      <c r="G489" s="294"/>
      <c r="H489" s="294"/>
      <c r="I489" s="294"/>
      <c r="J489" s="294"/>
      <c r="K489" s="294"/>
      <c r="L489" s="294"/>
      <c r="M489" s="294"/>
      <c r="N489" s="294"/>
      <c r="O489" s="294"/>
      <c r="P489" s="294"/>
      <c r="Q489" s="294"/>
      <c r="R489" s="294"/>
      <c r="S489" s="294"/>
      <c r="T489" s="294"/>
      <c r="U489" s="294"/>
      <c r="V489" s="294"/>
      <c r="W489" s="294"/>
      <c r="X489" s="294"/>
      <c r="Y489" s="408">
        <f t="shared" ref="Y489:AL489" si="774">Y488</f>
        <v>1</v>
      </c>
      <c r="Z489" s="408">
        <f t="shared" si="774"/>
        <v>0</v>
      </c>
      <c r="AA489" s="408">
        <f t="shared" si="774"/>
        <v>0</v>
      </c>
      <c r="AB489" s="408">
        <f t="shared" si="774"/>
        <v>0</v>
      </c>
      <c r="AC489" s="408">
        <f t="shared" si="774"/>
        <v>0</v>
      </c>
      <c r="AD489" s="408">
        <f t="shared" si="774"/>
        <v>0</v>
      </c>
      <c r="AE489" s="408">
        <f t="shared" si="774"/>
        <v>0</v>
      </c>
      <c r="AF489" s="408">
        <f t="shared" si="774"/>
        <v>0</v>
      </c>
      <c r="AG489" s="408">
        <f t="shared" si="774"/>
        <v>0</v>
      </c>
      <c r="AH489" s="408">
        <f t="shared" si="774"/>
        <v>0</v>
      </c>
      <c r="AI489" s="408">
        <f t="shared" si="774"/>
        <v>0</v>
      </c>
      <c r="AJ489" s="408">
        <f t="shared" si="774"/>
        <v>0</v>
      </c>
      <c r="AK489" s="408">
        <f t="shared" si="774"/>
        <v>0</v>
      </c>
      <c r="AL489" s="408">
        <f t="shared" si="774"/>
        <v>0</v>
      </c>
      <c r="AM489" s="305"/>
    </row>
    <row r="490" spans="1:39" ht="15" outlineLevel="1">
      <c r="A490" s="521"/>
      <c r="B490" s="428"/>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09"/>
      <c r="Z490" s="422"/>
      <c r="AA490" s="422"/>
      <c r="AB490" s="422"/>
      <c r="AC490" s="422"/>
      <c r="AD490" s="422"/>
      <c r="AE490" s="422"/>
      <c r="AF490" s="422"/>
      <c r="AG490" s="422"/>
      <c r="AH490" s="422"/>
      <c r="AI490" s="422"/>
      <c r="AJ490" s="422"/>
      <c r="AK490" s="422"/>
      <c r="AL490" s="422"/>
      <c r="AM490" s="305"/>
    </row>
    <row r="491" spans="1:39" ht="30" hidden="1" outlineLevel="1">
      <c r="A491" s="521">
        <v>26</v>
      </c>
      <c r="B491" s="425" t="s">
        <v>739</v>
      </c>
      <c r="C491" s="290" t="s">
        <v>25</v>
      </c>
      <c r="D491" s="294"/>
      <c r="E491" s="294"/>
      <c r="F491" s="294"/>
      <c r="G491" s="294"/>
      <c r="H491" s="294"/>
      <c r="I491" s="294"/>
      <c r="J491" s="294"/>
      <c r="K491" s="294"/>
      <c r="L491" s="294"/>
      <c r="M491" s="294"/>
      <c r="N491" s="294"/>
      <c r="O491" s="294"/>
      <c r="P491" s="294"/>
      <c r="Q491" s="294"/>
      <c r="R491" s="294"/>
      <c r="S491" s="294"/>
      <c r="T491" s="294"/>
      <c r="U491" s="294"/>
      <c r="V491" s="294"/>
      <c r="W491" s="294"/>
      <c r="X491" s="294"/>
      <c r="Y491" s="423">
        <v>1</v>
      </c>
      <c r="Z491" s="407"/>
      <c r="AA491" s="407"/>
      <c r="AB491" s="407"/>
      <c r="AC491" s="407"/>
      <c r="AD491" s="407"/>
      <c r="AE491" s="407"/>
      <c r="AF491" s="412"/>
      <c r="AG491" s="412"/>
      <c r="AH491" s="412"/>
      <c r="AI491" s="412"/>
      <c r="AJ491" s="412"/>
      <c r="AK491" s="412"/>
      <c r="AL491" s="412"/>
      <c r="AM491" s="295">
        <f>SUM(Y491:AL491)</f>
        <v>1</v>
      </c>
    </row>
    <row r="492" spans="1:39" ht="15" hidden="1" outlineLevel="1">
      <c r="A492" s="521"/>
      <c r="B492" s="428" t="s">
        <v>308</v>
      </c>
      <c r="C492" s="290" t="s">
        <v>735</v>
      </c>
      <c r="D492" s="294"/>
      <c r="E492" s="294"/>
      <c r="F492" s="294"/>
      <c r="G492" s="294"/>
      <c r="H492" s="294"/>
      <c r="I492" s="294"/>
      <c r="J492" s="294"/>
      <c r="K492" s="294"/>
      <c r="L492" s="294"/>
      <c r="M492" s="294"/>
      <c r="N492" s="294"/>
      <c r="O492" s="294"/>
      <c r="P492" s="294"/>
      <c r="Q492" s="294"/>
      <c r="R492" s="294"/>
      <c r="S492" s="294"/>
      <c r="T492" s="294"/>
      <c r="U492" s="294"/>
      <c r="V492" s="294"/>
      <c r="W492" s="294"/>
      <c r="X492" s="294"/>
      <c r="Y492" s="408">
        <f t="shared" ref="Y492:AL492" si="775">Y491</f>
        <v>1</v>
      </c>
      <c r="Z492" s="408">
        <f t="shared" si="775"/>
        <v>0</v>
      </c>
      <c r="AA492" s="408">
        <f t="shared" si="775"/>
        <v>0</v>
      </c>
      <c r="AB492" s="408">
        <f t="shared" si="775"/>
        <v>0</v>
      </c>
      <c r="AC492" s="408">
        <f t="shared" si="775"/>
        <v>0</v>
      </c>
      <c r="AD492" s="408">
        <f t="shared" si="775"/>
        <v>0</v>
      </c>
      <c r="AE492" s="408">
        <f t="shared" si="775"/>
        <v>0</v>
      </c>
      <c r="AF492" s="408">
        <f t="shared" si="775"/>
        <v>0</v>
      </c>
      <c r="AG492" s="408">
        <f t="shared" si="775"/>
        <v>0</v>
      </c>
      <c r="AH492" s="408">
        <f t="shared" si="775"/>
        <v>0</v>
      </c>
      <c r="AI492" s="408">
        <f t="shared" si="775"/>
        <v>0</v>
      </c>
      <c r="AJ492" s="408">
        <f t="shared" si="775"/>
        <v>0</v>
      </c>
      <c r="AK492" s="408">
        <f t="shared" si="775"/>
        <v>0</v>
      </c>
      <c r="AL492" s="408">
        <f t="shared" si="775"/>
        <v>0</v>
      </c>
      <c r="AM492" s="305"/>
    </row>
    <row r="493" spans="1:39" ht="15" hidden="1" outlineLevel="1">
      <c r="A493" s="521"/>
      <c r="B493" s="428"/>
      <c r="C493" s="290"/>
      <c r="D493" s="290"/>
      <c r="E493" s="290"/>
      <c r="F493" s="290"/>
      <c r="G493" s="290"/>
      <c r="H493" s="290"/>
      <c r="I493" s="290"/>
      <c r="J493" s="290"/>
      <c r="K493" s="290"/>
      <c r="L493" s="290"/>
      <c r="M493" s="290"/>
      <c r="N493" s="290"/>
      <c r="O493" s="290"/>
      <c r="P493" s="290"/>
      <c r="Q493" s="290"/>
      <c r="R493" s="290"/>
      <c r="S493" s="290"/>
      <c r="T493" s="290"/>
      <c r="U493" s="290"/>
      <c r="V493" s="290"/>
      <c r="W493" s="290"/>
      <c r="X493" s="290"/>
      <c r="Y493" s="408"/>
      <c r="Z493" s="408"/>
      <c r="AA493" s="408"/>
      <c r="AB493" s="408"/>
      <c r="AC493" s="408"/>
      <c r="AD493" s="408"/>
      <c r="AE493" s="408"/>
      <c r="AF493" s="408"/>
      <c r="AG493" s="408"/>
      <c r="AH493" s="408"/>
      <c r="AI493" s="408"/>
      <c r="AJ493" s="408"/>
      <c r="AK493" s="408"/>
      <c r="AL493" s="408"/>
      <c r="AM493" s="305"/>
    </row>
    <row r="494" spans="1:39" ht="15.6" outlineLevel="1">
      <c r="A494" s="521"/>
      <c r="B494" s="493" t="s">
        <v>500</v>
      </c>
      <c r="C494" s="290"/>
      <c r="D494" s="290"/>
      <c r="E494" s="290"/>
      <c r="F494" s="290"/>
      <c r="G494" s="290"/>
      <c r="H494" s="290"/>
      <c r="I494" s="290"/>
      <c r="J494" s="290"/>
      <c r="K494" s="290"/>
      <c r="L494" s="290"/>
      <c r="M494" s="290"/>
      <c r="N494" s="290"/>
      <c r="O494" s="290"/>
      <c r="P494" s="290"/>
      <c r="Q494" s="290"/>
      <c r="R494" s="290"/>
      <c r="S494" s="290"/>
      <c r="T494" s="290"/>
      <c r="U494" s="290"/>
      <c r="V494" s="290"/>
      <c r="W494" s="290"/>
      <c r="X494" s="290"/>
      <c r="Y494" s="409"/>
      <c r="Z494" s="422"/>
      <c r="AA494" s="422"/>
      <c r="AB494" s="422"/>
      <c r="AC494" s="422"/>
      <c r="AD494" s="422"/>
      <c r="AE494" s="422"/>
      <c r="AF494" s="422"/>
      <c r="AG494" s="422"/>
      <c r="AH494" s="422"/>
      <c r="AI494" s="422"/>
      <c r="AJ494" s="422"/>
      <c r="AK494" s="422"/>
      <c r="AL494" s="422"/>
      <c r="AM494" s="305"/>
    </row>
    <row r="495" spans="1:39" ht="15" hidden="1" outlineLevel="1">
      <c r="A495" s="521">
        <v>27</v>
      </c>
      <c r="B495" s="425" t="s">
        <v>117</v>
      </c>
      <c r="C495" s="290" t="s">
        <v>25</v>
      </c>
      <c r="D495" s="294"/>
      <c r="E495" s="294"/>
      <c r="F495" s="294"/>
      <c r="G495" s="294"/>
      <c r="H495" s="294"/>
      <c r="I495" s="294"/>
      <c r="J495" s="294"/>
      <c r="K495" s="294"/>
      <c r="L495" s="294"/>
      <c r="M495" s="294"/>
      <c r="N495" s="294">
        <v>12</v>
      </c>
      <c r="O495" s="294"/>
      <c r="P495" s="294"/>
      <c r="Q495" s="294"/>
      <c r="R495" s="294"/>
      <c r="S495" s="294"/>
      <c r="T495" s="294"/>
      <c r="U495" s="294"/>
      <c r="V495" s="294"/>
      <c r="W495" s="294"/>
      <c r="X495" s="294"/>
      <c r="Y495" s="423"/>
      <c r="Z495" s="407"/>
      <c r="AA495" s="407"/>
      <c r="AB495" s="407"/>
      <c r="AC495" s="407"/>
      <c r="AD495" s="407"/>
      <c r="AE495" s="407"/>
      <c r="AF495" s="412"/>
      <c r="AG495" s="412"/>
      <c r="AH495" s="412"/>
      <c r="AI495" s="412"/>
      <c r="AJ495" s="412"/>
      <c r="AK495" s="412"/>
      <c r="AL495" s="412"/>
      <c r="AM495" s="295">
        <f>SUM(Y495:AL495)</f>
        <v>0</v>
      </c>
    </row>
    <row r="496" spans="1:39" ht="15" hidden="1" outlineLevel="1">
      <c r="A496" s="521"/>
      <c r="B496" s="428" t="s">
        <v>308</v>
      </c>
      <c r="C496" s="290" t="s">
        <v>163</v>
      </c>
      <c r="D496" s="294"/>
      <c r="E496" s="294"/>
      <c r="F496" s="294"/>
      <c r="G496" s="294"/>
      <c r="H496" s="294"/>
      <c r="I496" s="294"/>
      <c r="J496" s="294"/>
      <c r="K496" s="294"/>
      <c r="L496" s="294"/>
      <c r="M496" s="294"/>
      <c r="N496" s="294">
        <f>N495</f>
        <v>12</v>
      </c>
      <c r="O496" s="294"/>
      <c r="P496" s="294"/>
      <c r="Q496" s="294"/>
      <c r="R496" s="294"/>
      <c r="S496" s="294"/>
      <c r="T496" s="294"/>
      <c r="U496" s="294"/>
      <c r="V496" s="294"/>
      <c r="W496" s="294"/>
      <c r="X496" s="294"/>
      <c r="Y496" s="408">
        <f>Y495</f>
        <v>0</v>
      </c>
      <c r="Z496" s="408">
        <f t="shared" ref="Z496:AL496" si="776">Z495</f>
        <v>0</v>
      </c>
      <c r="AA496" s="408">
        <f t="shared" si="776"/>
        <v>0</v>
      </c>
      <c r="AB496" s="408">
        <f t="shared" si="776"/>
        <v>0</v>
      </c>
      <c r="AC496" s="408">
        <f t="shared" si="776"/>
        <v>0</v>
      </c>
      <c r="AD496" s="408">
        <f t="shared" si="776"/>
        <v>0</v>
      </c>
      <c r="AE496" s="408">
        <f t="shared" si="776"/>
        <v>0</v>
      </c>
      <c r="AF496" s="408">
        <f t="shared" si="776"/>
        <v>0</v>
      </c>
      <c r="AG496" s="408">
        <f t="shared" si="776"/>
        <v>0</v>
      </c>
      <c r="AH496" s="408">
        <f t="shared" si="776"/>
        <v>0</v>
      </c>
      <c r="AI496" s="408">
        <f t="shared" si="776"/>
        <v>0</v>
      </c>
      <c r="AJ496" s="408">
        <f t="shared" si="776"/>
        <v>0</v>
      </c>
      <c r="AK496" s="408">
        <f t="shared" si="776"/>
        <v>0</v>
      </c>
      <c r="AL496" s="408">
        <f t="shared" si="776"/>
        <v>0</v>
      </c>
      <c r="AM496" s="305"/>
    </row>
    <row r="497" spans="1:39" ht="15" hidden="1" outlineLevel="1">
      <c r="A497" s="521"/>
      <c r="B497" s="428"/>
      <c r="C497" s="290"/>
      <c r="D497" s="290"/>
      <c r="E497" s="290"/>
      <c r="F497" s="290"/>
      <c r="G497" s="290"/>
      <c r="H497" s="290"/>
      <c r="I497" s="290"/>
      <c r="J497" s="290"/>
      <c r="K497" s="290"/>
      <c r="L497" s="290"/>
      <c r="M497" s="290"/>
      <c r="N497" s="290"/>
      <c r="O497" s="290"/>
      <c r="P497" s="290"/>
      <c r="Q497" s="290"/>
      <c r="R497" s="290"/>
      <c r="S497" s="290"/>
      <c r="T497" s="290"/>
      <c r="U497" s="290"/>
      <c r="V497" s="290"/>
      <c r="W497" s="290"/>
      <c r="X497" s="290"/>
      <c r="Y497" s="409"/>
      <c r="Z497" s="422"/>
      <c r="AA497" s="422"/>
      <c r="AB497" s="422"/>
      <c r="AC497" s="422"/>
      <c r="AD497" s="422"/>
      <c r="AE497" s="422"/>
      <c r="AF497" s="422"/>
      <c r="AG497" s="422"/>
      <c r="AH497" s="422"/>
      <c r="AI497" s="422"/>
      <c r="AJ497" s="422"/>
      <c r="AK497" s="422"/>
      <c r="AL497" s="422"/>
      <c r="AM497" s="305"/>
    </row>
    <row r="498" spans="1:39" ht="15" outlineLevel="1">
      <c r="A498" s="521">
        <v>28</v>
      </c>
      <c r="B498" s="425" t="s">
        <v>118</v>
      </c>
      <c r="C498" s="290" t="s">
        <v>25</v>
      </c>
      <c r="D498" s="294">
        <v>561819</v>
      </c>
      <c r="E498" s="294">
        <v>561819</v>
      </c>
      <c r="F498" s="294">
        <v>561819</v>
      </c>
      <c r="G498" s="294">
        <v>561819</v>
      </c>
      <c r="H498" s="294">
        <v>561819</v>
      </c>
      <c r="I498" s="294">
        <v>454891</v>
      </c>
      <c r="J498" s="294">
        <v>454891</v>
      </c>
      <c r="K498" s="294">
        <v>454891</v>
      </c>
      <c r="L498" s="294">
        <v>454891</v>
      </c>
      <c r="M498" s="294">
        <v>454891</v>
      </c>
      <c r="N498" s="294">
        <v>12</v>
      </c>
      <c r="O498" s="294">
        <v>105</v>
      </c>
      <c r="P498" s="294">
        <v>105</v>
      </c>
      <c r="Q498" s="294">
        <v>105</v>
      </c>
      <c r="R498" s="294">
        <v>105</v>
      </c>
      <c r="S498" s="294">
        <v>105</v>
      </c>
      <c r="T498" s="294">
        <v>84</v>
      </c>
      <c r="U498" s="294">
        <v>84</v>
      </c>
      <c r="V498" s="294">
        <v>84</v>
      </c>
      <c r="W498" s="294">
        <v>84</v>
      </c>
      <c r="X498" s="294">
        <v>84</v>
      </c>
      <c r="Y498" s="423"/>
      <c r="Z498" s="407">
        <f>'3-a.  Rate Class Allocations'!P52</f>
        <v>2.4648889551390399E-2</v>
      </c>
      <c r="AA498" s="407">
        <f>'3-a.  Rate Class Allocations'!Q52</f>
        <v>0.92832846154563187</v>
      </c>
      <c r="AB498" s="407"/>
      <c r="AC498" s="407"/>
      <c r="AD498" s="407"/>
      <c r="AE498" s="407"/>
      <c r="AF498" s="412"/>
      <c r="AG498" s="412"/>
      <c r="AH498" s="412"/>
      <c r="AI498" s="412"/>
      <c r="AJ498" s="412"/>
      <c r="AK498" s="412"/>
      <c r="AL498" s="412"/>
      <c r="AM498" s="295">
        <f>SUM(Y498:AL498)</f>
        <v>0.95297735109702231</v>
      </c>
    </row>
    <row r="499" spans="1:39" ht="15" outlineLevel="1">
      <c r="A499" s="521"/>
      <c r="B499" s="428" t="s">
        <v>817</v>
      </c>
      <c r="C499" s="290" t="s">
        <v>163</v>
      </c>
      <c r="D499" s="294">
        <v>95185.580220519405</v>
      </c>
      <c r="E499" s="294">
        <f>D499-($D$489-$G$489)/3</f>
        <v>95185.580220519405</v>
      </c>
      <c r="F499" s="294">
        <f>E499-($D$489-$G$489)/3</f>
        <v>95185.580220519405</v>
      </c>
      <c r="G499" s="294">
        <v>94714.877613879449</v>
      </c>
      <c r="H499" s="294">
        <f>H498/G498*G499</f>
        <v>94714.877613879449</v>
      </c>
      <c r="I499" s="294"/>
      <c r="J499" s="294"/>
      <c r="K499" s="294"/>
      <c r="L499" s="294"/>
      <c r="M499" s="294"/>
      <c r="N499" s="294">
        <f>N498</f>
        <v>12</v>
      </c>
      <c r="O499" s="294">
        <f>O498/D498*D499</f>
        <v>17.789512143865796</v>
      </c>
      <c r="P499" s="294">
        <f>P498/E498*E499</f>
        <v>17.789512143865796</v>
      </c>
      <c r="Q499" s="294">
        <f>Q498/F498*F499</f>
        <v>17.789512143865796</v>
      </c>
      <c r="R499" s="294">
        <f>R498/G498*G499</f>
        <v>17.701541153747634</v>
      </c>
      <c r="S499" s="294">
        <f>S498/R498*R499</f>
        <v>17.701541153747634</v>
      </c>
      <c r="T499" s="294"/>
      <c r="U499" s="294"/>
      <c r="V499" s="294"/>
      <c r="W499" s="294"/>
      <c r="X499" s="294"/>
      <c r="Y499" s="408">
        <f>Y498</f>
        <v>0</v>
      </c>
      <c r="Z499" s="805">
        <f>'3-a.  Rate Class Allocations'!P53</f>
        <v>0.51375199075512745</v>
      </c>
      <c r="AA499" s="805">
        <f>'3-a.  Rate Class Allocations'!Q53</f>
        <v>0</v>
      </c>
      <c r="AB499" s="408">
        <f t="shared" ref="AB499:AL499" si="777">AB498</f>
        <v>0</v>
      </c>
      <c r="AC499" s="408">
        <f t="shared" si="777"/>
        <v>0</v>
      </c>
      <c r="AD499" s="408">
        <f t="shared" si="777"/>
        <v>0</v>
      </c>
      <c r="AE499" s="408">
        <f t="shared" si="777"/>
        <v>0</v>
      </c>
      <c r="AF499" s="408">
        <f t="shared" si="777"/>
        <v>0</v>
      </c>
      <c r="AG499" s="408">
        <f t="shared" si="777"/>
        <v>0</v>
      </c>
      <c r="AH499" s="408">
        <f t="shared" si="777"/>
        <v>0</v>
      </c>
      <c r="AI499" s="408">
        <f t="shared" si="777"/>
        <v>0</v>
      </c>
      <c r="AJ499" s="408">
        <f t="shared" si="777"/>
        <v>0</v>
      </c>
      <c r="AK499" s="408">
        <f t="shared" si="777"/>
        <v>0</v>
      </c>
      <c r="AL499" s="408">
        <f t="shared" si="777"/>
        <v>0</v>
      </c>
      <c r="AM499" s="305"/>
    </row>
    <row r="500" spans="1:39" ht="15" outlineLevel="1">
      <c r="A500" s="521"/>
      <c r="B500" s="428"/>
      <c r="C500" s="290"/>
      <c r="D500" s="290"/>
      <c r="E500" s="290"/>
      <c r="F500" s="290"/>
      <c r="G500" s="290"/>
      <c r="H500" s="290"/>
      <c r="I500" s="290"/>
      <c r="J500" s="290"/>
      <c r="K500" s="290"/>
      <c r="L500" s="290"/>
      <c r="M500" s="290"/>
      <c r="N500" s="290"/>
      <c r="O500" s="290"/>
      <c r="P500" s="290"/>
      <c r="Q500" s="290"/>
      <c r="R500" s="290"/>
      <c r="S500" s="290"/>
      <c r="T500" s="290"/>
      <c r="U500" s="290"/>
      <c r="V500" s="290"/>
      <c r="W500" s="290"/>
      <c r="X500" s="290"/>
      <c r="Y500" s="409"/>
      <c r="Z500" s="422"/>
      <c r="AA500" s="422"/>
      <c r="AB500" s="422"/>
      <c r="AC500" s="422"/>
      <c r="AD500" s="422"/>
      <c r="AE500" s="422"/>
      <c r="AF500" s="422"/>
      <c r="AG500" s="422"/>
      <c r="AH500" s="422"/>
      <c r="AI500" s="422"/>
      <c r="AJ500" s="422"/>
      <c r="AK500" s="422"/>
      <c r="AL500" s="422"/>
      <c r="AM500" s="305"/>
    </row>
    <row r="501" spans="1:39" ht="30" hidden="1" outlineLevel="1">
      <c r="A501" s="521">
        <v>29</v>
      </c>
      <c r="B501" s="425" t="s">
        <v>119</v>
      </c>
      <c r="C501" s="290" t="s">
        <v>25</v>
      </c>
      <c r="D501" s="294"/>
      <c r="E501" s="294"/>
      <c r="F501" s="294"/>
      <c r="G501" s="294"/>
      <c r="H501" s="294"/>
      <c r="I501" s="294"/>
      <c r="J501" s="294"/>
      <c r="K501" s="294"/>
      <c r="L501" s="294"/>
      <c r="M501" s="294"/>
      <c r="N501" s="294">
        <v>12</v>
      </c>
      <c r="O501" s="294"/>
      <c r="P501" s="294"/>
      <c r="Q501" s="294"/>
      <c r="R501" s="294"/>
      <c r="S501" s="294"/>
      <c r="T501" s="294"/>
      <c r="U501" s="294"/>
      <c r="V501" s="294"/>
      <c r="W501" s="294"/>
      <c r="X501" s="294"/>
      <c r="Y501" s="423"/>
      <c r="Z501" s="407"/>
      <c r="AA501" s="407"/>
      <c r="AB501" s="407"/>
      <c r="AC501" s="407"/>
      <c r="AD501" s="407"/>
      <c r="AE501" s="407"/>
      <c r="AF501" s="412"/>
      <c r="AG501" s="412"/>
      <c r="AH501" s="412"/>
      <c r="AI501" s="412"/>
      <c r="AJ501" s="412"/>
      <c r="AK501" s="412"/>
      <c r="AL501" s="412"/>
      <c r="AM501" s="295">
        <f>SUM(Y501:AL501)</f>
        <v>0</v>
      </c>
    </row>
    <row r="502" spans="1:39" ht="15" hidden="1" outlineLevel="1">
      <c r="A502" s="521"/>
      <c r="B502" s="428" t="s">
        <v>308</v>
      </c>
      <c r="C502" s="290" t="s">
        <v>163</v>
      </c>
      <c r="D502" s="294"/>
      <c r="E502" s="294"/>
      <c r="F502" s="294"/>
      <c r="G502" s="294"/>
      <c r="H502" s="294"/>
      <c r="I502" s="294"/>
      <c r="J502" s="294"/>
      <c r="K502" s="294"/>
      <c r="L502" s="294"/>
      <c r="M502" s="294"/>
      <c r="N502" s="294">
        <f>N501</f>
        <v>12</v>
      </c>
      <c r="O502" s="294"/>
      <c r="P502" s="294"/>
      <c r="Q502" s="294"/>
      <c r="R502" s="294"/>
      <c r="S502" s="294"/>
      <c r="T502" s="294"/>
      <c r="U502" s="294"/>
      <c r="V502" s="294"/>
      <c r="W502" s="294"/>
      <c r="X502" s="294"/>
      <c r="Y502" s="408">
        <v>0</v>
      </c>
      <c r="Z502" s="408">
        <v>0.65562370601510134</v>
      </c>
      <c r="AA502" s="408">
        <v>0.33884176659842058</v>
      </c>
      <c r="AB502" s="408">
        <f t="shared" ref="AB502:AL502" si="778">AB501</f>
        <v>0</v>
      </c>
      <c r="AC502" s="408">
        <f t="shared" si="778"/>
        <v>0</v>
      </c>
      <c r="AD502" s="408">
        <f t="shared" si="778"/>
        <v>0</v>
      </c>
      <c r="AE502" s="408">
        <f t="shared" si="778"/>
        <v>0</v>
      </c>
      <c r="AF502" s="408">
        <f t="shared" si="778"/>
        <v>0</v>
      </c>
      <c r="AG502" s="408">
        <f t="shared" si="778"/>
        <v>0</v>
      </c>
      <c r="AH502" s="408">
        <f t="shared" si="778"/>
        <v>0</v>
      </c>
      <c r="AI502" s="408">
        <f t="shared" si="778"/>
        <v>0</v>
      </c>
      <c r="AJ502" s="408">
        <f t="shared" si="778"/>
        <v>0</v>
      </c>
      <c r="AK502" s="408">
        <f t="shared" si="778"/>
        <v>0</v>
      </c>
      <c r="AL502" s="408">
        <f t="shared" si="778"/>
        <v>0</v>
      </c>
      <c r="AM502" s="305"/>
    </row>
    <row r="503" spans="1:39" ht="15" hidden="1" outlineLevel="1">
      <c r="A503" s="521"/>
      <c r="B503" s="428"/>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09"/>
      <c r="Z503" s="422"/>
      <c r="AA503" s="422"/>
      <c r="AB503" s="422"/>
      <c r="AC503" s="422"/>
      <c r="AD503" s="422"/>
      <c r="AE503" s="422"/>
      <c r="AF503" s="422"/>
      <c r="AG503" s="422"/>
      <c r="AH503" s="422"/>
      <c r="AI503" s="422"/>
      <c r="AJ503" s="422"/>
      <c r="AK503" s="422"/>
      <c r="AL503" s="422"/>
      <c r="AM503" s="305"/>
    </row>
    <row r="504" spans="1:39" ht="30" hidden="1" outlineLevel="1">
      <c r="A504" s="521">
        <v>30</v>
      </c>
      <c r="B504" s="425" t="s">
        <v>120</v>
      </c>
      <c r="C504" s="290" t="s">
        <v>25</v>
      </c>
      <c r="D504" s="294"/>
      <c r="E504" s="294"/>
      <c r="F504" s="294"/>
      <c r="G504" s="294"/>
      <c r="H504" s="294"/>
      <c r="I504" s="294"/>
      <c r="J504" s="294"/>
      <c r="K504" s="294"/>
      <c r="L504" s="294"/>
      <c r="M504" s="294"/>
      <c r="N504" s="294">
        <v>12</v>
      </c>
      <c r="O504" s="294"/>
      <c r="P504" s="294"/>
      <c r="Q504" s="294"/>
      <c r="R504" s="294"/>
      <c r="S504" s="294"/>
      <c r="T504" s="294"/>
      <c r="U504" s="294"/>
      <c r="V504" s="294"/>
      <c r="W504" s="294"/>
      <c r="X504" s="294"/>
      <c r="Y504" s="423"/>
      <c r="Z504" s="407">
        <v>0.11463758113475134</v>
      </c>
      <c r="AA504" s="407">
        <v>0.58638535614184017</v>
      </c>
      <c r="AB504" s="407"/>
      <c r="AC504" s="407"/>
      <c r="AD504" s="407"/>
      <c r="AE504" s="407"/>
      <c r="AF504" s="412"/>
      <c r="AG504" s="412"/>
      <c r="AH504" s="412"/>
      <c r="AI504" s="412"/>
      <c r="AJ504" s="412"/>
      <c r="AK504" s="412"/>
      <c r="AL504" s="412"/>
      <c r="AM504" s="295">
        <f>SUM(Y504:AL504)</f>
        <v>0.70102293727659148</v>
      </c>
    </row>
    <row r="505" spans="1:39" ht="15" hidden="1" outlineLevel="1">
      <c r="A505" s="521"/>
      <c r="B505" s="428" t="s">
        <v>308</v>
      </c>
      <c r="C505" s="290" t="s">
        <v>163</v>
      </c>
      <c r="D505" s="294"/>
      <c r="E505" s="294"/>
      <c r="F505" s="294"/>
      <c r="G505" s="294"/>
      <c r="H505" s="294"/>
      <c r="I505" s="294"/>
      <c r="J505" s="294"/>
      <c r="K505" s="294"/>
      <c r="L505" s="294"/>
      <c r="M505" s="294"/>
      <c r="N505" s="294">
        <f>N504</f>
        <v>12</v>
      </c>
      <c r="O505" s="294"/>
      <c r="P505" s="294"/>
      <c r="Q505" s="294"/>
      <c r="R505" s="294"/>
      <c r="S505" s="294"/>
      <c r="T505" s="294"/>
      <c r="U505" s="294"/>
      <c r="V505" s="294"/>
      <c r="W505" s="294"/>
      <c r="X505" s="294"/>
      <c r="Y505" s="408">
        <v>0</v>
      </c>
      <c r="Z505" s="408">
        <v>0.11463758113475134</v>
      </c>
      <c r="AA505" s="408">
        <v>0.58638535614184017</v>
      </c>
      <c r="AB505" s="408">
        <f t="shared" ref="AB505:AL505" si="779">AB504</f>
        <v>0</v>
      </c>
      <c r="AC505" s="408">
        <f t="shared" si="779"/>
        <v>0</v>
      </c>
      <c r="AD505" s="408">
        <f t="shared" si="779"/>
        <v>0</v>
      </c>
      <c r="AE505" s="408">
        <f t="shared" si="779"/>
        <v>0</v>
      </c>
      <c r="AF505" s="408">
        <f t="shared" si="779"/>
        <v>0</v>
      </c>
      <c r="AG505" s="408">
        <f t="shared" si="779"/>
        <v>0</v>
      </c>
      <c r="AH505" s="408">
        <f t="shared" si="779"/>
        <v>0</v>
      </c>
      <c r="AI505" s="408">
        <f t="shared" si="779"/>
        <v>0</v>
      </c>
      <c r="AJ505" s="408">
        <f t="shared" si="779"/>
        <v>0</v>
      </c>
      <c r="AK505" s="408">
        <f t="shared" si="779"/>
        <v>0</v>
      </c>
      <c r="AL505" s="408">
        <f t="shared" si="779"/>
        <v>0</v>
      </c>
      <c r="AM505" s="305"/>
    </row>
    <row r="506" spans="1:39" ht="15" hidden="1" outlineLevel="1">
      <c r="A506" s="521"/>
      <c r="B506" s="428"/>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09"/>
      <c r="Z506" s="422"/>
      <c r="AA506" s="422"/>
      <c r="AB506" s="422"/>
      <c r="AC506" s="422"/>
      <c r="AD506" s="422"/>
      <c r="AE506" s="422"/>
      <c r="AF506" s="422"/>
      <c r="AG506" s="422"/>
      <c r="AH506" s="422"/>
      <c r="AI506" s="422"/>
      <c r="AJ506" s="422"/>
      <c r="AK506" s="422"/>
      <c r="AL506" s="422"/>
      <c r="AM506" s="305"/>
    </row>
    <row r="507" spans="1:39" ht="30" hidden="1" outlineLevel="1">
      <c r="A507" s="521">
        <v>31</v>
      </c>
      <c r="B507" s="425" t="s">
        <v>121</v>
      </c>
      <c r="C507" s="290" t="s">
        <v>25</v>
      </c>
      <c r="D507" s="294"/>
      <c r="E507" s="294"/>
      <c r="F507" s="294"/>
      <c r="G507" s="294"/>
      <c r="H507" s="294"/>
      <c r="I507" s="294"/>
      <c r="J507" s="294"/>
      <c r="K507" s="294"/>
      <c r="L507" s="294"/>
      <c r="M507" s="294"/>
      <c r="N507" s="294">
        <v>3</v>
      </c>
      <c r="O507" s="294"/>
      <c r="P507" s="294"/>
      <c r="Q507" s="294"/>
      <c r="R507" s="294"/>
      <c r="S507" s="294"/>
      <c r="T507" s="294"/>
      <c r="U507" s="294"/>
      <c r="V507" s="294"/>
      <c r="W507" s="294"/>
      <c r="X507" s="294"/>
      <c r="Y507" s="423"/>
      <c r="Z507" s="407"/>
      <c r="AA507" s="407"/>
      <c r="AB507" s="407"/>
      <c r="AC507" s="407"/>
      <c r="AD507" s="407"/>
      <c r="AE507" s="407"/>
      <c r="AF507" s="412"/>
      <c r="AG507" s="412"/>
      <c r="AH507" s="412"/>
      <c r="AI507" s="412"/>
      <c r="AJ507" s="412"/>
      <c r="AK507" s="412"/>
      <c r="AL507" s="412"/>
      <c r="AM507" s="295">
        <f>SUM(Y507:AL507)</f>
        <v>0</v>
      </c>
    </row>
    <row r="508" spans="1:39" ht="15" hidden="1" outlineLevel="1">
      <c r="A508" s="521"/>
      <c r="B508" s="428" t="s">
        <v>308</v>
      </c>
      <c r="C508" s="290" t="s">
        <v>163</v>
      </c>
      <c r="D508" s="294"/>
      <c r="E508" s="294"/>
      <c r="F508" s="294"/>
      <c r="G508" s="294"/>
      <c r="H508" s="294"/>
      <c r="I508" s="294"/>
      <c r="J508" s="294"/>
      <c r="K508" s="294"/>
      <c r="L508" s="294"/>
      <c r="M508" s="294"/>
      <c r="N508" s="294">
        <f>N507</f>
        <v>3</v>
      </c>
      <c r="O508" s="294"/>
      <c r="P508" s="294"/>
      <c r="Q508" s="294"/>
      <c r="R508" s="294"/>
      <c r="S508" s="294"/>
      <c r="T508" s="294"/>
      <c r="U508" s="294"/>
      <c r="V508" s="294"/>
      <c r="W508" s="294"/>
      <c r="X508" s="294"/>
      <c r="Y508" s="408">
        <f>Y507</f>
        <v>0</v>
      </c>
      <c r="Z508" s="408">
        <f t="shared" ref="Z508:AL508" si="780">Z507</f>
        <v>0</v>
      </c>
      <c r="AA508" s="408">
        <f t="shared" si="780"/>
        <v>0</v>
      </c>
      <c r="AB508" s="408">
        <f t="shared" si="780"/>
        <v>0</v>
      </c>
      <c r="AC508" s="408">
        <f t="shared" si="780"/>
        <v>0</v>
      </c>
      <c r="AD508" s="408">
        <f t="shared" si="780"/>
        <v>0</v>
      </c>
      <c r="AE508" s="408">
        <f t="shared" si="780"/>
        <v>0</v>
      </c>
      <c r="AF508" s="408">
        <f t="shared" si="780"/>
        <v>0</v>
      </c>
      <c r="AG508" s="408">
        <f t="shared" si="780"/>
        <v>0</v>
      </c>
      <c r="AH508" s="408">
        <f t="shared" si="780"/>
        <v>0</v>
      </c>
      <c r="AI508" s="408">
        <f t="shared" si="780"/>
        <v>0</v>
      </c>
      <c r="AJ508" s="408">
        <f t="shared" si="780"/>
        <v>0</v>
      </c>
      <c r="AK508" s="408">
        <f t="shared" si="780"/>
        <v>0</v>
      </c>
      <c r="AL508" s="408">
        <f t="shared" si="780"/>
        <v>0</v>
      </c>
      <c r="AM508" s="305"/>
    </row>
    <row r="509" spans="1:39" ht="15" hidden="1" outlineLevel="1">
      <c r="A509" s="521"/>
      <c r="B509" s="425"/>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09"/>
      <c r="Z509" s="422"/>
      <c r="AA509" s="422"/>
      <c r="AB509" s="422"/>
      <c r="AC509" s="422"/>
      <c r="AD509" s="422"/>
      <c r="AE509" s="422"/>
      <c r="AF509" s="422"/>
      <c r="AG509" s="422"/>
      <c r="AH509" s="422"/>
      <c r="AI509" s="422"/>
      <c r="AJ509" s="422"/>
      <c r="AK509" s="422"/>
      <c r="AL509" s="422"/>
      <c r="AM509" s="305"/>
    </row>
    <row r="510" spans="1:39" ht="30" hidden="1" outlineLevel="1">
      <c r="A510" s="521">
        <v>32</v>
      </c>
      <c r="B510" s="425" t="s">
        <v>122</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23"/>
      <c r="Z510" s="407"/>
      <c r="AA510" s="407"/>
      <c r="AB510" s="407"/>
      <c r="AC510" s="407"/>
      <c r="AD510" s="407"/>
      <c r="AE510" s="407"/>
      <c r="AF510" s="412"/>
      <c r="AG510" s="412"/>
      <c r="AH510" s="412"/>
      <c r="AI510" s="412"/>
      <c r="AJ510" s="412"/>
      <c r="AK510" s="412"/>
      <c r="AL510" s="412"/>
      <c r="AM510" s="295">
        <f>SUM(Y510:AL510)</f>
        <v>0</v>
      </c>
    </row>
    <row r="511" spans="1:39" ht="15" hidden="1" outlineLevel="1">
      <c r="A511" s="521"/>
      <c r="B511" s="428" t="s">
        <v>308</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08">
        <f>Y510</f>
        <v>0</v>
      </c>
      <c r="Z511" s="408">
        <f t="shared" ref="Z511:AL511" si="781">Z510</f>
        <v>0</v>
      </c>
      <c r="AA511" s="408">
        <f t="shared" si="781"/>
        <v>0</v>
      </c>
      <c r="AB511" s="408">
        <f t="shared" si="781"/>
        <v>0</v>
      </c>
      <c r="AC511" s="408">
        <f t="shared" si="781"/>
        <v>0</v>
      </c>
      <c r="AD511" s="408">
        <f t="shared" si="781"/>
        <v>0</v>
      </c>
      <c r="AE511" s="408">
        <f t="shared" si="781"/>
        <v>0</v>
      </c>
      <c r="AF511" s="408">
        <f t="shared" si="781"/>
        <v>0</v>
      </c>
      <c r="AG511" s="408">
        <f t="shared" si="781"/>
        <v>0</v>
      </c>
      <c r="AH511" s="408">
        <f t="shared" si="781"/>
        <v>0</v>
      </c>
      <c r="AI511" s="408">
        <f t="shared" si="781"/>
        <v>0</v>
      </c>
      <c r="AJ511" s="408">
        <f t="shared" si="781"/>
        <v>0</v>
      </c>
      <c r="AK511" s="408">
        <f t="shared" si="781"/>
        <v>0</v>
      </c>
      <c r="AL511" s="408">
        <f t="shared" si="781"/>
        <v>0</v>
      </c>
      <c r="AM511" s="305"/>
    </row>
    <row r="512" spans="1:39" ht="15" hidden="1" outlineLevel="1">
      <c r="A512" s="521"/>
      <c r="B512" s="425"/>
      <c r="C512" s="290"/>
      <c r="D512" s="290"/>
      <c r="E512" s="290"/>
      <c r="F512" s="290"/>
      <c r="G512" s="290"/>
      <c r="H512" s="290"/>
      <c r="I512" s="290"/>
      <c r="J512" s="290"/>
      <c r="K512" s="290"/>
      <c r="L512" s="290"/>
      <c r="M512" s="290"/>
      <c r="N512" s="290"/>
      <c r="O512" s="290"/>
      <c r="P512" s="290"/>
      <c r="Q512" s="290"/>
      <c r="R512" s="290"/>
      <c r="S512" s="290"/>
      <c r="T512" s="290"/>
      <c r="U512" s="290"/>
      <c r="V512" s="290"/>
      <c r="W512" s="290"/>
      <c r="X512" s="290"/>
      <c r="Y512" s="409"/>
      <c r="Z512" s="422"/>
      <c r="AA512" s="422"/>
      <c r="AB512" s="422"/>
      <c r="AC512" s="422"/>
      <c r="AD512" s="422"/>
      <c r="AE512" s="422"/>
      <c r="AF512" s="422"/>
      <c r="AG512" s="422"/>
      <c r="AH512" s="422"/>
      <c r="AI512" s="422"/>
      <c r="AJ512" s="422"/>
      <c r="AK512" s="422"/>
      <c r="AL512" s="422"/>
      <c r="AM512" s="305"/>
    </row>
    <row r="513" spans="1:39" ht="15.6" hidden="1" outlineLevel="1">
      <c r="A513" s="521"/>
      <c r="B513" s="493" t="s">
        <v>123</v>
      </c>
      <c r="C513" s="290" t="s">
        <v>25</v>
      </c>
      <c r="D513" s="290"/>
      <c r="E513" s="290"/>
      <c r="F513" s="290"/>
      <c r="G513" s="290"/>
      <c r="H513" s="290"/>
      <c r="I513" s="290"/>
      <c r="J513" s="290"/>
      <c r="K513" s="290"/>
      <c r="L513" s="290"/>
      <c r="M513" s="290"/>
      <c r="N513" s="290"/>
      <c r="O513" s="290"/>
      <c r="P513" s="290"/>
      <c r="Q513" s="290"/>
      <c r="R513" s="290"/>
      <c r="S513" s="290"/>
      <c r="T513" s="290"/>
      <c r="U513" s="290"/>
      <c r="V513" s="290"/>
      <c r="W513" s="290"/>
      <c r="X513" s="290"/>
      <c r="Y513" s="409"/>
      <c r="Z513" s="422"/>
      <c r="AA513" s="422"/>
      <c r="AB513" s="422"/>
      <c r="AC513" s="422"/>
      <c r="AD513" s="422"/>
      <c r="AE513" s="422"/>
      <c r="AF513" s="422"/>
      <c r="AG513" s="422"/>
      <c r="AH513" s="422"/>
      <c r="AI513" s="422"/>
      <c r="AJ513" s="422"/>
      <c r="AK513" s="422"/>
      <c r="AL513" s="422"/>
      <c r="AM513" s="305">
        <f>SUM(Y513:AL513)</f>
        <v>0</v>
      </c>
    </row>
    <row r="514" spans="1:39" ht="15" hidden="1" outlineLevel="1">
      <c r="A514" s="521">
        <v>33</v>
      </c>
      <c r="B514" s="425" t="s">
        <v>308</v>
      </c>
      <c r="C514" s="290" t="s">
        <v>163</v>
      </c>
      <c r="D514" s="294"/>
      <c r="E514" s="294"/>
      <c r="F514" s="294"/>
      <c r="G514" s="294"/>
      <c r="H514" s="294"/>
      <c r="I514" s="294"/>
      <c r="J514" s="294"/>
      <c r="K514" s="294"/>
      <c r="L514" s="294"/>
      <c r="M514" s="294"/>
      <c r="N514" s="294">
        <v>12</v>
      </c>
      <c r="O514" s="294"/>
      <c r="P514" s="294"/>
      <c r="Q514" s="294"/>
      <c r="R514" s="294"/>
      <c r="S514" s="294"/>
      <c r="T514" s="294"/>
      <c r="U514" s="294"/>
      <c r="V514" s="294"/>
      <c r="W514" s="294"/>
      <c r="X514" s="294"/>
      <c r="Y514" s="423">
        <f>Y513</f>
        <v>0</v>
      </c>
      <c r="Z514" s="407">
        <f t="shared" ref="Z514:AL514" si="782">Z513</f>
        <v>0</v>
      </c>
      <c r="AA514" s="407">
        <f t="shared" si="782"/>
        <v>0</v>
      </c>
      <c r="AB514" s="407">
        <f t="shared" si="782"/>
        <v>0</v>
      </c>
      <c r="AC514" s="407">
        <f t="shared" si="782"/>
        <v>0</v>
      </c>
      <c r="AD514" s="407">
        <f t="shared" si="782"/>
        <v>0</v>
      </c>
      <c r="AE514" s="407">
        <f t="shared" si="782"/>
        <v>0</v>
      </c>
      <c r="AF514" s="412">
        <f t="shared" si="782"/>
        <v>0</v>
      </c>
      <c r="AG514" s="412">
        <f t="shared" si="782"/>
        <v>0</v>
      </c>
      <c r="AH514" s="412">
        <f t="shared" si="782"/>
        <v>0</v>
      </c>
      <c r="AI514" s="412">
        <f t="shared" si="782"/>
        <v>0</v>
      </c>
      <c r="AJ514" s="412">
        <f t="shared" si="782"/>
        <v>0</v>
      </c>
      <c r="AK514" s="412">
        <f t="shared" si="782"/>
        <v>0</v>
      </c>
      <c r="AL514" s="412">
        <f t="shared" si="782"/>
        <v>0</v>
      </c>
      <c r="AM514" s="295"/>
    </row>
    <row r="515" spans="1:39" ht="15" hidden="1" outlineLevel="1">
      <c r="A515" s="521"/>
      <c r="B515" s="428"/>
      <c r="C515" s="290"/>
      <c r="D515" s="294"/>
      <c r="E515" s="294"/>
      <c r="F515" s="294"/>
      <c r="G515" s="294"/>
      <c r="H515" s="294"/>
      <c r="I515" s="294"/>
      <c r="J515" s="294"/>
      <c r="K515" s="294"/>
      <c r="L515" s="294"/>
      <c r="M515" s="294"/>
      <c r="N515" s="294">
        <f>N514</f>
        <v>12</v>
      </c>
      <c r="O515" s="294"/>
      <c r="P515" s="294"/>
      <c r="Q515" s="294"/>
      <c r="R515" s="294"/>
      <c r="S515" s="294"/>
      <c r="T515" s="294"/>
      <c r="U515" s="294"/>
      <c r="V515" s="294"/>
      <c r="W515" s="294"/>
      <c r="X515" s="294"/>
      <c r="Y515" s="408"/>
      <c r="Z515" s="408"/>
      <c r="AA515" s="408"/>
      <c r="AB515" s="408"/>
      <c r="AC515" s="408"/>
      <c r="AD515" s="408"/>
      <c r="AE515" s="408"/>
      <c r="AF515" s="408"/>
      <c r="AG515" s="408"/>
      <c r="AH515" s="408"/>
      <c r="AI515" s="408"/>
      <c r="AJ515" s="408"/>
      <c r="AK515" s="408"/>
      <c r="AL515" s="408"/>
      <c r="AM515" s="305"/>
    </row>
    <row r="516" spans="1:39" ht="15" hidden="1" outlineLevel="1">
      <c r="A516" s="521"/>
      <c r="B516" s="425" t="s">
        <v>124</v>
      </c>
      <c r="C516" s="290" t="s">
        <v>25</v>
      </c>
      <c r="D516" s="290"/>
      <c r="E516" s="290"/>
      <c r="F516" s="290"/>
      <c r="G516" s="290"/>
      <c r="H516" s="290"/>
      <c r="I516" s="290"/>
      <c r="J516" s="290"/>
      <c r="K516" s="290"/>
      <c r="L516" s="290"/>
      <c r="M516" s="290"/>
      <c r="N516" s="290"/>
      <c r="O516" s="290"/>
      <c r="P516" s="290"/>
      <c r="Q516" s="290"/>
      <c r="R516" s="290"/>
      <c r="S516" s="290"/>
      <c r="T516" s="290"/>
      <c r="U516" s="290"/>
      <c r="V516" s="290"/>
      <c r="W516" s="290"/>
      <c r="X516" s="290"/>
      <c r="Y516" s="409"/>
      <c r="Z516" s="422">
        <v>0</v>
      </c>
      <c r="AA516" s="422">
        <v>1</v>
      </c>
      <c r="AB516" s="422">
        <v>0</v>
      </c>
      <c r="AC516" s="422"/>
      <c r="AD516" s="422"/>
      <c r="AE516" s="422"/>
      <c r="AF516" s="422"/>
      <c r="AG516" s="422"/>
      <c r="AH516" s="422"/>
      <c r="AI516" s="422"/>
      <c r="AJ516" s="422"/>
      <c r="AK516" s="422"/>
      <c r="AL516" s="422"/>
      <c r="AM516" s="305">
        <f>SUM(Y516:AL516)</f>
        <v>1</v>
      </c>
    </row>
    <row r="517" spans="1:39" ht="15" hidden="1" outlineLevel="1">
      <c r="A517" s="521">
        <v>34</v>
      </c>
      <c r="B517" s="425" t="s">
        <v>308</v>
      </c>
      <c r="C517" s="290" t="s">
        <v>163</v>
      </c>
      <c r="D517" s="294"/>
      <c r="E517" s="294"/>
      <c r="F517" s="294"/>
      <c r="G517" s="294"/>
      <c r="H517" s="294"/>
      <c r="I517" s="294"/>
      <c r="J517" s="294"/>
      <c r="K517" s="294"/>
      <c r="L517" s="294"/>
      <c r="M517" s="294"/>
      <c r="N517" s="294">
        <v>12</v>
      </c>
      <c r="O517" s="294"/>
      <c r="P517" s="294"/>
      <c r="Q517" s="294"/>
      <c r="R517" s="294"/>
      <c r="S517" s="294"/>
      <c r="T517" s="294"/>
      <c r="U517" s="294"/>
      <c r="V517" s="294"/>
      <c r="W517" s="294"/>
      <c r="X517" s="294"/>
      <c r="Y517" s="423">
        <v>0</v>
      </c>
      <c r="Z517" s="407">
        <v>0</v>
      </c>
      <c r="AA517" s="407">
        <v>1</v>
      </c>
      <c r="AB517" s="407">
        <f t="shared" ref="AB517:AL517" si="783">AB516</f>
        <v>0</v>
      </c>
      <c r="AC517" s="407">
        <f t="shared" si="783"/>
        <v>0</v>
      </c>
      <c r="AD517" s="407">
        <f t="shared" si="783"/>
        <v>0</v>
      </c>
      <c r="AE517" s="407">
        <f t="shared" si="783"/>
        <v>0</v>
      </c>
      <c r="AF517" s="412">
        <f t="shared" si="783"/>
        <v>0</v>
      </c>
      <c r="AG517" s="412">
        <f t="shared" si="783"/>
        <v>0</v>
      </c>
      <c r="AH517" s="412">
        <f t="shared" si="783"/>
        <v>0</v>
      </c>
      <c r="AI517" s="412">
        <f t="shared" si="783"/>
        <v>0</v>
      </c>
      <c r="AJ517" s="412">
        <f t="shared" si="783"/>
        <v>0</v>
      </c>
      <c r="AK517" s="412">
        <f t="shared" si="783"/>
        <v>0</v>
      </c>
      <c r="AL517" s="412">
        <f t="shared" si="783"/>
        <v>0</v>
      </c>
      <c r="AM517" s="295"/>
    </row>
    <row r="518" spans="1:39" ht="15" hidden="1" outlineLevel="1">
      <c r="A518" s="521"/>
      <c r="B518" s="428"/>
      <c r="C518" s="290"/>
      <c r="D518" s="294"/>
      <c r="E518" s="294"/>
      <c r="F518" s="294"/>
      <c r="G518" s="294"/>
      <c r="H518" s="294"/>
      <c r="I518" s="294"/>
      <c r="J518" s="294"/>
      <c r="K518" s="294"/>
      <c r="L518" s="294"/>
      <c r="M518" s="294"/>
      <c r="N518" s="294">
        <f>N517</f>
        <v>12</v>
      </c>
      <c r="O518" s="294"/>
      <c r="P518" s="294"/>
      <c r="Q518" s="294"/>
      <c r="R518" s="294"/>
      <c r="S518" s="294"/>
      <c r="T518" s="294"/>
      <c r="U518" s="294"/>
      <c r="V518" s="294"/>
      <c r="W518" s="294"/>
      <c r="X518" s="294"/>
      <c r="Y518" s="408"/>
      <c r="Z518" s="408"/>
      <c r="AA518" s="408"/>
      <c r="AB518" s="408"/>
      <c r="AC518" s="408"/>
      <c r="AD518" s="408"/>
      <c r="AE518" s="408"/>
      <c r="AF518" s="408"/>
      <c r="AG518" s="408"/>
      <c r="AH518" s="408"/>
      <c r="AI518" s="408"/>
      <c r="AJ518" s="408"/>
      <c r="AK518" s="408"/>
      <c r="AL518" s="408"/>
      <c r="AM518" s="305"/>
    </row>
    <row r="519" spans="1:39" ht="15" hidden="1" outlineLevel="1">
      <c r="A519" s="521"/>
      <c r="B519" s="425" t="s">
        <v>501</v>
      </c>
      <c r="C519" s="290"/>
      <c r="D519" s="290"/>
      <c r="E519" s="290"/>
      <c r="F519" s="290"/>
      <c r="G519" s="290"/>
      <c r="H519" s="290"/>
      <c r="I519" s="290"/>
      <c r="J519" s="290"/>
      <c r="K519" s="290"/>
      <c r="L519" s="290"/>
      <c r="M519" s="290"/>
      <c r="N519" s="290"/>
      <c r="O519" s="290"/>
      <c r="P519" s="290"/>
      <c r="Q519" s="290"/>
      <c r="R519" s="290"/>
      <c r="S519" s="290"/>
      <c r="T519" s="290"/>
      <c r="U519" s="290"/>
      <c r="V519" s="290"/>
      <c r="W519" s="290"/>
      <c r="X519" s="290"/>
      <c r="Y519" s="409"/>
      <c r="Z519" s="422"/>
      <c r="AA519" s="422"/>
      <c r="AB519" s="422"/>
      <c r="AC519" s="422"/>
      <c r="AD519" s="422"/>
      <c r="AE519" s="422"/>
      <c r="AF519" s="422"/>
      <c r="AG519" s="422"/>
      <c r="AH519" s="422"/>
      <c r="AI519" s="422"/>
      <c r="AJ519" s="422"/>
      <c r="AK519" s="422"/>
      <c r="AL519" s="422"/>
      <c r="AM519" s="305"/>
    </row>
    <row r="520" spans="1:39" ht="15" hidden="1" outlineLevel="1">
      <c r="A520" s="521">
        <v>35</v>
      </c>
      <c r="B520" s="425" t="s">
        <v>125</v>
      </c>
      <c r="C520" s="290" t="s">
        <v>25</v>
      </c>
      <c r="D520" s="294"/>
      <c r="E520" s="294"/>
      <c r="F520" s="294"/>
      <c r="G520" s="294"/>
      <c r="H520" s="294"/>
      <c r="I520" s="294"/>
      <c r="J520" s="294"/>
      <c r="K520" s="294"/>
      <c r="L520" s="294"/>
      <c r="M520" s="294"/>
      <c r="N520" s="294">
        <v>12</v>
      </c>
      <c r="O520" s="294"/>
      <c r="P520" s="294"/>
      <c r="Q520" s="294"/>
      <c r="R520" s="294"/>
      <c r="S520" s="294"/>
      <c r="T520" s="294"/>
      <c r="U520" s="294"/>
      <c r="V520" s="294"/>
      <c r="W520" s="294"/>
      <c r="X520" s="294"/>
      <c r="Y520" s="423"/>
      <c r="Z520" s="407"/>
      <c r="AA520" s="407"/>
      <c r="AB520" s="407"/>
      <c r="AC520" s="407"/>
      <c r="AD520" s="407"/>
      <c r="AE520" s="407"/>
      <c r="AF520" s="412"/>
      <c r="AG520" s="412"/>
      <c r="AH520" s="412"/>
      <c r="AI520" s="412"/>
      <c r="AJ520" s="412"/>
      <c r="AK520" s="412"/>
      <c r="AL520" s="412"/>
      <c r="AM520" s="295">
        <f>SUM(Y520:AL520)</f>
        <v>0</v>
      </c>
    </row>
    <row r="521" spans="1:39" ht="15" hidden="1" outlineLevel="1">
      <c r="A521" s="521"/>
      <c r="B521" s="428" t="s">
        <v>308</v>
      </c>
      <c r="C521" s="290" t="s">
        <v>163</v>
      </c>
      <c r="D521" s="294"/>
      <c r="E521" s="294"/>
      <c r="F521" s="294"/>
      <c r="G521" s="294"/>
      <c r="H521" s="294"/>
      <c r="I521" s="294"/>
      <c r="J521" s="294"/>
      <c r="K521" s="294"/>
      <c r="L521" s="294"/>
      <c r="M521" s="294"/>
      <c r="N521" s="294">
        <f>N520</f>
        <v>12</v>
      </c>
      <c r="O521" s="294"/>
      <c r="P521" s="294"/>
      <c r="Q521" s="294"/>
      <c r="R521" s="294"/>
      <c r="S521" s="294"/>
      <c r="T521" s="294"/>
      <c r="U521" s="294"/>
      <c r="V521" s="294"/>
      <c r="W521" s="294"/>
      <c r="X521" s="294"/>
      <c r="Y521" s="408">
        <f>Y520</f>
        <v>0</v>
      </c>
      <c r="Z521" s="408">
        <f t="shared" ref="Z521:AL521" si="784">Z520</f>
        <v>0</v>
      </c>
      <c r="AA521" s="408">
        <f t="shared" si="784"/>
        <v>0</v>
      </c>
      <c r="AB521" s="408">
        <f t="shared" si="784"/>
        <v>0</v>
      </c>
      <c r="AC521" s="408">
        <f t="shared" si="784"/>
        <v>0</v>
      </c>
      <c r="AD521" s="408">
        <f t="shared" si="784"/>
        <v>0</v>
      </c>
      <c r="AE521" s="408">
        <f t="shared" si="784"/>
        <v>0</v>
      </c>
      <c r="AF521" s="408">
        <f t="shared" si="784"/>
        <v>0</v>
      </c>
      <c r="AG521" s="408">
        <f t="shared" si="784"/>
        <v>0</v>
      </c>
      <c r="AH521" s="408">
        <f t="shared" si="784"/>
        <v>0</v>
      </c>
      <c r="AI521" s="408">
        <f t="shared" si="784"/>
        <v>0</v>
      </c>
      <c r="AJ521" s="408">
        <f t="shared" si="784"/>
        <v>0</v>
      </c>
      <c r="AK521" s="408">
        <f t="shared" si="784"/>
        <v>0</v>
      </c>
      <c r="AL521" s="408">
        <f t="shared" si="784"/>
        <v>0</v>
      </c>
      <c r="AM521" s="305"/>
    </row>
    <row r="522" spans="1:39" ht="15" hidden="1" outlineLevel="1">
      <c r="A522" s="521"/>
      <c r="B522" s="428"/>
      <c r="C522" s="290"/>
      <c r="D522" s="290"/>
      <c r="E522" s="290"/>
      <c r="F522" s="290"/>
      <c r="G522" s="290"/>
      <c r="H522" s="290"/>
      <c r="I522" s="290"/>
      <c r="J522" s="290"/>
      <c r="K522" s="290"/>
      <c r="L522" s="290"/>
      <c r="M522" s="290"/>
      <c r="N522" s="290"/>
      <c r="O522" s="290"/>
      <c r="P522" s="290"/>
      <c r="Q522" s="290"/>
      <c r="R522" s="290"/>
      <c r="S522" s="290"/>
      <c r="T522" s="290"/>
      <c r="U522" s="290"/>
      <c r="V522" s="290"/>
      <c r="W522" s="290"/>
      <c r="X522" s="290"/>
      <c r="Y522" s="409"/>
      <c r="Z522" s="422"/>
      <c r="AA522" s="422"/>
      <c r="AB522" s="422"/>
      <c r="AC522" s="422"/>
      <c r="AD522" s="422"/>
      <c r="AE522" s="422"/>
      <c r="AF522" s="422"/>
      <c r="AG522" s="422"/>
      <c r="AH522" s="422"/>
      <c r="AI522" s="422"/>
      <c r="AJ522" s="422"/>
      <c r="AK522" s="422"/>
      <c r="AL522" s="422"/>
      <c r="AM522" s="305"/>
    </row>
    <row r="523" spans="1:39" ht="15.6" hidden="1" outlineLevel="1">
      <c r="A523" s="521"/>
      <c r="B523" s="493" t="s">
        <v>126</v>
      </c>
      <c r="C523" s="290" t="s">
        <v>25</v>
      </c>
      <c r="D523" s="290"/>
      <c r="E523" s="290"/>
      <c r="F523" s="290"/>
      <c r="G523" s="290"/>
      <c r="H523" s="290"/>
      <c r="I523" s="290"/>
      <c r="J523" s="290"/>
      <c r="K523" s="290"/>
      <c r="L523" s="290"/>
      <c r="M523" s="290"/>
      <c r="N523" s="290"/>
      <c r="O523" s="290"/>
      <c r="P523" s="290"/>
      <c r="Q523" s="290"/>
      <c r="R523" s="290"/>
      <c r="S523" s="290"/>
      <c r="T523" s="290"/>
      <c r="U523" s="290"/>
      <c r="V523" s="290"/>
      <c r="W523" s="290"/>
      <c r="X523" s="290"/>
      <c r="Y523" s="409"/>
      <c r="Z523" s="422"/>
      <c r="AA523" s="422"/>
      <c r="AB523" s="422"/>
      <c r="AC523" s="422"/>
      <c r="AD523" s="422"/>
      <c r="AE523" s="422"/>
      <c r="AF523" s="422"/>
      <c r="AG523" s="422"/>
      <c r="AH523" s="422"/>
      <c r="AI523" s="422"/>
      <c r="AJ523" s="422"/>
      <c r="AK523" s="422"/>
      <c r="AL523" s="422"/>
      <c r="AM523" s="305">
        <f>SUM(Y523:AL523)</f>
        <v>0</v>
      </c>
    </row>
    <row r="524" spans="1:39" ht="15" hidden="1" outlineLevel="1">
      <c r="A524" s="521">
        <v>36</v>
      </c>
      <c r="B524" s="425" t="s">
        <v>308</v>
      </c>
      <c r="C524" s="290" t="s">
        <v>163</v>
      </c>
      <c r="D524" s="294"/>
      <c r="E524" s="294"/>
      <c r="F524" s="294"/>
      <c r="G524" s="294"/>
      <c r="H524" s="294"/>
      <c r="I524" s="294"/>
      <c r="J524" s="294"/>
      <c r="K524" s="294"/>
      <c r="L524" s="294"/>
      <c r="M524" s="294"/>
      <c r="N524" s="294">
        <v>12</v>
      </c>
      <c r="O524" s="294"/>
      <c r="P524" s="294"/>
      <c r="Q524" s="294"/>
      <c r="R524" s="294"/>
      <c r="S524" s="294"/>
      <c r="T524" s="294"/>
      <c r="U524" s="294"/>
      <c r="V524" s="294"/>
      <c r="W524" s="294"/>
      <c r="X524" s="294"/>
      <c r="Y524" s="423"/>
      <c r="Z524" s="407"/>
      <c r="AA524" s="407"/>
      <c r="AB524" s="407"/>
      <c r="AC524" s="407"/>
      <c r="AD524" s="407"/>
      <c r="AE524" s="407"/>
      <c r="AF524" s="412"/>
      <c r="AG524" s="412"/>
      <c r="AH524" s="412"/>
      <c r="AI524" s="412"/>
      <c r="AJ524" s="412"/>
      <c r="AK524" s="412"/>
      <c r="AL524" s="412"/>
      <c r="AM524" s="295"/>
    </row>
    <row r="525" spans="1:39" ht="15" hidden="1" outlineLevel="1">
      <c r="A525" s="521"/>
      <c r="B525" s="428"/>
      <c r="C525" s="290"/>
      <c r="D525" s="294"/>
      <c r="E525" s="294"/>
      <c r="F525" s="294"/>
      <c r="G525" s="294"/>
      <c r="H525" s="294"/>
      <c r="I525" s="294"/>
      <c r="J525" s="294"/>
      <c r="K525" s="294"/>
      <c r="L525" s="294"/>
      <c r="M525" s="294"/>
      <c r="N525" s="294">
        <f>N524</f>
        <v>12</v>
      </c>
      <c r="O525" s="294"/>
      <c r="P525" s="294"/>
      <c r="Q525" s="294"/>
      <c r="R525" s="294"/>
      <c r="S525" s="294"/>
      <c r="T525" s="294"/>
      <c r="U525" s="294"/>
      <c r="V525" s="294"/>
      <c r="W525" s="294"/>
      <c r="X525" s="294"/>
      <c r="Y525" s="408">
        <f>Y524</f>
        <v>0</v>
      </c>
      <c r="Z525" s="408">
        <f t="shared" ref="Z525:AL525" si="785">Z524</f>
        <v>0</v>
      </c>
      <c r="AA525" s="408">
        <f t="shared" si="785"/>
        <v>0</v>
      </c>
      <c r="AB525" s="408">
        <f t="shared" si="785"/>
        <v>0</v>
      </c>
      <c r="AC525" s="408">
        <f t="shared" si="785"/>
        <v>0</v>
      </c>
      <c r="AD525" s="408">
        <f t="shared" si="785"/>
        <v>0</v>
      </c>
      <c r="AE525" s="408">
        <f t="shared" si="785"/>
        <v>0</v>
      </c>
      <c r="AF525" s="408">
        <f t="shared" si="785"/>
        <v>0</v>
      </c>
      <c r="AG525" s="408">
        <f t="shared" si="785"/>
        <v>0</v>
      </c>
      <c r="AH525" s="408">
        <f t="shared" si="785"/>
        <v>0</v>
      </c>
      <c r="AI525" s="408">
        <f t="shared" si="785"/>
        <v>0</v>
      </c>
      <c r="AJ525" s="408">
        <f t="shared" si="785"/>
        <v>0</v>
      </c>
      <c r="AK525" s="408">
        <f t="shared" si="785"/>
        <v>0</v>
      </c>
      <c r="AL525" s="408">
        <f t="shared" si="785"/>
        <v>0</v>
      </c>
      <c r="AM525" s="305"/>
    </row>
    <row r="526" spans="1:39" ht="15" hidden="1" outlineLevel="1">
      <c r="A526" s="521"/>
      <c r="B526" s="425" t="s">
        <v>740</v>
      </c>
      <c r="C526" s="290" t="s">
        <v>25</v>
      </c>
      <c r="D526" s="290"/>
      <c r="E526" s="290"/>
      <c r="F526" s="290"/>
      <c r="G526" s="290"/>
      <c r="H526" s="290"/>
      <c r="I526" s="290"/>
      <c r="J526" s="290"/>
      <c r="K526" s="290"/>
      <c r="L526" s="290"/>
      <c r="M526" s="290"/>
      <c r="N526" s="290"/>
      <c r="O526" s="290"/>
      <c r="P526" s="290"/>
      <c r="Q526" s="290"/>
      <c r="R526" s="290"/>
      <c r="S526" s="290"/>
      <c r="T526" s="290"/>
      <c r="U526" s="290"/>
      <c r="V526" s="290"/>
      <c r="W526" s="290"/>
      <c r="X526" s="290"/>
      <c r="Y526" s="409"/>
      <c r="Z526" s="422"/>
      <c r="AA526" s="422"/>
      <c r="AB526" s="422"/>
      <c r="AC526" s="422"/>
      <c r="AD526" s="422"/>
      <c r="AE526" s="422"/>
      <c r="AF526" s="422"/>
      <c r="AG526" s="422"/>
      <c r="AH526" s="422"/>
      <c r="AI526" s="422"/>
      <c r="AJ526" s="422"/>
      <c r="AK526" s="422"/>
      <c r="AL526" s="422"/>
      <c r="AM526" s="305">
        <f>SUM(Y526:AL526)</f>
        <v>0</v>
      </c>
    </row>
    <row r="527" spans="1:39" ht="15" hidden="1" outlineLevel="1">
      <c r="A527" s="521">
        <v>37</v>
      </c>
      <c r="B527" s="425" t="s">
        <v>308</v>
      </c>
      <c r="C527" s="290" t="s">
        <v>163</v>
      </c>
      <c r="D527" s="294"/>
      <c r="E527" s="294"/>
      <c r="F527" s="294"/>
      <c r="G527" s="294"/>
      <c r="H527" s="294"/>
      <c r="I527" s="294"/>
      <c r="J527" s="294"/>
      <c r="K527" s="294"/>
      <c r="L527" s="294"/>
      <c r="M527" s="294"/>
      <c r="N527" s="294">
        <v>12</v>
      </c>
      <c r="O527" s="294"/>
      <c r="P527" s="294"/>
      <c r="Q527" s="294"/>
      <c r="R527" s="294"/>
      <c r="S527" s="294"/>
      <c r="T527" s="294"/>
      <c r="U527" s="294"/>
      <c r="V527" s="294"/>
      <c r="W527" s="294"/>
      <c r="X527" s="294"/>
      <c r="Y527" s="423"/>
      <c r="Z527" s="407"/>
      <c r="AA527" s="407"/>
      <c r="AB527" s="407"/>
      <c r="AC527" s="407"/>
      <c r="AD527" s="407"/>
      <c r="AE527" s="407"/>
      <c r="AF527" s="412"/>
      <c r="AG527" s="412"/>
      <c r="AH527" s="412"/>
      <c r="AI527" s="412"/>
      <c r="AJ527" s="412"/>
      <c r="AK527" s="412"/>
      <c r="AL527" s="412"/>
      <c r="AM527" s="295"/>
    </row>
    <row r="528" spans="1:39" ht="15" hidden="1" outlineLevel="1">
      <c r="A528" s="521"/>
      <c r="B528" s="428"/>
      <c r="C528" s="290"/>
      <c r="D528" s="294"/>
      <c r="E528" s="294"/>
      <c r="F528" s="294"/>
      <c r="G528" s="294"/>
      <c r="H528" s="294"/>
      <c r="I528" s="294"/>
      <c r="J528" s="294"/>
      <c r="K528" s="294"/>
      <c r="L528" s="294"/>
      <c r="M528" s="294"/>
      <c r="N528" s="294">
        <f>N527</f>
        <v>12</v>
      </c>
      <c r="O528" s="294"/>
      <c r="P528" s="294"/>
      <c r="Q528" s="294"/>
      <c r="R528" s="294"/>
      <c r="S528" s="294"/>
      <c r="T528" s="294"/>
      <c r="U528" s="294"/>
      <c r="V528" s="294"/>
      <c r="W528" s="294"/>
      <c r="X528" s="294"/>
      <c r="Y528" s="408">
        <f>Y527</f>
        <v>0</v>
      </c>
      <c r="Z528" s="408">
        <f t="shared" ref="Z528:AL528" si="786">Z527</f>
        <v>0</v>
      </c>
      <c r="AA528" s="408">
        <f t="shared" si="786"/>
        <v>0</v>
      </c>
      <c r="AB528" s="408">
        <f t="shared" si="786"/>
        <v>0</v>
      </c>
      <c r="AC528" s="408">
        <f t="shared" si="786"/>
        <v>0</v>
      </c>
      <c r="AD528" s="408">
        <f t="shared" si="786"/>
        <v>0</v>
      </c>
      <c r="AE528" s="408">
        <f t="shared" si="786"/>
        <v>0</v>
      </c>
      <c r="AF528" s="408">
        <f t="shared" si="786"/>
        <v>0</v>
      </c>
      <c r="AG528" s="408">
        <f t="shared" si="786"/>
        <v>0</v>
      </c>
      <c r="AH528" s="408">
        <f t="shared" si="786"/>
        <v>0</v>
      </c>
      <c r="AI528" s="408">
        <f t="shared" si="786"/>
        <v>0</v>
      </c>
      <c r="AJ528" s="408">
        <f t="shared" si="786"/>
        <v>0</v>
      </c>
      <c r="AK528" s="408">
        <f t="shared" si="786"/>
        <v>0</v>
      </c>
      <c r="AL528" s="408">
        <f t="shared" si="786"/>
        <v>0</v>
      </c>
      <c r="AM528" s="305"/>
    </row>
    <row r="529" spans="1:39" ht="15" hidden="1" outlineLevel="1">
      <c r="A529" s="521"/>
      <c r="B529" s="425" t="s">
        <v>502</v>
      </c>
      <c r="C529" s="290"/>
      <c r="D529" s="290"/>
      <c r="E529" s="290"/>
      <c r="F529" s="290"/>
      <c r="G529" s="290"/>
      <c r="H529" s="290"/>
      <c r="I529" s="290"/>
      <c r="J529" s="290"/>
      <c r="K529" s="290"/>
      <c r="L529" s="290"/>
      <c r="M529" s="290"/>
      <c r="N529" s="290"/>
      <c r="O529" s="290"/>
      <c r="P529" s="290"/>
      <c r="Q529" s="290"/>
      <c r="R529" s="290"/>
      <c r="S529" s="290"/>
      <c r="T529" s="290"/>
      <c r="U529" s="290"/>
      <c r="V529" s="290"/>
      <c r="W529" s="290"/>
      <c r="X529" s="290"/>
      <c r="Y529" s="409"/>
      <c r="Z529" s="422"/>
      <c r="AA529" s="422"/>
      <c r="AB529" s="422"/>
      <c r="AC529" s="422"/>
      <c r="AD529" s="422"/>
      <c r="AE529" s="422"/>
      <c r="AF529" s="422"/>
      <c r="AG529" s="422"/>
      <c r="AH529" s="422"/>
      <c r="AI529" s="422"/>
      <c r="AJ529" s="422"/>
      <c r="AK529" s="422"/>
      <c r="AL529" s="422"/>
      <c r="AM529" s="305"/>
    </row>
    <row r="530" spans="1:39" ht="15" hidden="1" outlineLevel="1">
      <c r="A530" s="521">
        <v>38</v>
      </c>
      <c r="B530" s="425" t="s">
        <v>741</v>
      </c>
      <c r="C530" s="290" t="s">
        <v>25</v>
      </c>
      <c r="D530" s="294"/>
      <c r="E530" s="294"/>
      <c r="F530" s="294"/>
      <c r="G530" s="294"/>
      <c r="H530" s="294"/>
      <c r="I530" s="294"/>
      <c r="J530" s="294"/>
      <c r="K530" s="294"/>
      <c r="L530" s="294"/>
      <c r="M530" s="294"/>
      <c r="N530" s="294">
        <v>12</v>
      </c>
      <c r="O530" s="294"/>
      <c r="P530" s="294"/>
      <c r="Q530" s="294"/>
      <c r="R530" s="294"/>
      <c r="S530" s="294"/>
      <c r="T530" s="294"/>
      <c r="U530" s="294"/>
      <c r="V530" s="294"/>
      <c r="W530" s="294"/>
      <c r="X530" s="294"/>
      <c r="Y530" s="423"/>
      <c r="Z530" s="407"/>
      <c r="AA530" s="407"/>
      <c r="AB530" s="407"/>
      <c r="AC530" s="407"/>
      <c r="AD530" s="407"/>
      <c r="AE530" s="407"/>
      <c r="AF530" s="412"/>
      <c r="AG530" s="412"/>
      <c r="AH530" s="412"/>
      <c r="AI530" s="412"/>
      <c r="AJ530" s="412"/>
      <c r="AK530" s="412"/>
      <c r="AL530" s="412"/>
      <c r="AM530" s="295">
        <f>SUM(Y530:AL530)</f>
        <v>0</v>
      </c>
    </row>
    <row r="531" spans="1:39" ht="15" hidden="1" outlineLevel="1">
      <c r="A531" s="521"/>
      <c r="B531" s="428" t="s">
        <v>308</v>
      </c>
      <c r="C531" s="290" t="s">
        <v>163</v>
      </c>
      <c r="D531" s="294"/>
      <c r="E531" s="294"/>
      <c r="F531" s="294"/>
      <c r="G531" s="294"/>
      <c r="H531" s="294"/>
      <c r="I531" s="294"/>
      <c r="J531" s="294"/>
      <c r="K531" s="294"/>
      <c r="L531" s="294"/>
      <c r="M531" s="294"/>
      <c r="N531" s="294">
        <f>N530</f>
        <v>12</v>
      </c>
      <c r="O531" s="294"/>
      <c r="P531" s="294"/>
      <c r="Q531" s="294"/>
      <c r="R531" s="294"/>
      <c r="S531" s="294"/>
      <c r="T531" s="294"/>
      <c r="U531" s="294"/>
      <c r="V531" s="294"/>
      <c r="W531" s="294"/>
      <c r="X531" s="294"/>
      <c r="Y531" s="408">
        <f>Y530</f>
        <v>0</v>
      </c>
      <c r="Z531" s="408">
        <f t="shared" ref="Z531:AL531" si="787">Z530</f>
        <v>0</v>
      </c>
      <c r="AA531" s="408">
        <f t="shared" si="787"/>
        <v>0</v>
      </c>
      <c r="AB531" s="408">
        <f t="shared" si="787"/>
        <v>0</v>
      </c>
      <c r="AC531" s="408">
        <f t="shared" si="787"/>
        <v>0</v>
      </c>
      <c r="AD531" s="408">
        <f t="shared" si="787"/>
        <v>0</v>
      </c>
      <c r="AE531" s="408">
        <f t="shared" si="787"/>
        <v>0</v>
      </c>
      <c r="AF531" s="408">
        <f t="shared" si="787"/>
        <v>0</v>
      </c>
      <c r="AG531" s="408">
        <f t="shared" si="787"/>
        <v>0</v>
      </c>
      <c r="AH531" s="408">
        <f t="shared" si="787"/>
        <v>0</v>
      </c>
      <c r="AI531" s="408">
        <f t="shared" si="787"/>
        <v>0</v>
      </c>
      <c r="AJ531" s="408">
        <f t="shared" si="787"/>
        <v>0</v>
      </c>
      <c r="AK531" s="408">
        <f t="shared" si="787"/>
        <v>0</v>
      </c>
      <c r="AL531" s="408">
        <f t="shared" si="787"/>
        <v>0</v>
      </c>
      <c r="AM531" s="305"/>
    </row>
    <row r="532" spans="1:39" ht="15" hidden="1" outlineLevel="1">
      <c r="A532" s="521"/>
      <c r="B532" s="425"/>
      <c r="C532" s="290"/>
      <c r="D532" s="290"/>
      <c r="E532" s="290"/>
      <c r="F532" s="290"/>
      <c r="G532" s="290"/>
      <c r="H532" s="290"/>
      <c r="I532" s="290"/>
      <c r="J532" s="290"/>
      <c r="K532" s="290"/>
      <c r="L532" s="290"/>
      <c r="M532" s="290"/>
      <c r="N532" s="290"/>
      <c r="O532" s="290"/>
      <c r="P532" s="290"/>
      <c r="Q532" s="290"/>
      <c r="R532" s="290"/>
      <c r="S532" s="290"/>
      <c r="T532" s="290"/>
      <c r="U532" s="290"/>
      <c r="V532" s="290"/>
      <c r="W532" s="290"/>
      <c r="X532" s="290"/>
      <c r="Y532" s="409"/>
      <c r="Z532" s="422"/>
      <c r="AA532" s="422"/>
      <c r="AB532" s="422"/>
      <c r="AC532" s="422"/>
      <c r="AD532" s="422"/>
      <c r="AE532" s="422"/>
      <c r="AF532" s="422"/>
      <c r="AG532" s="422"/>
      <c r="AH532" s="422"/>
      <c r="AI532" s="422"/>
      <c r="AJ532" s="422"/>
      <c r="AK532" s="422"/>
      <c r="AL532" s="422"/>
      <c r="AM532" s="305"/>
    </row>
    <row r="533" spans="1:39" ht="30" hidden="1" outlineLevel="1">
      <c r="A533" s="521">
        <v>39</v>
      </c>
      <c r="B533" s="425" t="s">
        <v>742</v>
      </c>
      <c r="C533" s="290" t="s">
        <v>25</v>
      </c>
      <c r="D533" s="294"/>
      <c r="E533" s="294"/>
      <c r="F533" s="294"/>
      <c r="G533" s="294"/>
      <c r="H533" s="294"/>
      <c r="I533" s="294"/>
      <c r="J533" s="294"/>
      <c r="K533" s="294"/>
      <c r="L533" s="294"/>
      <c r="M533" s="294"/>
      <c r="N533" s="294">
        <v>12</v>
      </c>
      <c r="O533" s="294"/>
      <c r="P533" s="294"/>
      <c r="Q533" s="294"/>
      <c r="R533" s="294"/>
      <c r="S533" s="294"/>
      <c r="T533" s="294"/>
      <c r="U533" s="294"/>
      <c r="V533" s="294"/>
      <c r="W533" s="294"/>
      <c r="X533" s="294"/>
      <c r="Y533" s="423"/>
      <c r="Z533" s="407"/>
      <c r="AA533" s="407"/>
      <c r="AB533" s="407"/>
      <c r="AC533" s="407"/>
      <c r="AD533" s="407"/>
      <c r="AE533" s="407"/>
      <c r="AF533" s="412"/>
      <c r="AG533" s="412"/>
      <c r="AH533" s="412"/>
      <c r="AI533" s="412"/>
      <c r="AJ533" s="412"/>
      <c r="AK533" s="412"/>
      <c r="AL533" s="412"/>
      <c r="AM533" s="295">
        <f>SUM(Y533:AL533)</f>
        <v>0</v>
      </c>
    </row>
    <row r="534" spans="1:39" ht="15" hidden="1" outlineLevel="1">
      <c r="A534" s="521"/>
      <c r="B534" s="428" t="s">
        <v>308</v>
      </c>
      <c r="C534" s="290" t="s">
        <v>163</v>
      </c>
      <c r="D534" s="294"/>
      <c r="E534" s="294"/>
      <c r="F534" s="294"/>
      <c r="G534" s="294"/>
      <c r="H534" s="294"/>
      <c r="I534" s="294"/>
      <c r="J534" s="294"/>
      <c r="K534" s="294"/>
      <c r="L534" s="294"/>
      <c r="M534" s="294"/>
      <c r="N534" s="294">
        <f>N533</f>
        <v>12</v>
      </c>
      <c r="O534" s="294"/>
      <c r="P534" s="294"/>
      <c r="Q534" s="294"/>
      <c r="R534" s="294"/>
      <c r="S534" s="294"/>
      <c r="T534" s="294"/>
      <c r="U534" s="294"/>
      <c r="V534" s="294"/>
      <c r="W534" s="294"/>
      <c r="X534" s="294"/>
      <c r="Y534" s="408">
        <f>Y533</f>
        <v>0</v>
      </c>
      <c r="Z534" s="408">
        <f t="shared" ref="Z534:AL534" si="788">Z533</f>
        <v>0</v>
      </c>
      <c r="AA534" s="408">
        <f t="shared" si="788"/>
        <v>0</v>
      </c>
      <c r="AB534" s="408">
        <f t="shared" si="788"/>
        <v>0</v>
      </c>
      <c r="AC534" s="408">
        <f t="shared" si="788"/>
        <v>0</v>
      </c>
      <c r="AD534" s="408">
        <f t="shared" si="788"/>
        <v>0</v>
      </c>
      <c r="AE534" s="408">
        <f t="shared" si="788"/>
        <v>0</v>
      </c>
      <c r="AF534" s="408">
        <f t="shared" si="788"/>
        <v>0</v>
      </c>
      <c r="AG534" s="408">
        <f t="shared" si="788"/>
        <v>0</v>
      </c>
      <c r="AH534" s="408">
        <f t="shared" si="788"/>
        <v>0</v>
      </c>
      <c r="AI534" s="408">
        <f t="shared" si="788"/>
        <v>0</v>
      </c>
      <c r="AJ534" s="408">
        <f t="shared" si="788"/>
        <v>0</v>
      </c>
      <c r="AK534" s="408">
        <f t="shared" si="788"/>
        <v>0</v>
      </c>
      <c r="AL534" s="408">
        <f t="shared" si="788"/>
        <v>0</v>
      </c>
      <c r="AM534" s="305"/>
    </row>
    <row r="535" spans="1:39" ht="15" hidden="1" outlineLevel="1">
      <c r="A535" s="521"/>
      <c r="B535" s="425"/>
      <c r="C535" s="290"/>
      <c r="D535" s="290"/>
      <c r="E535" s="290"/>
      <c r="F535" s="290"/>
      <c r="G535" s="290"/>
      <c r="H535" s="290"/>
      <c r="I535" s="290"/>
      <c r="J535" s="290"/>
      <c r="K535" s="290"/>
      <c r="L535" s="290"/>
      <c r="M535" s="290"/>
      <c r="N535" s="290"/>
      <c r="O535" s="290"/>
      <c r="P535" s="290"/>
      <c r="Q535" s="290"/>
      <c r="R535" s="290"/>
      <c r="S535" s="290"/>
      <c r="T535" s="290"/>
      <c r="U535" s="290"/>
      <c r="V535" s="290"/>
      <c r="W535" s="290"/>
      <c r="X535" s="290"/>
      <c r="Y535" s="409"/>
      <c r="Z535" s="422"/>
      <c r="AA535" s="422"/>
      <c r="AB535" s="422"/>
      <c r="AC535" s="422"/>
      <c r="AD535" s="422"/>
      <c r="AE535" s="422"/>
      <c r="AF535" s="422"/>
      <c r="AG535" s="422"/>
      <c r="AH535" s="422"/>
      <c r="AI535" s="422"/>
      <c r="AJ535" s="422"/>
      <c r="AK535" s="422"/>
      <c r="AL535" s="422"/>
      <c r="AM535" s="305"/>
    </row>
    <row r="536" spans="1:39" ht="30" hidden="1" outlineLevel="1">
      <c r="A536" s="521">
        <v>40</v>
      </c>
      <c r="B536" s="425" t="s">
        <v>132</v>
      </c>
      <c r="C536" s="290" t="s">
        <v>25</v>
      </c>
      <c r="D536" s="294"/>
      <c r="E536" s="294"/>
      <c r="F536" s="294"/>
      <c r="G536" s="294"/>
      <c r="H536" s="294"/>
      <c r="I536" s="294"/>
      <c r="J536" s="294"/>
      <c r="K536" s="294"/>
      <c r="L536" s="294"/>
      <c r="M536" s="294"/>
      <c r="N536" s="294">
        <v>12</v>
      </c>
      <c r="O536" s="294"/>
      <c r="P536" s="294"/>
      <c r="Q536" s="294"/>
      <c r="R536" s="294"/>
      <c r="S536" s="294"/>
      <c r="T536" s="294"/>
      <c r="U536" s="294"/>
      <c r="V536" s="294"/>
      <c r="W536" s="294"/>
      <c r="X536" s="294"/>
      <c r="Y536" s="423"/>
      <c r="Z536" s="407"/>
      <c r="AA536" s="407"/>
      <c r="AB536" s="407"/>
      <c r="AC536" s="407"/>
      <c r="AD536" s="407"/>
      <c r="AE536" s="407"/>
      <c r="AF536" s="412"/>
      <c r="AG536" s="412"/>
      <c r="AH536" s="412"/>
      <c r="AI536" s="412"/>
      <c r="AJ536" s="412"/>
      <c r="AK536" s="412"/>
      <c r="AL536" s="412"/>
      <c r="AM536" s="295">
        <f>SUM(Y536:AL536)</f>
        <v>0</v>
      </c>
    </row>
    <row r="537" spans="1:39" ht="15" hidden="1" outlineLevel="1">
      <c r="A537" s="521"/>
      <c r="B537" s="428" t="s">
        <v>308</v>
      </c>
      <c r="C537" s="290" t="s">
        <v>163</v>
      </c>
      <c r="D537" s="294"/>
      <c r="E537" s="294"/>
      <c r="F537" s="294"/>
      <c r="G537" s="294"/>
      <c r="H537" s="294"/>
      <c r="I537" s="294"/>
      <c r="J537" s="294"/>
      <c r="K537" s="294"/>
      <c r="L537" s="294"/>
      <c r="M537" s="294"/>
      <c r="N537" s="294">
        <f>N536</f>
        <v>12</v>
      </c>
      <c r="O537" s="294"/>
      <c r="P537" s="294"/>
      <c r="Q537" s="294"/>
      <c r="R537" s="294"/>
      <c r="S537" s="294"/>
      <c r="T537" s="294"/>
      <c r="U537" s="294"/>
      <c r="V537" s="294"/>
      <c r="W537" s="294"/>
      <c r="X537" s="294"/>
      <c r="Y537" s="408">
        <f>Y536</f>
        <v>0</v>
      </c>
      <c r="Z537" s="408">
        <f t="shared" ref="Z537" si="789">Z536</f>
        <v>0</v>
      </c>
      <c r="AA537" s="408">
        <f t="shared" ref="AA537" si="790">AA536</f>
        <v>0</v>
      </c>
      <c r="AB537" s="408">
        <f t="shared" ref="AB537" si="791">AB536</f>
        <v>0</v>
      </c>
      <c r="AC537" s="408">
        <f t="shared" ref="AC537" si="792">AC536</f>
        <v>0</v>
      </c>
      <c r="AD537" s="408">
        <f t="shared" ref="AD537" si="793">AD536</f>
        <v>0</v>
      </c>
      <c r="AE537" s="408">
        <f t="shared" ref="AE537" si="794">AE536</f>
        <v>0</v>
      </c>
      <c r="AF537" s="408">
        <f t="shared" ref="AF537" si="795">AF536</f>
        <v>0</v>
      </c>
      <c r="AG537" s="408">
        <f t="shared" ref="AG537" si="796">AG536</f>
        <v>0</v>
      </c>
      <c r="AH537" s="408">
        <f t="shared" ref="AH537" si="797">AH536</f>
        <v>0</v>
      </c>
      <c r="AI537" s="408">
        <f t="shared" ref="AI537" si="798">AI536</f>
        <v>0</v>
      </c>
      <c r="AJ537" s="408">
        <f t="shared" ref="AJ537" si="799">AJ536</f>
        <v>0</v>
      </c>
      <c r="AK537" s="408">
        <f t="shared" ref="AK537" si="800">AK536</f>
        <v>0</v>
      </c>
      <c r="AL537" s="408">
        <f t="shared" ref="AL537" si="801">AL536</f>
        <v>0</v>
      </c>
      <c r="AM537" s="305"/>
    </row>
    <row r="538" spans="1:39" ht="15" hidden="1" outlineLevel="1">
      <c r="A538" s="521"/>
      <c r="B538" s="425"/>
      <c r="C538" s="290"/>
      <c r="D538" s="290"/>
      <c r="E538" s="290"/>
      <c r="F538" s="290"/>
      <c r="G538" s="290"/>
      <c r="H538" s="290"/>
      <c r="I538" s="290"/>
      <c r="J538" s="290"/>
      <c r="K538" s="290"/>
      <c r="L538" s="290"/>
      <c r="M538" s="290"/>
      <c r="N538" s="290"/>
      <c r="O538" s="290"/>
      <c r="P538" s="290"/>
      <c r="Q538" s="290"/>
      <c r="R538" s="290"/>
      <c r="S538" s="290"/>
      <c r="T538" s="290"/>
      <c r="U538" s="290"/>
      <c r="V538" s="290"/>
      <c r="W538" s="290"/>
      <c r="X538" s="290"/>
      <c r="Y538" s="409"/>
      <c r="Z538" s="422"/>
      <c r="AA538" s="422"/>
      <c r="AB538" s="422"/>
      <c r="AC538" s="422"/>
      <c r="AD538" s="422"/>
      <c r="AE538" s="422"/>
      <c r="AF538" s="422"/>
      <c r="AG538" s="422"/>
      <c r="AH538" s="422"/>
      <c r="AI538" s="422"/>
      <c r="AJ538" s="422"/>
      <c r="AK538" s="422"/>
      <c r="AL538" s="422"/>
      <c r="AM538" s="305"/>
    </row>
    <row r="539" spans="1:39" ht="45" hidden="1" outlineLevel="1">
      <c r="A539" s="521">
        <v>41</v>
      </c>
      <c r="B539" s="425" t="s">
        <v>133</v>
      </c>
      <c r="C539" s="290" t="s">
        <v>25</v>
      </c>
      <c r="D539" s="294"/>
      <c r="E539" s="294"/>
      <c r="F539" s="294"/>
      <c r="G539" s="294"/>
      <c r="H539" s="294"/>
      <c r="I539" s="294"/>
      <c r="J539" s="294"/>
      <c r="K539" s="294"/>
      <c r="L539" s="294"/>
      <c r="M539" s="294"/>
      <c r="N539" s="294">
        <v>12</v>
      </c>
      <c r="O539" s="294"/>
      <c r="P539" s="294"/>
      <c r="Q539" s="294"/>
      <c r="R539" s="294"/>
      <c r="S539" s="294"/>
      <c r="T539" s="294"/>
      <c r="U539" s="294"/>
      <c r="V539" s="294"/>
      <c r="W539" s="294"/>
      <c r="X539" s="294"/>
      <c r="Y539" s="423"/>
      <c r="Z539" s="407"/>
      <c r="AA539" s="407"/>
      <c r="AB539" s="407"/>
      <c r="AC539" s="407"/>
      <c r="AD539" s="407"/>
      <c r="AE539" s="407"/>
      <c r="AF539" s="412"/>
      <c r="AG539" s="412"/>
      <c r="AH539" s="412"/>
      <c r="AI539" s="412"/>
      <c r="AJ539" s="412"/>
      <c r="AK539" s="412"/>
      <c r="AL539" s="412"/>
      <c r="AM539" s="295">
        <f>SUM(Y539:AL539)</f>
        <v>0</v>
      </c>
    </row>
    <row r="540" spans="1:39" ht="15" hidden="1" outlineLevel="1">
      <c r="A540" s="521"/>
      <c r="B540" s="428" t="s">
        <v>308</v>
      </c>
      <c r="C540" s="290" t="s">
        <v>163</v>
      </c>
      <c r="D540" s="294"/>
      <c r="E540" s="294"/>
      <c r="F540" s="294"/>
      <c r="G540" s="294"/>
      <c r="H540" s="294"/>
      <c r="I540" s="294"/>
      <c r="J540" s="294"/>
      <c r="K540" s="294"/>
      <c r="L540" s="294"/>
      <c r="M540" s="294"/>
      <c r="N540" s="294">
        <f>N539</f>
        <v>12</v>
      </c>
      <c r="O540" s="294"/>
      <c r="P540" s="294"/>
      <c r="Q540" s="294"/>
      <c r="R540" s="294"/>
      <c r="S540" s="294"/>
      <c r="T540" s="294"/>
      <c r="U540" s="294"/>
      <c r="V540" s="294"/>
      <c r="W540" s="294"/>
      <c r="X540" s="294"/>
      <c r="Y540" s="408">
        <f>Y539</f>
        <v>0</v>
      </c>
      <c r="Z540" s="408">
        <f t="shared" ref="Z540" si="802">Z539</f>
        <v>0</v>
      </c>
      <c r="AA540" s="408">
        <f t="shared" ref="AA540" si="803">AA539</f>
        <v>0</v>
      </c>
      <c r="AB540" s="408">
        <f t="shared" ref="AB540" si="804">AB539</f>
        <v>0</v>
      </c>
      <c r="AC540" s="408">
        <f t="shared" ref="AC540" si="805">AC539</f>
        <v>0</v>
      </c>
      <c r="AD540" s="408">
        <f t="shared" ref="AD540" si="806">AD539</f>
        <v>0</v>
      </c>
      <c r="AE540" s="408">
        <f t="shared" ref="AE540" si="807">AE539</f>
        <v>0</v>
      </c>
      <c r="AF540" s="408">
        <f t="shared" ref="AF540" si="808">AF539</f>
        <v>0</v>
      </c>
      <c r="AG540" s="408">
        <f t="shared" ref="AG540" si="809">AG539</f>
        <v>0</v>
      </c>
      <c r="AH540" s="408">
        <f t="shared" ref="AH540" si="810">AH539</f>
        <v>0</v>
      </c>
      <c r="AI540" s="408">
        <f t="shared" ref="AI540" si="811">AI539</f>
        <v>0</v>
      </c>
      <c r="AJ540" s="408">
        <f t="shared" ref="AJ540" si="812">AJ539</f>
        <v>0</v>
      </c>
      <c r="AK540" s="408">
        <f t="shared" ref="AK540" si="813">AK539</f>
        <v>0</v>
      </c>
      <c r="AL540" s="408">
        <f t="shared" ref="AL540" si="814">AL539</f>
        <v>0</v>
      </c>
      <c r="AM540" s="305"/>
    </row>
    <row r="541" spans="1:39" ht="15" hidden="1" outlineLevel="1">
      <c r="A541" s="521"/>
      <c r="B541" s="425"/>
      <c r="C541" s="290"/>
      <c r="D541" s="290"/>
      <c r="E541" s="290"/>
      <c r="F541" s="290"/>
      <c r="G541" s="290"/>
      <c r="H541" s="290"/>
      <c r="I541" s="290"/>
      <c r="J541" s="290"/>
      <c r="K541" s="290"/>
      <c r="L541" s="290"/>
      <c r="M541" s="290"/>
      <c r="N541" s="290"/>
      <c r="O541" s="290"/>
      <c r="P541" s="290"/>
      <c r="Q541" s="290"/>
      <c r="R541" s="290"/>
      <c r="S541" s="290"/>
      <c r="T541" s="290"/>
      <c r="U541" s="290"/>
      <c r="V541" s="290"/>
      <c r="W541" s="290"/>
      <c r="X541" s="290"/>
      <c r="Y541" s="409"/>
      <c r="Z541" s="422"/>
      <c r="AA541" s="422"/>
      <c r="AB541" s="422"/>
      <c r="AC541" s="422"/>
      <c r="AD541" s="422"/>
      <c r="AE541" s="422"/>
      <c r="AF541" s="422"/>
      <c r="AG541" s="422"/>
      <c r="AH541" s="422"/>
      <c r="AI541" s="422"/>
      <c r="AJ541" s="422"/>
      <c r="AK541" s="422"/>
      <c r="AL541" s="422"/>
      <c r="AM541" s="305"/>
    </row>
    <row r="542" spans="1:39" ht="30" hidden="1" outlineLevel="1">
      <c r="A542" s="521">
        <v>42</v>
      </c>
      <c r="B542" s="425" t="s">
        <v>134</v>
      </c>
      <c r="C542" s="290" t="s">
        <v>25</v>
      </c>
      <c r="D542" s="294"/>
      <c r="E542" s="294"/>
      <c r="F542" s="294"/>
      <c r="G542" s="294"/>
      <c r="H542" s="294"/>
      <c r="I542" s="294"/>
      <c r="J542" s="294"/>
      <c r="K542" s="294"/>
      <c r="L542" s="294"/>
      <c r="M542" s="294"/>
      <c r="N542" s="290"/>
      <c r="O542" s="294"/>
      <c r="P542" s="294"/>
      <c r="Q542" s="294"/>
      <c r="R542" s="294"/>
      <c r="S542" s="294"/>
      <c r="T542" s="294"/>
      <c r="U542" s="294"/>
      <c r="V542" s="294"/>
      <c r="W542" s="294"/>
      <c r="X542" s="294"/>
      <c r="Y542" s="423"/>
      <c r="Z542" s="407"/>
      <c r="AA542" s="407"/>
      <c r="AB542" s="407"/>
      <c r="AC542" s="407"/>
      <c r="AD542" s="407"/>
      <c r="AE542" s="407"/>
      <c r="AF542" s="412"/>
      <c r="AG542" s="412"/>
      <c r="AH542" s="412"/>
      <c r="AI542" s="412"/>
      <c r="AJ542" s="412"/>
      <c r="AK542" s="412"/>
      <c r="AL542" s="412"/>
      <c r="AM542" s="295">
        <f>SUM(Y542:AL542)</f>
        <v>0</v>
      </c>
    </row>
    <row r="543" spans="1:39" ht="15" hidden="1" outlineLevel="1">
      <c r="A543" s="521"/>
      <c r="B543" s="428" t="s">
        <v>308</v>
      </c>
      <c r="C543" s="290" t="s">
        <v>163</v>
      </c>
      <c r="D543" s="294"/>
      <c r="E543" s="294"/>
      <c r="F543" s="294"/>
      <c r="G543" s="294"/>
      <c r="H543" s="294"/>
      <c r="I543" s="294"/>
      <c r="J543" s="294"/>
      <c r="K543" s="294"/>
      <c r="L543" s="294"/>
      <c r="M543" s="294"/>
      <c r="N543" s="461"/>
      <c r="O543" s="294"/>
      <c r="P543" s="294"/>
      <c r="Q543" s="294"/>
      <c r="R543" s="294"/>
      <c r="S543" s="294"/>
      <c r="T543" s="294"/>
      <c r="U543" s="294"/>
      <c r="V543" s="294"/>
      <c r="W543" s="294"/>
      <c r="X543" s="294"/>
      <c r="Y543" s="408">
        <f>Y542</f>
        <v>0</v>
      </c>
      <c r="Z543" s="408">
        <f t="shared" ref="Z543" si="815">Z542</f>
        <v>0</v>
      </c>
      <c r="AA543" s="408">
        <f t="shared" ref="AA543" si="816">AA542</f>
        <v>0</v>
      </c>
      <c r="AB543" s="408">
        <f t="shared" ref="AB543" si="817">AB542</f>
        <v>0</v>
      </c>
      <c r="AC543" s="408">
        <f t="shared" ref="AC543" si="818">AC542</f>
        <v>0</v>
      </c>
      <c r="AD543" s="408">
        <f t="shared" ref="AD543" si="819">AD542</f>
        <v>0</v>
      </c>
      <c r="AE543" s="408">
        <f t="shared" ref="AE543" si="820">AE542</f>
        <v>0</v>
      </c>
      <c r="AF543" s="408">
        <f t="shared" ref="AF543" si="821">AF542</f>
        <v>0</v>
      </c>
      <c r="AG543" s="408">
        <f t="shared" ref="AG543" si="822">AG542</f>
        <v>0</v>
      </c>
      <c r="AH543" s="408">
        <f t="shared" ref="AH543" si="823">AH542</f>
        <v>0</v>
      </c>
      <c r="AI543" s="408">
        <f t="shared" ref="AI543" si="824">AI542</f>
        <v>0</v>
      </c>
      <c r="AJ543" s="408">
        <f t="shared" ref="AJ543" si="825">AJ542</f>
        <v>0</v>
      </c>
      <c r="AK543" s="408">
        <f t="shared" ref="AK543" si="826">AK542</f>
        <v>0</v>
      </c>
      <c r="AL543" s="408">
        <f t="shared" ref="AL543" si="827">AL542</f>
        <v>0</v>
      </c>
      <c r="AM543" s="305"/>
    </row>
    <row r="544" spans="1:39" ht="15" hidden="1" outlineLevel="1">
      <c r="A544" s="521"/>
      <c r="B544" s="425"/>
      <c r="C544" s="290"/>
      <c r="D544" s="290"/>
      <c r="E544" s="290"/>
      <c r="F544" s="290"/>
      <c r="G544" s="290"/>
      <c r="H544" s="290"/>
      <c r="I544" s="290"/>
      <c r="J544" s="290"/>
      <c r="K544" s="290"/>
      <c r="L544" s="290"/>
      <c r="M544" s="290"/>
      <c r="N544" s="290"/>
      <c r="O544" s="290"/>
      <c r="P544" s="290"/>
      <c r="Q544" s="290"/>
      <c r="R544" s="290"/>
      <c r="S544" s="290"/>
      <c r="T544" s="290"/>
      <c r="U544" s="290"/>
      <c r="V544" s="290"/>
      <c r="W544" s="290"/>
      <c r="X544" s="290"/>
      <c r="Y544" s="409"/>
      <c r="Z544" s="422"/>
      <c r="AA544" s="422"/>
      <c r="AB544" s="422"/>
      <c r="AC544" s="422"/>
      <c r="AD544" s="422"/>
      <c r="AE544" s="422"/>
      <c r="AF544" s="422"/>
      <c r="AG544" s="422"/>
      <c r="AH544" s="422"/>
      <c r="AI544" s="422"/>
      <c r="AJ544" s="422"/>
      <c r="AK544" s="422"/>
      <c r="AL544" s="422"/>
      <c r="AM544" s="305"/>
    </row>
    <row r="545" spans="1:39" ht="15" hidden="1" outlineLevel="1">
      <c r="A545" s="521">
        <v>43</v>
      </c>
      <c r="B545" s="425" t="s">
        <v>135</v>
      </c>
      <c r="C545" s="290" t="s">
        <v>25</v>
      </c>
      <c r="D545" s="294"/>
      <c r="E545" s="294"/>
      <c r="F545" s="294"/>
      <c r="G545" s="294"/>
      <c r="H545" s="294"/>
      <c r="I545" s="294"/>
      <c r="J545" s="294"/>
      <c r="K545" s="294"/>
      <c r="L545" s="294"/>
      <c r="M545" s="294"/>
      <c r="N545" s="294">
        <v>12</v>
      </c>
      <c r="O545" s="294"/>
      <c r="P545" s="294"/>
      <c r="Q545" s="294"/>
      <c r="R545" s="294"/>
      <c r="S545" s="294"/>
      <c r="T545" s="294"/>
      <c r="U545" s="294"/>
      <c r="V545" s="294"/>
      <c r="W545" s="294"/>
      <c r="X545" s="294"/>
      <c r="Y545" s="423"/>
      <c r="Z545" s="407"/>
      <c r="AA545" s="407"/>
      <c r="AB545" s="407"/>
      <c r="AC545" s="407"/>
      <c r="AD545" s="407"/>
      <c r="AE545" s="407"/>
      <c r="AF545" s="412"/>
      <c r="AG545" s="412"/>
      <c r="AH545" s="412"/>
      <c r="AI545" s="412"/>
      <c r="AJ545" s="412"/>
      <c r="AK545" s="412"/>
      <c r="AL545" s="412"/>
      <c r="AM545" s="295">
        <f>SUM(Y545:AL545)</f>
        <v>0</v>
      </c>
    </row>
    <row r="546" spans="1:39" ht="15" hidden="1" outlineLevel="1">
      <c r="A546" s="521"/>
      <c r="B546" s="428" t="s">
        <v>308</v>
      </c>
      <c r="C546" s="290" t="s">
        <v>163</v>
      </c>
      <c r="D546" s="294"/>
      <c r="E546" s="294"/>
      <c r="F546" s="294"/>
      <c r="G546" s="294"/>
      <c r="H546" s="294"/>
      <c r="I546" s="294"/>
      <c r="J546" s="294"/>
      <c r="K546" s="294"/>
      <c r="L546" s="294"/>
      <c r="M546" s="294"/>
      <c r="N546" s="294">
        <f>N545</f>
        <v>12</v>
      </c>
      <c r="O546" s="294"/>
      <c r="P546" s="294"/>
      <c r="Q546" s="294"/>
      <c r="R546" s="294"/>
      <c r="S546" s="294"/>
      <c r="T546" s="294"/>
      <c r="U546" s="294"/>
      <c r="V546" s="294"/>
      <c r="W546" s="294"/>
      <c r="X546" s="294"/>
      <c r="Y546" s="408">
        <f>Y545</f>
        <v>0</v>
      </c>
      <c r="Z546" s="408">
        <f t="shared" ref="Z546" si="828">Z545</f>
        <v>0</v>
      </c>
      <c r="AA546" s="408">
        <f t="shared" ref="AA546" si="829">AA545</f>
        <v>0</v>
      </c>
      <c r="AB546" s="408">
        <f t="shared" ref="AB546" si="830">AB545</f>
        <v>0</v>
      </c>
      <c r="AC546" s="408">
        <f t="shared" ref="AC546" si="831">AC545</f>
        <v>0</v>
      </c>
      <c r="AD546" s="408">
        <f t="shared" ref="AD546" si="832">AD545</f>
        <v>0</v>
      </c>
      <c r="AE546" s="408">
        <f t="shared" ref="AE546" si="833">AE545</f>
        <v>0</v>
      </c>
      <c r="AF546" s="408">
        <f t="shared" ref="AF546" si="834">AF545</f>
        <v>0</v>
      </c>
      <c r="AG546" s="408">
        <f t="shared" ref="AG546" si="835">AG545</f>
        <v>0</v>
      </c>
      <c r="AH546" s="408">
        <f t="shared" ref="AH546" si="836">AH545</f>
        <v>0</v>
      </c>
      <c r="AI546" s="408">
        <f t="shared" ref="AI546" si="837">AI545</f>
        <v>0</v>
      </c>
      <c r="AJ546" s="408">
        <f t="shared" ref="AJ546" si="838">AJ545</f>
        <v>0</v>
      </c>
      <c r="AK546" s="408">
        <f t="shared" ref="AK546" si="839">AK545</f>
        <v>0</v>
      </c>
      <c r="AL546" s="408">
        <f t="shared" ref="AL546" si="840">AL545</f>
        <v>0</v>
      </c>
      <c r="AM546" s="305"/>
    </row>
    <row r="547" spans="1:39" ht="15" hidden="1" outlineLevel="1">
      <c r="A547" s="521"/>
      <c r="B547" s="425"/>
      <c r="C547" s="290"/>
      <c r="D547" s="290"/>
      <c r="E547" s="290"/>
      <c r="F547" s="290"/>
      <c r="G547" s="290"/>
      <c r="H547" s="290"/>
      <c r="I547" s="290"/>
      <c r="J547" s="290"/>
      <c r="K547" s="290"/>
      <c r="L547" s="290"/>
      <c r="M547" s="290"/>
      <c r="N547" s="290"/>
      <c r="O547" s="290"/>
      <c r="P547" s="290"/>
      <c r="Q547" s="290"/>
      <c r="R547" s="290"/>
      <c r="S547" s="290"/>
      <c r="T547" s="290"/>
      <c r="U547" s="290"/>
      <c r="V547" s="290"/>
      <c r="W547" s="290"/>
      <c r="X547" s="290"/>
      <c r="Y547" s="409"/>
      <c r="Z547" s="422"/>
      <c r="AA547" s="422"/>
      <c r="AB547" s="422"/>
      <c r="AC547" s="422"/>
      <c r="AD547" s="422"/>
      <c r="AE547" s="422"/>
      <c r="AF547" s="422"/>
      <c r="AG547" s="422"/>
      <c r="AH547" s="422"/>
      <c r="AI547" s="422"/>
      <c r="AJ547" s="422"/>
      <c r="AK547" s="422"/>
      <c r="AL547" s="422"/>
      <c r="AM547" s="305"/>
    </row>
    <row r="548" spans="1:39" ht="45" hidden="1" outlineLevel="1">
      <c r="A548" s="521">
        <v>44</v>
      </c>
      <c r="B548" s="425" t="s">
        <v>136</v>
      </c>
      <c r="C548" s="290" t="s">
        <v>25</v>
      </c>
      <c r="D548" s="294"/>
      <c r="E548" s="294"/>
      <c r="F548" s="294"/>
      <c r="G548" s="294"/>
      <c r="H548" s="294"/>
      <c r="I548" s="294"/>
      <c r="J548" s="294"/>
      <c r="K548" s="294"/>
      <c r="L548" s="294"/>
      <c r="M548" s="294"/>
      <c r="N548" s="294">
        <v>12</v>
      </c>
      <c r="O548" s="294"/>
      <c r="P548" s="294"/>
      <c r="Q548" s="294"/>
      <c r="R548" s="294"/>
      <c r="S548" s="294"/>
      <c r="T548" s="294"/>
      <c r="U548" s="294"/>
      <c r="V548" s="294"/>
      <c r="W548" s="294"/>
      <c r="X548" s="294"/>
      <c r="Y548" s="423"/>
      <c r="Z548" s="407"/>
      <c r="AA548" s="407"/>
      <c r="AB548" s="407"/>
      <c r="AC548" s="407"/>
      <c r="AD548" s="407"/>
      <c r="AE548" s="407"/>
      <c r="AF548" s="412"/>
      <c r="AG548" s="412"/>
      <c r="AH548" s="412"/>
      <c r="AI548" s="412"/>
      <c r="AJ548" s="412"/>
      <c r="AK548" s="412"/>
      <c r="AL548" s="412"/>
      <c r="AM548" s="295">
        <f>SUM(Y548:AL548)</f>
        <v>0</v>
      </c>
    </row>
    <row r="549" spans="1:39" ht="15" hidden="1" outlineLevel="1">
      <c r="A549" s="521"/>
      <c r="B549" s="428" t="s">
        <v>308</v>
      </c>
      <c r="C549" s="290" t="s">
        <v>163</v>
      </c>
      <c r="D549" s="294"/>
      <c r="E549" s="294"/>
      <c r="F549" s="294"/>
      <c r="G549" s="294"/>
      <c r="H549" s="294"/>
      <c r="I549" s="294"/>
      <c r="J549" s="294"/>
      <c r="K549" s="294"/>
      <c r="L549" s="294"/>
      <c r="M549" s="294"/>
      <c r="N549" s="294">
        <f>N548</f>
        <v>12</v>
      </c>
      <c r="O549" s="294"/>
      <c r="P549" s="294"/>
      <c r="Q549" s="294"/>
      <c r="R549" s="294"/>
      <c r="S549" s="294"/>
      <c r="T549" s="294"/>
      <c r="U549" s="294"/>
      <c r="V549" s="294"/>
      <c r="W549" s="294"/>
      <c r="X549" s="294"/>
      <c r="Y549" s="408">
        <f>Y548</f>
        <v>0</v>
      </c>
      <c r="Z549" s="408">
        <f t="shared" ref="Z549" si="841">Z548</f>
        <v>0</v>
      </c>
      <c r="AA549" s="408">
        <f t="shared" ref="AA549" si="842">AA548</f>
        <v>0</v>
      </c>
      <c r="AB549" s="408">
        <f t="shared" ref="AB549" si="843">AB548</f>
        <v>0</v>
      </c>
      <c r="AC549" s="408">
        <f t="shared" ref="AC549" si="844">AC548</f>
        <v>0</v>
      </c>
      <c r="AD549" s="408">
        <f t="shared" ref="AD549" si="845">AD548</f>
        <v>0</v>
      </c>
      <c r="AE549" s="408">
        <f t="shared" ref="AE549" si="846">AE548</f>
        <v>0</v>
      </c>
      <c r="AF549" s="408">
        <f t="shared" ref="AF549" si="847">AF548</f>
        <v>0</v>
      </c>
      <c r="AG549" s="408">
        <f t="shared" ref="AG549" si="848">AG548</f>
        <v>0</v>
      </c>
      <c r="AH549" s="408">
        <f t="shared" ref="AH549" si="849">AH548</f>
        <v>0</v>
      </c>
      <c r="AI549" s="408">
        <f t="shared" ref="AI549" si="850">AI548</f>
        <v>0</v>
      </c>
      <c r="AJ549" s="408">
        <f t="shared" ref="AJ549" si="851">AJ548</f>
        <v>0</v>
      </c>
      <c r="AK549" s="408">
        <f t="shared" ref="AK549" si="852">AK548</f>
        <v>0</v>
      </c>
      <c r="AL549" s="408">
        <f t="shared" ref="AL549" si="853">AL548</f>
        <v>0</v>
      </c>
      <c r="AM549" s="305"/>
    </row>
    <row r="550" spans="1:39" ht="15" hidden="1" outlineLevel="1">
      <c r="A550" s="521"/>
      <c r="B550" s="425"/>
      <c r="C550" s="290"/>
      <c r="D550" s="290"/>
      <c r="E550" s="290"/>
      <c r="F550" s="290"/>
      <c r="G550" s="290"/>
      <c r="H550" s="290"/>
      <c r="I550" s="290"/>
      <c r="J550" s="290"/>
      <c r="K550" s="290"/>
      <c r="L550" s="290"/>
      <c r="M550" s="290"/>
      <c r="N550" s="290"/>
      <c r="O550" s="290"/>
      <c r="P550" s="290"/>
      <c r="Q550" s="290"/>
      <c r="R550" s="290"/>
      <c r="S550" s="290"/>
      <c r="T550" s="290"/>
      <c r="U550" s="290"/>
      <c r="V550" s="290"/>
      <c r="W550" s="290"/>
      <c r="X550" s="290"/>
      <c r="Y550" s="409"/>
      <c r="Z550" s="422"/>
      <c r="AA550" s="422"/>
      <c r="AB550" s="422"/>
      <c r="AC550" s="422"/>
      <c r="AD550" s="422"/>
      <c r="AE550" s="422"/>
      <c r="AF550" s="422"/>
      <c r="AG550" s="422"/>
      <c r="AH550" s="422"/>
      <c r="AI550" s="422"/>
      <c r="AJ550" s="422"/>
      <c r="AK550" s="422"/>
      <c r="AL550" s="422"/>
      <c r="AM550" s="305"/>
    </row>
    <row r="551" spans="1:39" ht="30" hidden="1" outlineLevel="1">
      <c r="A551" s="521">
        <v>45</v>
      </c>
      <c r="B551" s="425" t="s">
        <v>137</v>
      </c>
      <c r="C551" s="290" t="s">
        <v>25</v>
      </c>
      <c r="D551" s="294"/>
      <c r="E551" s="294"/>
      <c r="F551" s="294"/>
      <c r="G551" s="294"/>
      <c r="H551" s="294"/>
      <c r="I551" s="294"/>
      <c r="J551" s="294"/>
      <c r="K551" s="294"/>
      <c r="L551" s="294"/>
      <c r="M551" s="294"/>
      <c r="N551" s="294">
        <v>12</v>
      </c>
      <c r="O551" s="294"/>
      <c r="P551" s="294"/>
      <c r="Q551" s="294"/>
      <c r="R551" s="294"/>
      <c r="S551" s="294"/>
      <c r="T551" s="294"/>
      <c r="U551" s="294"/>
      <c r="V551" s="294"/>
      <c r="W551" s="294"/>
      <c r="X551" s="294"/>
      <c r="Y551" s="423"/>
      <c r="Z551" s="407"/>
      <c r="AA551" s="407"/>
      <c r="AB551" s="407"/>
      <c r="AC551" s="407"/>
      <c r="AD551" s="407"/>
      <c r="AE551" s="407"/>
      <c r="AF551" s="412"/>
      <c r="AG551" s="412"/>
      <c r="AH551" s="412"/>
      <c r="AI551" s="412"/>
      <c r="AJ551" s="412"/>
      <c r="AK551" s="412"/>
      <c r="AL551" s="412"/>
      <c r="AM551" s="295">
        <f>SUM(Y551:AL551)</f>
        <v>0</v>
      </c>
    </row>
    <row r="552" spans="1:39" ht="15" hidden="1" outlineLevel="1">
      <c r="A552" s="521"/>
      <c r="B552" s="428" t="s">
        <v>308</v>
      </c>
      <c r="C552" s="290" t="s">
        <v>163</v>
      </c>
      <c r="D552" s="294"/>
      <c r="E552" s="294"/>
      <c r="F552" s="294"/>
      <c r="G552" s="294"/>
      <c r="H552" s="294"/>
      <c r="I552" s="294"/>
      <c r="J552" s="294"/>
      <c r="K552" s="294"/>
      <c r="L552" s="294"/>
      <c r="M552" s="294"/>
      <c r="N552" s="294">
        <f>N551</f>
        <v>12</v>
      </c>
      <c r="O552" s="294"/>
      <c r="P552" s="294"/>
      <c r="Q552" s="294"/>
      <c r="R552" s="294"/>
      <c r="S552" s="294"/>
      <c r="T552" s="294"/>
      <c r="U552" s="294"/>
      <c r="V552" s="294"/>
      <c r="W552" s="294"/>
      <c r="X552" s="294"/>
      <c r="Y552" s="408">
        <f>Y551</f>
        <v>0</v>
      </c>
      <c r="Z552" s="408">
        <f t="shared" ref="Z552" si="854">Z551</f>
        <v>0</v>
      </c>
      <c r="AA552" s="408">
        <f t="shared" ref="AA552" si="855">AA551</f>
        <v>0</v>
      </c>
      <c r="AB552" s="408">
        <f t="shared" ref="AB552" si="856">AB551</f>
        <v>0</v>
      </c>
      <c r="AC552" s="408">
        <f t="shared" ref="AC552" si="857">AC551</f>
        <v>0</v>
      </c>
      <c r="AD552" s="408">
        <f t="shared" ref="AD552" si="858">AD551</f>
        <v>0</v>
      </c>
      <c r="AE552" s="408">
        <f t="shared" ref="AE552" si="859">AE551</f>
        <v>0</v>
      </c>
      <c r="AF552" s="408">
        <f t="shared" ref="AF552" si="860">AF551</f>
        <v>0</v>
      </c>
      <c r="AG552" s="408">
        <f t="shared" ref="AG552" si="861">AG551</f>
        <v>0</v>
      </c>
      <c r="AH552" s="408">
        <f t="shared" ref="AH552" si="862">AH551</f>
        <v>0</v>
      </c>
      <c r="AI552" s="408">
        <f t="shared" ref="AI552" si="863">AI551</f>
        <v>0</v>
      </c>
      <c r="AJ552" s="408">
        <f t="shared" ref="AJ552" si="864">AJ551</f>
        <v>0</v>
      </c>
      <c r="AK552" s="408">
        <f t="shared" ref="AK552" si="865">AK551</f>
        <v>0</v>
      </c>
      <c r="AL552" s="408">
        <f t="shared" ref="AL552" si="866">AL551</f>
        <v>0</v>
      </c>
      <c r="AM552" s="305"/>
    </row>
    <row r="553" spans="1:39" ht="15" hidden="1" outlineLevel="1">
      <c r="A553" s="521"/>
      <c r="B553" s="425"/>
      <c r="C553" s="290"/>
      <c r="D553" s="290"/>
      <c r="E553" s="290"/>
      <c r="F553" s="290"/>
      <c r="G553" s="290"/>
      <c r="H553" s="290"/>
      <c r="I553" s="290"/>
      <c r="J553" s="290"/>
      <c r="K553" s="290"/>
      <c r="L553" s="290"/>
      <c r="M553" s="290"/>
      <c r="N553" s="290"/>
      <c r="O553" s="290"/>
      <c r="P553" s="290"/>
      <c r="Q553" s="290"/>
      <c r="R553" s="290"/>
      <c r="S553" s="290"/>
      <c r="T553" s="290"/>
      <c r="U553" s="290"/>
      <c r="V553" s="290"/>
      <c r="W553" s="290"/>
      <c r="X553" s="290"/>
      <c r="Y553" s="409"/>
      <c r="Z553" s="422"/>
      <c r="AA553" s="422"/>
      <c r="AB553" s="422"/>
      <c r="AC553" s="422"/>
      <c r="AD553" s="422"/>
      <c r="AE553" s="422"/>
      <c r="AF553" s="422"/>
      <c r="AG553" s="422"/>
      <c r="AH553" s="422"/>
      <c r="AI553" s="422"/>
      <c r="AJ553" s="422"/>
      <c r="AK553" s="422"/>
      <c r="AL553" s="422"/>
      <c r="AM553" s="305"/>
    </row>
    <row r="554" spans="1:39" ht="30" hidden="1" outlineLevel="1">
      <c r="A554" s="521">
        <v>46</v>
      </c>
      <c r="B554" s="425" t="s">
        <v>138</v>
      </c>
      <c r="C554" s="290" t="s">
        <v>25</v>
      </c>
      <c r="D554" s="294"/>
      <c r="E554" s="294"/>
      <c r="F554" s="294"/>
      <c r="G554" s="294"/>
      <c r="H554" s="294"/>
      <c r="I554" s="294"/>
      <c r="J554" s="294"/>
      <c r="K554" s="294"/>
      <c r="L554" s="294"/>
      <c r="M554" s="294"/>
      <c r="N554" s="294">
        <v>12</v>
      </c>
      <c r="O554" s="294"/>
      <c r="P554" s="294"/>
      <c r="Q554" s="294"/>
      <c r="R554" s="294"/>
      <c r="S554" s="294"/>
      <c r="T554" s="294"/>
      <c r="U554" s="294"/>
      <c r="V554" s="294"/>
      <c r="W554" s="294"/>
      <c r="X554" s="294"/>
      <c r="Y554" s="423"/>
      <c r="Z554" s="407"/>
      <c r="AA554" s="407"/>
      <c r="AB554" s="407"/>
      <c r="AC554" s="407"/>
      <c r="AD554" s="407"/>
      <c r="AE554" s="407"/>
      <c r="AF554" s="412"/>
      <c r="AG554" s="412"/>
      <c r="AH554" s="412"/>
      <c r="AI554" s="412"/>
      <c r="AJ554" s="412"/>
      <c r="AK554" s="412"/>
      <c r="AL554" s="412"/>
      <c r="AM554" s="295">
        <f>SUM(Y554:AL554)</f>
        <v>0</v>
      </c>
    </row>
    <row r="555" spans="1:39" ht="15" hidden="1" outlineLevel="1">
      <c r="A555" s="521"/>
      <c r="B555" s="428" t="s">
        <v>308</v>
      </c>
      <c r="C555" s="290" t="s">
        <v>163</v>
      </c>
      <c r="D555" s="294"/>
      <c r="E555" s="294"/>
      <c r="F555" s="294"/>
      <c r="G555" s="294"/>
      <c r="H555" s="294"/>
      <c r="I555" s="294"/>
      <c r="J555" s="294"/>
      <c r="K555" s="294"/>
      <c r="L555" s="294"/>
      <c r="M555" s="294"/>
      <c r="N555" s="294">
        <f>N554</f>
        <v>12</v>
      </c>
      <c r="O555" s="294"/>
      <c r="P555" s="294"/>
      <c r="Q555" s="294"/>
      <c r="R555" s="294"/>
      <c r="S555" s="294"/>
      <c r="T555" s="294"/>
      <c r="U555" s="294"/>
      <c r="V555" s="294"/>
      <c r="W555" s="294"/>
      <c r="X555" s="294"/>
      <c r="Y555" s="408">
        <f>Y554</f>
        <v>0</v>
      </c>
      <c r="Z555" s="408">
        <f t="shared" ref="Z555" si="867">Z554</f>
        <v>0</v>
      </c>
      <c r="AA555" s="408">
        <f t="shared" ref="AA555" si="868">AA554</f>
        <v>0</v>
      </c>
      <c r="AB555" s="408">
        <f t="shared" ref="AB555" si="869">AB554</f>
        <v>0</v>
      </c>
      <c r="AC555" s="408">
        <f t="shared" ref="AC555" si="870">AC554</f>
        <v>0</v>
      </c>
      <c r="AD555" s="408">
        <f t="shared" ref="AD555" si="871">AD554</f>
        <v>0</v>
      </c>
      <c r="AE555" s="408">
        <f t="shared" ref="AE555" si="872">AE554</f>
        <v>0</v>
      </c>
      <c r="AF555" s="408">
        <f t="shared" ref="AF555" si="873">AF554</f>
        <v>0</v>
      </c>
      <c r="AG555" s="408">
        <f t="shared" ref="AG555" si="874">AG554</f>
        <v>0</v>
      </c>
      <c r="AH555" s="408">
        <f t="shared" ref="AH555" si="875">AH554</f>
        <v>0</v>
      </c>
      <c r="AI555" s="408">
        <f t="shared" ref="AI555" si="876">AI554</f>
        <v>0</v>
      </c>
      <c r="AJ555" s="408">
        <f t="shared" ref="AJ555" si="877">AJ554</f>
        <v>0</v>
      </c>
      <c r="AK555" s="408">
        <f t="shared" ref="AK555" si="878">AK554</f>
        <v>0</v>
      </c>
      <c r="AL555" s="408">
        <f t="shared" ref="AL555" si="879">AL554</f>
        <v>0</v>
      </c>
      <c r="AM555" s="305"/>
    </row>
    <row r="556" spans="1:39" ht="15" hidden="1" outlineLevel="1">
      <c r="A556" s="521"/>
      <c r="B556" s="425"/>
      <c r="C556" s="290"/>
      <c r="D556" s="290"/>
      <c r="E556" s="290"/>
      <c r="F556" s="290"/>
      <c r="G556" s="290"/>
      <c r="H556" s="290"/>
      <c r="I556" s="290"/>
      <c r="J556" s="290"/>
      <c r="K556" s="290"/>
      <c r="L556" s="290"/>
      <c r="M556" s="290"/>
      <c r="N556" s="290"/>
      <c r="O556" s="290"/>
      <c r="P556" s="290"/>
      <c r="Q556" s="290"/>
      <c r="R556" s="290"/>
      <c r="S556" s="290"/>
      <c r="T556" s="290"/>
      <c r="U556" s="290"/>
      <c r="V556" s="290"/>
      <c r="W556" s="290"/>
      <c r="X556" s="290"/>
      <c r="Y556" s="409"/>
      <c r="Z556" s="422"/>
      <c r="AA556" s="422"/>
      <c r="AB556" s="422"/>
      <c r="AC556" s="422"/>
      <c r="AD556" s="422"/>
      <c r="AE556" s="422"/>
      <c r="AF556" s="422"/>
      <c r="AG556" s="422"/>
      <c r="AH556" s="422"/>
      <c r="AI556" s="422"/>
      <c r="AJ556" s="422"/>
      <c r="AK556" s="422"/>
      <c r="AL556" s="422"/>
      <c r="AM556" s="305"/>
    </row>
    <row r="557" spans="1:39" ht="30" hidden="1" outlineLevel="1">
      <c r="A557" s="521">
        <v>47</v>
      </c>
      <c r="B557" s="425" t="s">
        <v>139</v>
      </c>
      <c r="C557" s="290" t="s">
        <v>25</v>
      </c>
      <c r="D557" s="294"/>
      <c r="E557" s="294"/>
      <c r="F557" s="294"/>
      <c r="G557" s="294"/>
      <c r="H557" s="294"/>
      <c r="I557" s="294"/>
      <c r="J557" s="294"/>
      <c r="K557" s="294"/>
      <c r="L557" s="294"/>
      <c r="M557" s="294"/>
      <c r="N557" s="294">
        <v>12</v>
      </c>
      <c r="O557" s="294"/>
      <c r="P557" s="294"/>
      <c r="Q557" s="294"/>
      <c r="R557" s="294"/>
      <c r="S557" s="294"/>
      <c r="T557" s="294"/>
      <c r="U557" s="294"/>
      <c r="V557" s="294"/>
      <c r="W557" s="294"/>
      <c r="X557" s="294"/>
      <c r="Y557" s="423"/>
      <c r="Z557" s="407"/>
      <c r="AA557" s="407"/>
      <c r="AB557" s="407"/>
      <c r="AC557" s="407"/>
      <c r="AD557" s="407"/>
      <c r="AE557" s="407"/>
      <c r="AF557" s="412"/>
      <c r="AG557" s="412"/>
      <c r="AH557" s="412"/>
      <c r="AI557" s="412"/>
      <c r="AJ557" s="412"/>
      <c r="AK557" s="412"/>
      <c r="AL557" s="412"/>
      <c r="AM557" s="295">
        <f>SUM(Y557:AL557)</f>
        <v>0</v>
      </c>
    </row>
    <row r="558" spans="1:39" ht="15" hidden="1" outlineLevel="1">
      <c r="A558" s="521"/>
      <c r="B558" s="428" t="s">
        <v>308</v>
      </c>
      <c r="C558" s="290" t="s">
        <v>163</v>
      </c>
      <c r="D558" s="294"/>
      <c r="E558" s="294"/>
      <c r="F558" s="294"/>
      <c r="G558" s="294"/>
      <c r="H558" s="294"/>
      <c r="I558" s="294"/>
      <c r="J558" s="294"/>
      <c r="K558" s="294"/>
      <c r="L558" s="294"/>
      <c r="M558" s="294"/>
      <c r="N558" s="294">
        <f>N557</f>
        <v>12</v>
      </c>
      <c r="O558" s="294"/>
      <c r="P558" s="294"/>
      <c r="Q558" s="294"/>
      <c r="R558" s="294"/>
      <c r="S558" s="294"/>
      <c r="T558" s="294"/>
      <c r="U558" s="294"/>
      <c r="V558" s="294"/>
      <c r="W558" s="294"/>
      <c r="X558" s="294"/>
      <c r="Y558" s="408">
        <f>Y557</f>
        <v>0</v>
      </c>
      <c r="Z558" s="408">
        <f t="shared" ref="Z558" si="880">Z557</f>
        <v>0</v>
      </c>
      <c r="AA558" s="408">
        <f t="shared" ref="AA558" si="881">AA557</f>
        <v>0</v>
      </c>
      <c r="AB558" s="408">
        <f t="shared" ref="AB558" si="882">AB557</f>
        <v>0</v>
      </c>
      <c r="AC558" s="408">
        <f t="shared" ref="AC558" si="883">AC557</f>
        <v>0</v>
      </c>
      <c r="AD558" s="408">
        <f t="shared" ref="AD558" si="884">AD557</f>
        <v>0</v>
      </c>
      <c r="AE558" s="408">
        <f t="shared" ref="AE558" si="885">AE557</f>
        <v>0</v>
      </c>
      <c r="AF558" s="408">
        <f t="shared" ref="AF558" si="886">AF557</f>
        <v>0</v>
      </c>
      <c r="AG558" s="408">
        <f t="shared" ref="AG558" si="887">AG557</f>
        <v>0</v>
      </c>
      <c r="AH558" s="408">
        <f t="shared" ref="AH558" si="888">AH557</f>
        <v>0</v>
      </c>
      <c r="AI558" s="408">
        <f t="shared" ref="AI558" si="889">AI557</f>
        <v>0</v>
      </c>
      <c r="AJ558" s="408">
        <f t="shared" ref="AJ558" si="890">AJ557</f>
        <v>0</v>
      </c>
      <c r="AK558" s="408">
        <f t="shared" ref="AK558" si="891">AK557</f>
        <v>0</v>
      </c>
      <c r="AL558" s="408">
        <f t="shared" ref="AL558" si="892">AL557</f>
        <v>0</v>
      </c>
      <c r="AM558" s="305"/>
    </row>
    <row r="559" spans="1:39" ht="15" hidden="1" outlineLevel="1">
      <c r="A559" s="521"/>
      <c r="B559" s="425"/>
      <c r="C559" s="290"/>
      <c r="D559" s="290"/>
      <c r="E559" s="290"/>
      <c r="F559" s="290"/>
      <c r="G559" s="290"/>
      <c r="H559" s="290"/>
      <c r="I559" s="290"/>
      <c r="J559" s="290"/>
      <c r="K559" s="290"/>
      <c r="L559" s="290"/>
      <c r="M559" s="290"/>
      <c r="N559" s="290"/>
      <c r="O559" s="290"/>
      <c r="P559" s="290"/>
      <c r="Q559" s="290"/>
      <c r="R559" s="290"/>
      <c r="S559" s="290"/>
      <c r="T559" s="290"/>
      <c r="U559" s="290"/>
      <c r="V559" s="290"/>
      <c r="W559" s="290"/>
      <c r="X559" s="290"/>
      <c r="Y559" s="409"/>
      <c r="Z559" s="422"/>
      <c r="AA559" s="422"/>
      <c r="AB559" s="422"/>
      <c r="AC559" s="422"/>
      <c r="AD559" s="422"/>
      <c r="AE559" s="422"/>
      <c r="AF559" s="422"/>
      <c r="AG559" s="422"/>
      <c r="AH559" s="422"/>
      <c r="AI559" s="422"/>
      <c r="AJ559" s="422"/>
      <c r="AK559" s="422"/>
      <c r="AL559" s="422"/>
      <c r="AM559" s="305"/>
    </row>
    <row r="560" spans="1:39" ht="30" hidden="1" outlineLevel="1">
      <c r="A560" s="521">
        <v>48</v>
      </c>
      <c r="B560" s="425" t="s">
        <v>140</v>
      </c>
      <c r="C560" s="290" t="s">
        <v>25</v>
      </c>
      <c r="D560" s="294"/>
      <c r="E560" s="294"/>
      <c r="F560" s="294"/>
      <c r="G560" s="294"/>
      <c r="H560" s="294"/>
      <c r="I560" s="294"/>
      <c r="J560" s="294"/>
      <c r="K560" s="294"/>
      <c r="L560" s="294"/>
      <c r="M560" s="294"/>
      <c r="N560" s="294">
        <v>12</v>
      </c>
      <c r="O560" s="294"/>
      <c r="P560" s="294"/>
      <c r="Q560" s="294"/>
      <c r="R560" s="294"/>
      <c r="S560" s="294"/>
      <c r="T560" s="294"/>
      <c r="U560" s="294"/>
      <c r="V560" s="294"/>
      <c r="W560" s="294"/>
      <c r="X560" s="294"/>
      <c r="Y560" s="423"/>
      <c r="Z560" s="407"/>
      <c r="AA560" s="407"/>
      <c r="AB560" s="407"/>
      <c r="AC560" s="407"/>
      <c r="AD560" s="407"/>
      <c r="AE560" s="407"/>
      <c r="AF560" s="412"/>
      <c r="AG560" s="412"/>
      <c r="AH560" s="412"/>
      <c r="AI560" s="412"/>
      <c r="AJ560" s="412"/>
      <c r="AK560" s="412"/>
      <c r="AL560" s="412"/>
      <c r="AM560" s="295">
        <f>SUM(Y560:AL560)</f>
        <v>0</v>
      </c>
    </row>
    <row r="561" spans="1:39" ht="15" hidden="1" outlineLevel="1">
      <c r="A561" s="521"/>
      <c r="B561" s="428" t="s">
        <v>308</v>
      </c>
      <c r="C561" s="290" t="s">
        <v>163</v>
      </c>
      <c r="D561" s="294"/>
      <c r="E561" s="294"/>
      <c r="F561" s="294"/>
      <c r="G561" s="294"/>
      <c r="H561" s="294"/>
      <c r="I561" s="294"/>
      <c r="J561" s="294"/>
      <c r="K561" s="294"/>
      <c r="L561" s="294"/>
      <c r="M561" s="294"/>
      <c r="N561" s="294">
        <f>N560</f>
        <v>12</v>
      </c>
      <c r="O561" s="294"/>
      <c r="P561" s="294"/>
      <c r="Q561" s="294"/>
      <c r="R561" s="294"/>
      <c r="S561" s="294"/>
      <c r="T561" s="294"/>
      <c r="U561" s="294"/>
      <c r="V561" s="294"/>
      <c r="W561" s="294"/>
      <c r="X561" s="294"/>
      <c r="Y561" s="408">
        <f>Y560</f>
        <v>0</v>
      </c>
      <c r="Z561" s="408">
        <f t="shared" ref="Z561" si="893">Z560</f>
        <v>0</v>
      </c>
      <c r="AA561" s="408">
        <f t="shared" ref="AA561" si="894">AA560</f>
        <v>0</v>
      </c>
      <c r="AB561" s="408">
        <f t="shared" ref="AB561" si="895">AB560</f>
        <v>0</v>
      </c>
      <c r="AC561" s="408">
        <f t="shared" ref="AC561" si="896">AC560</f>
        <v>0</v>
      </c>
      <c r="AD561" s="408">
        <f t="shared" ref="AD561" si="897">AD560</f>
        <v>0</v>
      </c>
      <c r="AE561" s="408">
        <f t="shared" ref="AE561" si="898">AE560</f>
        <v>0</v>
      </c>
      <c r="AF561" s="408">
        <f t="shared" ref="AF561" si="899">AF560</f>
        <v>0</v>
      </c>
      <c r="AG561" s="408">
        <f t="shared" ref="AG561" si="900">AG560</f>
        <v>0</v>
      </c>
      <c r="AH561" s="408">
        <f t="shared" ref="AH561" si="901">AH560</f>
        <v>0</v>
      </c>
      <c r="AI561" s="408">
        <f t="shared" ref="AI561" si="902">AI560</f>
        <v>0</v>
      </c>
      <c r="AJ561" s="408">
        <f t="shared" ref="AJ561" si="903">AJ560</f>
        <v>0</v>
      </c>
      <c r="AK561" s="408">
        <f t="shared" ref="AK561" si="904">AK560</f>
        <v>0</v>
      </c>
      <c r="AL561" s="408">
        <f t="shared" ref="AL561" si="905">AL560</f>
        <v>0</v>
      </c>
      <c r="AM561" s="305"/>
    </row>
    <row r="562" spans="1:39" ht="15" hidden="1" outlineLevel="1">
      <c r="A562" s="521"/>
      <c r="B562" s="425"/>
      <c r="C562" s="290"/>
      <c r="D562" s="290"/>
      <c r="E562" s="290"/>
      <c r="F562" s="290"/>
      <c r="G562" s="290"/>
      <c r="H562" s="290"/>
      <c r="I562" s="290"/>
      <c r="J562" s="290"/>
      <c r="K562" s="290"/>
      <c r="L562" s="290"/>
      <c r="M562" s="290"/>
      <c r="N562" s="290"/>
      <c r="O562" s="290"/>
      <c r="P562" s="290"/>
      <c r="Q562" s="290"/>
      <c r="R562" s="290"/>
      <c r="S562" s="290"/>
      <c r="T562" s="290"/>
      <c r="U562" s="290"/>
      <c r="V562" s="290"/>
      <c r="W562" s="290"/>
      <c r="X562" s="290"/>
      <c r="Y562" s="409"/>
      <c r="Z562" s="422"/>
      <c r="AA562" s="422"/>
      <c r="AB562" s="422"/>
      <c r="AC562" s="422"/>
      <c r="AD562" s="422"/>
      <c r="AE562" s="422"/>
      <c r="AF562" s="422"/>
      <c r="AG562" s="422"/>
      <c r="AH562" s="422"/>
      <c r="AI562" s="422"/>
      <c r="AJ562" s="422"/>
      <c r="AK562" s="422"/>
      <c r="AL562" s="422"/>
      <c r="AM562" s="305"/>
    </row>
    <row r="563" spans="1:39" ht="30" hidden="1" outlineLevel="1">
      <c r="A563" s="521">
        <v>49</v>
      </c>
      <c r="B563" s="425" t="s">
        <v>141</v>
      </c>
      <c r="C563" s="290" t="s">
        <v>25</v>
      </c>
      <c r="D563" s="294"/>
      <c r="E563" s="294"/>
      <c r="F563" s="294"/>
      <c r="G563" s="294"/>
      <c r="H563" s="294"/>
      <c r="I563" s="294"/>
      <c r="J563" s="294"/>
      <c r="K563" s="294"/>
      <c r="L563" s="294"/>
      <c r="M563" s="294"/>
      <c r="N563" s="294">
        <v>12</v>
      </c>
      <c r="O563" s="294"/>
      <c r="P563" s="294"/>
      <c r="Q563" s="294"/>
      <c r="R563" s="294"/>
      <c r="S563" s="294"/>
      <c r="T563" s="294"/>
      <c r="U563" s="294"/>
      <c r="V563" s="294"/>
      <c r="W563" s="294"/>
      <c r="X563" s="294"/>
      <c r="Y563" s="423"/>
      <c r="Z563" s="407"/>
      <c r="AA563" s="407"/>
      <c r="AB563" s="407"/>
      <c r="AC563" s="407"/>
      <c r="AD563" s="407"/>
      <c r="AE563" s="407"/>
      <c r="AF563" s="412"/>
      <c r="AG563" s="412"/>
      <c r="AH563" s="412"/>
      <c r="AI563" s="412"/>
      <c r="AJ563" s="412"/>
      <c r="AK563" s="412"/>
      <c r="AL563" s="412"/>
      <c r="AM563" s="295">
        <f>SUM(Y563:AL563)</f>
        <v>0</v>
      </c>
    </row>
    <row r="564" spans="1:39" ht="15" hidden="1" outlineLevel="1">
      <c r="A564" s="521"/>
      <c r="B564" s="428" t="s">
        <v>308</v>
      </c>
      <c r="C564" s="290" t="s">
        <v>163</v>
      </c>
      <c r="D564" s="294"/>
      <c r="E564" s="294"/>
      <c r="F564" s="294"/>
      <c r="G564" s="294"/>
      <c r="H564" s="294"/>
      <c r="I564" s="294"/>
      <c r="J564" s="294"/>
      <c r="K564" s="294"/>
      <c r="L564" s="294"/>
      <c r="M564" s="294"/>
      <c r="N564" s="294">
        <f>N563</f>
        <v>12</v>
      </c>
      <c r="O564" s="294"/>
      <c r="P564" s="294"/>
      <c r="Q564" s="294"/>
      <c r="R564" s="294"/>
      <c r="S564" s="294"/>
      <c r="T564" s="294"/>
      <c r="U564" s="294"/>
      <c r="V564" s="294"/>
      <c r="W564" s="294"/>
      <c r="X564" s="294"/>
      <c r="Y564" s="408">
        <f>Y563</f>
        <v>0</v>
      </c>
      <c r="Z564" s="408">
        <f t="shared" ref="Z564" si="906">Z563</f>
        <v>0</v>
      </c>
      <c r="AA564" s="408">
        <f t="shared" ref="AA564" si="907">AA563</f>
        <v>0</v>
      </c>
      <c r="AB564" s="408">
        <f t="shared" ref="AB564" si="908">AB563</f>
        <v>0</v>
      </c>
      <c r="AC564" s="408">
        <f t="shared" ref="AC564" si="909">AC563</f>
        <v>0</v>
      </c>
      <c r="AD564" s="408">
        <f t="shared" ref="AD564" si="910">AD563</f>
        <v>0</v>
      </c>
      <c r="AE564" s="408">
        <f t="shared" ref="AE564" si="911">AE563</f>
        <v>0</v>
      </c>
      <c r="AF564" s="408">
        <f t="shared" ref="AF564" si="912">AF563</f>
        <v>0</v>
      </c>
      <c r="AG564" s="408">
        <f t="shared" ref="AG564" si="913">AG563</f>
        <v>0</v>
      </c>
      <c r="AH564" s="408">
        <f t="shared" ref="AH564" si="914">AH563</f>
        <v>0</v>
      </c>
      <c r="AI564" s="408">
        <f t="shared" ref="AI564" si="915">AI563</f>
        <v>0</v>
      </c>
      <c r="AJ564" s="408">
        <f t="shared" ref="AJ564" si="916">AJ563</f>
        <v>0</v>
      </c>
      <c r="AK564" s="408">
        <f t="shared" ref="AK564" si="917">AK563</f>
        <v>0</v>
      </c>
      <c r="AL564" s="408">
        <f t="shared" ref="AL564" si="918">AL563</f>
        <v>0</v>
      </c>
      <c r="AM564" s="305"/>
    </row>
    <row r="565" spans="1:39" ht="15" hidden="1" outlineLevel="1">
      <c r="A565" s="521"/>
      <c r="B565" s="428"/>
      <c r="C565" s="304"/>
      <c r="D565" s="290"/>
      <c r="E565" s="290"/>
      <c r="F565" s="290"/>
      <c r="G565" s="290"/>
      <c r="H565" s="290"/>
      <c r="I565" s="290"/>
      <c r="J565" s="290"/>
      <c r="K565" s="290"/>
      <c r="L565" s="290"/>
      <c r="M565" s="290"/>
      <c r="N565" s="290"/>
      <c r="O565" s="290"/>
      <c r="P565" s="290"/>
      <c r="Q565" s="290"/>
      <c r="R565" s="290"/>
      <c r="S565" s="290"/>
      <c r="T565" s="290"/>
      <c r="U565" s="290"/>
      <c r="V565" s="290"/>
      <c r="W565" s="290"/>
      <c r="X565" s="290"/>
      <c r="Y565" s="300"/>
      <c r="Z565" s="300"/>
      <c r="AA565" s="300"/>
      <c r="AB565" s="300"/>
      <c r="AC565" s="300"/>
      <c r="AD565" s="300"/>
      <c r="AE565" s="300"/>
      <c r="AF565" s="300"/>
      <c r="AG565" s="300"/>
      <c r="AH565" s="300"/>
      <c r="AI565" s="300"/>
      <c r="AJ565" s="300"/>
      <c r="AK565" s="300"/>
      <c r="AL565" s="300"/>
      <c r="AM565" s="305"/>
    </row>
    <row r="566" spans="1:39" ht="15.6" collapsed="1">
      <c r="B566" s="326" t="s">
        <v>292</v>
      </c>
      <c r="C566" s="328"/>
      <c r="D566" s="328">
        <f>SUM(D409:D564)</f>
        <v>1283580.0469935702</v>
      </c>
      <c r="E566" s="328"/>
      <c r="F566" s="328"/>
      <c r="G566" s="328"/>
      <c r="H566" s="328"/>
      <c r="I566" s="328"/>
      <c r="J566" s="328"/>
      <c r="K566" s="328"/>
      <c r="L566" s="328"/>
      <c r="M566" s="328"/>
      <c r="N566" s="328"/>
      <c r="O566" s="328">
        <f>SUM(O409:O564)</f>
        <v>173.78951214386581</v>
      </c>
      <c r="P566" s="328"/>
      <c r="Q566" s="328"/>
      <c r="R566" s="328"/>
      <c r="S566" s="328"/>
      <c r="T566" s="328"/>
      <c r="U566" s="328"/>
      <c r="V566" s="328"/>
      <c r="W566" s="328"/>
      <c r="X566" s="328"/>
      <c r="Y566" s="328">
        <f>IF(Y407="kWh",SUMPRODUCT(D409:D564,Y409:Y564))</f>
        <v>626575.46677305084</v>
      </c>
      <c r="Z566" s="328">
        <f>IF(Z407="kWh",SUMPRODUCT(D409:D564,Z409:Z564))</f>
        <v>62749.995808346328</v>
      </c>
      <c r="AA566" s="328">
        <f>IF(AA407="kw",SUMPRODUCT(N409:N564,O409:O564,AA409:AA564),SUMPRODUCT(D409:D564,AA409:AA564))</f>
        <v>1169.6938615474962</v>
      </c>
      <c r="AB566" s="328">
        <f>IF(AB407="kw",SUMPRODUCT(N409:N564,O409:O564,AB409:AB564),SUMPRODUCT(D409:D564,AB409:AB564))</f>
        <v>0</v>
      </c>
      <c r="AC566" s="328">
        <f>IF(AC407="kw",SUMPRODUCT(N409:N564,O409:O564,AC409:AC564),SUMPRODUCT(D409:D564,AC409:AC564))</f>
        <v>0</v>
      </c>
      <c r="AD566" s="328">
        <f>IF(AD407="kw",SUMPRODUCT(N409:N564,O409:O564,AD409:AD564),SUMPRODUCT(D409:D564,AD409:AD564))</f>
        <v>0</v>
      </c>
      <c r="AE566" s="328">
        <f>IF(AE407="kw",SUMPRODUCT(N409:N564,O409:O564,AE409:AE564),SUMPRODUCT(D409:D564,AE409:AE564))</f>
        <v>0</v>
      </c>
      <c r="AF566" s="328">
        <f>IF(AF407="kw",SUMPRODUCT(N409:N564,O409:O564,AF409:AF564),SUMPRODUCT(D409:D564,AF409:AF564))</f>
        <v>0</v>
      </c>
      <c r="AG566" s="328">
        <f>IF(AG407="kw",SUMPRODUCT(N409:N564,O409:O564,AG409:AG564),SUMPRODUCT(D409:D564,AG409:AG564))</f>
        <v>0</v>
      </c>
      <c r="AH566" s="328">
        <f>IF(AH407="kw",SUMPRODUCT(N409:N564,O409:O564,AH409:AH564),SUMPRODUCT(D409:D564,AH409:AH564))</f>
        <v>0</v>
      </c>
      <c r="AI566" s="328">
        <f>IF(AI407="kw",SUMPRODUCT(N409:N564,O409:O564,AI409:AI564),SUMPRODUCT(D409:D564,AI409:AI564))</f>
        <v>0</v>
      </c>
      <c r="AJ566" s="328">
        <f>IF(AJ407="kw",SUMPRODUCT(N409:N564,O409:O564,AJ409:AJ564),SUMPRODUCT(D409:D564,AJ409:AJ564))</f>
        <v>0</v>
      </c>
      <c r="AK566" s="328">
        <f>IF(AK407="kw",SUMPRODUCT(N409:N564,O409:O564,AK409:AK564),SUMPRODUCT(D409:D564,AK409:AK564))</f>
        <v>0</v>
      </c>
      <c r="AL566" s="328">
        <f>IF(AL407="kw",SUMPRODUCT(N409:N564,O409:O564,AL409:AL564),SUMPRODUCT(D409:D564,AL409:AL564))</f>
        <v>0</v>
      </c>
      <c r="AM566" s="329"/>
    </row>
    <row r="567" spans="1:39" ht="15.6">
      <c r="B567" s="388" t="s">
        <v>293</v>
      </c>
      <c r="C567" s="389"/>
      <c r="D567" s="389"/>
      <c r="E567" s="389"/>
      <c r="F567" s="389"/>
      <c r="G567" s="389"/>
      <c r="H567" s="389"/>
      <c r="I567" s="389"/>
      <c r="J567" s="389"/>
      <c r="K567" s="389"/>
      <c r="L567" s="389"/>
      <c r="M567" s="389"/>
      <c r="N567" s="389"/>
      <c r="O567" s="389"/>
      <c r="P567" s="389"/>
      <c r="Q567" s="389"/>
      <c r="R567" s="389"/>
      <c r="S567" s="389"/>
      <c r="T567" s="389"/>
      <c r="U567" s="389"/>
      <c r="V567" s="389"/>
      <c r="W567" s="389"/>
      <c r="X567" s="389"/>
      <c r="Y567" s="389">
        <f>HLOOKUP(Y222,'2. LRAMVA Threshold'!$B$42:$Q$54,9,FALSE)</f>
        <v>289081</v>
      </c>
      <c r="Z567" s="389">
        <f>HLOOKUP(Z222,'2. LRAMVA Threshold'!$B$42:$Q$54,9,FALSE)</f>
        <v>99654</v>
      </c>
      <c r="AA567" s="389">
        <f>HLOOKUP(AA222,'2. LRAMVA Threshold'!$B$42:$Q$54,9,FALSE)</f>
        <v>392</v>
      </c>
      <c r="AB567" s="389">
        <f>HLOOKUP(AB222,'2. LRAMVA Threshold'!$B$42:$Q$54,9,FALSE)</f>
        <v>2021</v>
      </c>
      <c r="AC567" s="389">
        <f>HLOOKUP(AC222,'2. LRAMVA Threshold'!$B$42:$Q$54,9,FALSE)</f>
        <v>1</v>
      </c>
      <c r="AD567" s="389">
        <f>HLOOKUP(AD222,'2. LRAMVA Threshold'!$B$42:$Q$54,9,FALSE)</f>
        <v>17</v>
      </c>
      <c r="AE567" s="389">
        <f>HLOOKUP(AE222,'2. LRAMVA Threshold'!$B$42:$Q$54,9,FALSE)</f>
        <v>0</v>
      </c>
      <c r="AF567" s="389">
        <f>HLOOKUP(AF222,'2. LRAMVA Threshold'!$B$42:$Q$54,9,FALSE)</f>
        <v>0</v>
      </c>
      <c r="AG567" s="389">
        <f>HLOOKUP(AG222,'2. LRAMVA Threshold'!$B$42:$Q$54,9,FALSE)</f>
        <v>0</v>
      </c>
      <c r="AH567" s="389">
        <f>HLOOKUP(AH222,'2. LRAMVA Threshold'!$B$42:$Q$54,9,FALSE)</f>
        <v>0</v>
      </c>
      <c r="AI567" s="389">
        <f>HLOOKUP(AI222,'2. LRAMVA Threshold'!$B$42:$Q$54,9,FALSE)</f>
        <v>0</v>
      </c>
      <c r="AJ567" s="389">
        <f>HLOOKUP(AJ222,'2. LRAMVA Threshold'!$B$42:$Q$54,9,FALSE)</f>
        <v>0</v>
      </c>
      <c r="AK567" s="389">
        <f>HLOOKUP(AK222,'2. LRAMVA Threshold'!$B$42:$Q$54,9,FALSE)</f>
        <v>0</v>
      </c>
      <c r="AL567" s="389">
        <f>HLOOKUP(AL222,'2. LRAMVA Threshold'!$B$42:$Q$54,9,FALSE)</f>
        <v>0</v>
      </c>
      <c r="AM567" s="390"/>
    </row>
    <row r="568" spans="1:39" ht="15">
      <c r="B568" s="391"/>
      <c r="C568" s="429"/>
      <c r="D568" s="430"/>
      <c r="E568" s="430"/>
      <c r="F568" s="430"/>
      <c r="G568" s="430"/>
      <c r="H568" s="430"/>
      <c r="I568" s="430"/>
      <c r="J568" s="430"/>
      <c r="K568" s="430"/>
      <c r="L568" s="430"/>
      <c r="M568" s="430"/>
      <c r="N568" s="430"/>
      <c r="O568" s="431"/>
      <c r="P568" s="430"/>
      <c r="Q568" s="430"/>
      <c r="R568" s="430"/>
      <c r="S568" s="432"/>
      <c r="T568" s="432"/>
      <c r="U568" s="432"/>
      <c r="V568" s="432"/>
      <c r="W568" s="430"/>
      <c r="X568" s="430"/>
      <c r="Y568" s="433"/>
      <c r="Z568" s="433"/>
      <c r="AA568" s="433"/>
      <c r="AB568" s="433"/>
      <c r="AC568" s="433"/>
      <c r="AD568" s="433"/>
      <c r="AE568" s="433"/>
      <c r="AF568" s="396"/>
      <c r="AG568" s="396"/>
      <c r="AH568" s="396"/>
      <c r="AI568" s="396"/>
      <c r="AJ568" s="396"/>
      <c r="AK568" s="396"/>
      <c r="AL568" s="396"/>
      <c r="AM568" s="397"/>
    </row>
    <row r="569" spans="1:39" ht="15">
      <c r="B569" s="323" t="s">
        <v>294</v>
      </c>
      <c r="C569" s="337"/>
      <c r="D569" s="337"/>
      <c r="E569" s="373"/>
      <c r="F569" s="373"/>
      <c r="G569" s="373"/>
      <c r="H569" s="373"/>
      <c r="I569" s="373"/>
      <c r="J569" s="373"/>
      <c r="K569" s="373"/>
      <c r="L569" s="373"/>
      <c r="M569" s="373"/>
      <c r="N569" s="373"/>
      <c r="O569" s="290"/>
      <c r="P569" s="339"/>
      <c r="Q569" s="339"/>
      <c r="R569" s="339"/>
      <c r="S569" s="338"/>
      <c r="T569" s="338"/>
      <c r="U569" s="338"/>
      <c r="V569" s="338"/>
      <c r="W569" s="339"/>
      <c r="X569" s="339"/>
      <c r="Y569" s="340">
        <f>HLOOKUP(Y$35,'3.  Distribution Rates'!$C$122:$P$134,9,FALSE)</f>
        <v>1.7000000000000001E-2</v>
      </c>
      <c r="Z569" s="340">
        <f>HLOOKUP(Z$35,'3.  Distribution Rates'!$C$122:$P$134,9,FALSE)</f>
        <v>2.07E-2</v>
      </c>
      <c r="AA569" s="340">
        <f>HLOOKUP(AA$35,'3.  Distribution Rates'!$C$122:$P$134,9,FALSE)</f>
        <v>3.7949000000000002</v>
      </c>
      <c r="AB569" s="340">
        <f>HLOOKUP(AB$35,'3.  Distribution Rates'!$C$122:$P$134,9,FALSE)</f>
        <v>1.5699999999999999E-2</v>
      </c>
      <c r="AC569" s="340">
        <f>HLOOKUP(AC$35,'3.  Distribution Rates'!$C$122:$P$134,9,FALSE)</f>
        <v>17.257100000000001</v>
      </c>
      <c r="AD569" s="340">
        <f>HLOOKUP(AD$35,'3.  Distribution Rates'!$C$122:$P$134,9,FALSE)</f>
        <v>25.080100000000002</v>
      </c>
      <c r="AE569" s="340">
        <f>HLOOKUP(AE$35,'3.  Distribution Rates'!$C$122:$P$134,9,FALSE)</f>
        <v>0</v>
      </c>
      <c r="AF569" s="340">
        <f>HLOOKUP(AF$35,'3.  Distribution Rates'!$C$122:$P$134,9,FALSE)</f>
        <v>0</v>
      </c>
      <c r="AG569" s="340">
        <f>HLOOKUP(AG$35,'3.  Distribution Rates'!$C$122:$P$134,9,FALSE)</f>
        <v>0</v>
      </c>
      <c r="AH569" s="340">
        <f>HLOOKUP(AH$35,'3.  Distribution Rates'!$C$122:$P$134,9,FALSE)</f>
        <v>0</v>
      </c>
      <c r="AI569" s="340">
        <f>HLOOKUP(AI$35,'3.  Distribution Rates'!$C$122:$P$134,9,FALSE)</f>
        <v>0</v>
      </c>
      <c r="AJ569" s="340">
        <f>HLOOKUP(AJ$35,'3.  Distribution Rates'!$C$122:$P$134,9,FALSE)</f>
        <v>0</v>
      </c>
      <c r="AK569" s="340">
        <f>HLOOKUP(AK$35,'3.  Distribution Rates'!$C$122:$P$134,9,FALSE)</f>
        <v>0</v>
      </c>
      <c r="AL569" s="340">
        <f>HLOOKUP(AL$35,'3.  Distribution Rates'!$C$122:$P$134,9,FALSE)</f>
        <v>0</v>
      </c>
      <c r="AM569" s="437"/>
    </row>
    <row r="570" spans="1:39" ht="15">
      <c r="B570" s="323" t="s">
        <v>295</v>
      </c>
      <c r="C570" s="343"/>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5">
        <f>'4.  2011-2014 LRAM'!AA140*Y569</f>
        <v>801.78585132255807</v>
      </c>
      <c r="Z570" s="375">
        <f>'4.  2011-2014 LRAM'!AB140*Z569</f>
        <v>2908.8224297759543</v>
      </c>
      <c r="AA570" s="375">
        <f>'4.  2011-2014 LRAM'!AC140*AA569</f>
        <v>1010.8934998413025</v>
      </c>
      <c r="AB570" s="375">
        <f>'4.  2011-2014 LRAM'!AD140*AB569</f>
        <v>0</v>
      </c>
      <c r="AC570" s="375">
        <f>'4.  2011-2014 LRAM'!AE140*AC569</f>
        <v>0</v>
      </c>
      <c r="AD570" s="375">
        <f>'4.  2011-2014 LRAM'!AF140*AD569</f>
        <v>0</v>
      </c>
      <c r="AE570" s="375">
        <f>'4.  2011-2014 LRAM'!AG140*AE569</f>
        <v>0</v>
      </c>
      <c r="AF570" s="375">
        <f>'4.  2011-2014 LRAM'!AH140*AF569</f>
        <v>0</v>
      </c>
      <c r="AG570" s="375">
        <f>'4.  2011-2014 LRAM'!AI140*AG569</f>
        <v>0</v>
      </c>
      <c r="AH570" s="375">
        <f>'4.  2011-2014 LRAM'!AJ140*AH569</f>
        <v>0</v>
      </c>
      <c r="AI570" s="375">
        <f>'4.  2011-2014 LRAM'!AK140*AI569</f>
        <v>0</v>
      </c>
      <c r="AJ570" s="375">
        <f>'4.  2011-2014 LRAM'!AL140*AJ569</f>
        <v>0</v>
      </c>
      <c r="AK570" s="375">
        <f>'4.  2011-2014 LRAM'!AM140*AK569</f>
        <v>0</v>
      </c>
      <c r="AL570" s="375">
        <f>'4.  2011-2014 LRAM'!AN140*AL569</f>
        <v>0</v>
      </c>
      <c r="AM570" s="618">
        <f t="shared" ref="AM570:AM576" si="919">SUM(Y570:AL570)</f>
        <v>4721.501780939815</v>
      </c>
    </row>
    <row r="571" spans="1:39" ht="15">
      <c r="B571" s="323" t="s">
        <v>296</v>
      </c>
      <c r="C571" s="343"/>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5">
        <f>'4.  2011-2014 LRAM'!AA270*Y569</f>
        <v>447.53324916268127</v>
      </c>
      <c r="Z571" s="375">
        <f>'4.  2011-2014 LRAM'!AB270*Z569</f>
        <v>586.77907801115612</v>
      </c>
      <c r="AA571" s="375">
        <f>'4.  2011-2014 LRAM'!AC270*AA569</f>
        <v>208.62940941127414</v>
      </c>
      <c r="AB571" s="375">
        <f>'4.  2011-2014 LRAM'!AD270*AB569</f>
        <v>0</v>
      </c>
      <c r="AC571" s="375">
        <f>'4.  2011-2014 LRAM'!AE270*AC569</f>
        <v>0</v>
      </c>
      <c r="AD571" s="375">
        <f>'4.  2011-2014 LRAM'!AF270*AD569</f>
        <v>0</v>
      </c>
      <c r="AE571" s="375">
        <f>'4.  2011-2014 LRAM'!AG270*AE569</f>
        <v>0</v>
      </c>
      <c r="AF571" s="375">
        <f>'4.  2011-2014 LRAM'!AH270*AF569</f>
        <v>0</v>
      </c>
      <c r="AG571" s="375">
        <f>'4.  2011-2014 LRAM'!AI270*AG569</f>
        <v>0</v>
      </c>
      <c r="AH571" s="375">
        <f>'4.  2011-2014 LRAM'!AJ270*AH569</f>
        <v>0</v>
      </c>
      <c r="AI571" s="375">
        <f>'4.  2011-2014 LRAM'!AK270*AI569</f>
        <v>0</v>
      </c>
      <c r="AJ571" s="375">
        <f>'4.  2011-2014 LRAM'!AL270*AJ569</f>
        <v>0</v>
      </c>
      <c r="AK571" s="375">
        <f>'4.  2011-2014 LRAM'!AM270*AK569</f>
        <v>0</v>
      </c>
      <c r="AL571" s="375">
        <f>'4.  2011-2014 LRAM'!AN270*AL569</f>
        <v>0</v>
      </c>
      <c r="AM571" s="618">
        <f t="shared" si="919"/>
        <v>1242.9417365851114</v>
      </c>
    </row>
    <row r="572" spans="1:39" ht="15">
      <c r="B572" s="323" t="s">
        <v>297</v>
      </c>
      <c r="C572" s="343"/>
      <c r="D572" s="308"/>
      <c r="E572" s="278"/>
      <c r="F572" s="278"/>
      <c r="G572" s="278"/>
      <c r="H572" s="278"/>
      <c r="I572" s="278"/>
      <c r="J572" s="278"/>
      <c r="K572" s="278"/>
      <c r="L572" s="278"/>
      <c r="M572" s="278"/>
      <c r="N572" s="278"/>
      <c r="O572" s="290"/>
      <c r="P572" s="278"/>
      <c r="Q572" s="278"/>
      <c r="R572" s="278"/>
      <c r="S572" s="308"/>
      <c r="T572" s="308"/>
      <c r="U572" s="308"/>
      <c r="V572" s="308"/>
      <c r="W572" s="278"/>
      <c r="X572" s="278"/>
      <c r="Y572" s="375">
        <f>'4.  2011-2014 LRAM'!AA400*Y569</f>
        <v>595.08433340457657</v>
      </c>
      <c r="Z572" s="375">
        <f>'4.  2011-2014 LRAM'!AB400*Z569</f>
        <v>845.34463835568522</v>
      </c>
      <c r="AA572" s="375">
        <f>'4.  2011-2014 LRAM'!AC400*AA569</f>
        <v>328.90050927232403</v>
      </c>
      <c r="AB572" s="375">
        <f>'4.  2011-2014 LRAM'!AD400*AB569</f>
        <v>0</v>
      </c>
      <c r="AC572" s="375">
        <f>'4.  2011-2014 LRAM'!AE400*AC569</f>
        <v>0</v>
      </c>
      <c r="AD572" s="375">
        <f>'4.  2011-2014 LRAM'!AF400*AD569</f>
        <v>0</v>
      </c>
      <c r="AE572" s="375">
        <f>'4.  2011-2014 LRAM'!AG400*AE569</f>
        <v>0</v>
      </c>
      <c r="AF572" s="375">
        <f>'4.  2011-2014 LRAM'!AH400*AF569</f>
        <v>0</v>
      </c>
      <c r="AG572" s="375">
        <f>'4.  2011-2014 LRAM'!AI400*AG569</f>
        <v>0</v>
      </c>
      <c r="AH572" s="375">
        <f>'4.  2011-2014 LRAM'!AJ400*AH569</f>
        <v>0</v>
      </c>
      <c r="AI572" s="375">
        <f>'4.  2011-2014 LRAM'!AK400*AI569</f>
        <v>0</v>
      </c>
      <c r="AJ572" s="375">
        <f>'4.  2011-2014 LRAM'!AL400*AJ569</f>
        <v>0</v>
      </c>
      <c r="AK572" s="375">
        <f>'4.  2011-2014 LRAM'!AM400*AK569</f>
        <v>0</v>
      </c>
      <c r="AL572" s="375">
        <f>'4.  2011-2014 LRAM'!AN400*AL569</f>
        <v>0</v>
      </c>
      <c r="AM572" s="618">
        <f t="shared" si="919"/>
        <v>1769.329481032586</v>
      </c>
    </row>
    <row r="573" spans="1:39" ht="15">
      <c r="B573" s="323" t="s">
        <v>298</v>
      </c>
      <c r="C573" s="343"/>
      <c r="D573" s="308"/>
      <c r="E573" s="278"/>
      <c r="F573" s="278"/>
      <c r="G573" s="278"/>
      <c r="H573" s="278"/>
      <c r="I573" s="278"/>
      <c r="J573" s="278"/>
      <c r="K573" s="278"/>
      <c r="L573" s="278"/>
      <c r="M573" s="278"/>
      <c r="N573" s="278"/>
      <c r="O573" s="290"/>
      <c r="P573" s="278"/>
      <c r="Q573" s="278"/>
      <c r="R573" s="278"/>
      <c r="S573" s="308"/>
      <c r="T573" s="308"/>
      <c r="U573" s="308"/>
      <c r="V573" s="308"/>
      <c r="W573" s="278"/>
      <c r="X573" s="278"/>
      <c r="Y573" s="375">
        <f>'4.  2011-2014 LRAM'!AA531*Y569</f>
        <v>2551.7872560239962</v>
      </c>
      <c r="Z573" s="375">
        <f>'4.  2011-2014 LRAM'!AB531*Z569</f>
        <v>2112.6989619684095</v>
      </c>
      <c r="AA573" s="375">
        <f>'4.  2011-2014 LRAM'!AC531*AA569</f>
        <v>1439.3685919217453</v>
      </c>
      <c r="AB573" s="375">
        <f>'4.  2011-2014 LRAM'!AD531*AB569</f>
        <v>0</v>
      </c>
      <c r="AC573" s="375">
        <f>'4.  2011-2014 LRAM'!AE531*AC569</f>
        <v>0</v>
      </c>
      <c r="AD573" s="375">
        <f>'4.  2011-2014 LRAM'!AF531*AD569</f>
        <v>0</v>
      </c>
      <c r="AE573" s="375">
        <f>'4.  2011-2014 LRAM'!AG531*AE569</f>
        <v>0</v>
      </c>
      <c r="AF573" s="375">
        <f>'4.  2011-2014 LRAM'!AH531*AF569</f>
        <v>0</v>
      </c>
      <c r="AG573" s="375">
        <f>'4.  2011-2014 LRAM'!AI531*AG569</f>
        <v>0</v>
      </c>
      <c r="AH573" s="375">
        <f>'4.  2011-2014 LRAM'!AJ531*AH569</f>
        <v>0</v>
      </c>
      <c r="AI573" s="375">
        <f>'4.  2011-2014 LRAM'!AK531*AI569</f>
        <v>0</v>
      </c>
      <c r="AJ573" s="375">
        <f>'4.  2011-2014 LRAM'!AL531*AJ569</f>
        <v>0</v>
      </c>
      <c r="AK573" s="375">
        <f>'4.  2011-2014 LRAM'!AM531*AK569</f>
        <v>0</v>
      </c>
      <c r="AL573" s="375">
        <f>'4.  2011-2014 LRAM'!AN531*AL569</f>
        <v>0</v>
      </c>
      <c r="AM573" s="618">
        <f t="shared" si="919"/>
        <v>6103.8548099141508</v>
      </c>
    </row>
    <row r="574" spans="1:39" ht="15">
      <c r="B574" s="323" t="s">
        <v>299</v>
      </c>
      <c r="C574" s="343"/>
      <c r="D574" s="308"/>
      <c r="E574" s="278"/>
      <c r="F574" s="278"/>
      <c r="G574" s="278"/>
      <c r="H574" s="278"/>
      <c r="I574" s="278"/>
      <c r="J574" s="278"/>
      <c r="K574" s="278"/>
      <c r="L574" s="278"/>
      <c r="M574" s="278"/>
      <c r="N574" s="278"/>
      <c r="O574" s="290"/>
      <c r="P574" s="278"/>
      <c r="Q574" s="278"/>
      <c r="R574" s="278"/>
      <c r="S574" s="308"/>
      <c r="T574" s="308"/>
      <c r="U574" s="308"/>
      <c r="V574" s="308"/>
      <c r="W574" s="278"/>
      <c r="X574" s="278"/>
      <c r="Y574" s="375">
        <f t="shared" ref="Y574:AL574" si="920">Y212*Y569</f>
        <v>2907.3740000000003</v>
      </c>
      <c r="Z574" s="375">
        <f t="shared" si="920"/>
        <v>302.12511996182712</v>
      </c>
      <c r="AA574" s="375">
        <f t="shared" si="920"/>
        <v>779.79632442996751</v>
      </c>
      <c r="AB574" s="375">
        <f t="shared" si="920"/>
        <v>0</v>
      </c>
      <c r="AC574" s="375">
        <f t="shared" si="920"/>
        <v>0</v>
      </c>
      <c r="AD574" s="375">
        <f t="shared" si="920"/>
        <v>15349.665256968001</v>
      </c>
      <c r="AE574" s="375">
        <f t="shared" si="920"/>
        <v>0</v>
      </c>
      <c r="AF574" s="375">
        <f t="shared" si="920"/>
        <v>0</v>
      </c>
      <c r="AG574" s="375">
        <f t="shared" si="920"/>
        <v>0</v>
      </c>
      <c r="AH574" s="375">
        <f t="shared" si="920"/>
        <v>0</v>
      </c>
      <c r="AI574" s="375">
        <f t="shared" si="920"/>
        <v>0</v>
      </c>
      <c r="AJ574" s="375">
        <f t="shared" si="920"/>
        <v>0</v>
      </c>
      <c r="AK574" s="375">
        <f t="shared" si="920"/>
        <v>0</v>
      </c>
      <c r="AL574" s="375">
        <f t="shared" si="920"/>
        <v>0</v>
      </c>
      <c r="AM574" s="618">
        <f t="shared" si="919"/>
        <v>19338.960701359796</v>
      </c>
    </row>
    <row r="575" spans="1:39" ht="15">
      <c r="B575" s="323" t="s">
        <v>300</v>
      </c>
      <c r="C575" s="343"/>
      <c r="D575" s="308"/>
      <c r="E575" s="278"/>
      <c r="F575" s="278"/>
      <c r="G575" s="278"/>
      <c r="H575" s="278"/>
      <c r="I575" s="278"/>
      <c r="J575" s="278"/>
      <c r="K575" s="278"/>
      <c r="L575" s="278"/>
      <c r="M575" s="278"/>
      <c r="N575" s="278"/>
      <c r="O575" s="290"/>
      <c r="P575" s="278"/>
      <c r="Q575" s="278"/>
      <c r="R575" s="278"/>
      <c r="S575" s="308"/>
      <c r="T575" s="308"/>
      <c r="U575" s="308"/>
      <c r="V575" s="308"/>
      <c r="W575" s="278"/>
      <c r="X575" s="278"/>
      <c r="Y575" s="375">
        <f t="shared" ref="Y575:AL575" si="921">Y396*Y569</f>
        <v>6171.6970000000001</v>
      </c>
      <c r="Z575" s="375">
        <f t="shared" si="921"/>
        <v>215.77680000000001</v>
      </c>
      <c r="AA575" s="375">
        <f t="shared" si="921"/>
        <v>0</v>
      </c>
      <c r="AB575" s="375">
        <f t="shared" si="921"/>
        <v>0</v>
      </c>
      <c r="AC575" s="375">
        <f t="shared" si="921"/>
        <v>0</v>
      </c>
      <c r="AD575" s="375">
        <f t="shared" si="921"/>
        <v>0</v>
      </c>
      <c r="AE575" s="375">
        <f t="shared" si="921"/>
        <v>0</v>
      </c>
      <c r="AF575" s="375">
        <f t="shared" si="921"/>
        <v>0</v>
      </c>
      <c r="AG575" s="375">
        <f t="shared" si="921"/>
        <v>0</v>
      </c>
      <c r="AH575" s="375">
        <f t="shared" si="921"/>
        <v>0</v>
      </c>
      <c r="AI575" s="375">
        <f t="shared" si="921"/>
        <v>0</v>
      </c>
      <c r="AJ575" s="375">
        <f t="shared" si="921"/>
        <v>0</v>
      </c>
      <c r="AK575" s="375">
        <f t="shared" si="921"/>
        <v>0</v>
      </c>
      <c r="AL575" s="375">
        <f t="shared" si="921"/>
        <v>0</v>
      </c>
      <c r="AM575" s="618">
        <f t="shared" si="919"/>
        <v>6387.4737999999998</v>
      </c>
    </row>
    <row r="576" spans="1:39" ht="15">
      <c r="B576" s="323" t="s">
        <v>301</v>
      </c>
      <c r="C576" s="343"/>
      <c r="D576" s="308"/>
      <c r="E576" s="278"/>
      <c r="F576" s="278"/>
      <c r="G576" s="278"/>
      <c r="H576" s="278"/>
      <c r="I576" s="278"/>
      <c r="J576" s="278"/>
      <c r="K576" s="278"/>
      <c r="L576" s="278"/>
      <c r="M576" s="278"/>
      <c r="N576" s="278"/>
      <c r="O576" s="290"/>
      <c r="P576" s="278"/>
      <c r="Q576" s="278"/>
      <c r="R576" s="278"/>
      <c r="S576" s="308"/>
      <c r="T576" s="308"/>
      <c r="U576" s="308"/>
      <c r="V576" s="308"/>
      <c r="W576" s="278"/>
      <c r="X576" s="278"/>
      <c r="Y576" s="375">
        <f>Y566*Y569</f>
        <v>10651.782935141866</v>
      </c>
      <c r="Z576" s="375">
        <f t="shared" ref="Z576:AL576" si="922">Z566*Z569</f>
        <v>1298.9249132327689</v>
      </c>
      <c r="AA576" s="375">
        <f t="shared" si="922"/>
        <v>4438.8712351865934</v>
      </c>
      <c r="AB576" s="375">
        <f t="shared" si="922"/>
        <v>0</v>
      </c>
      <c r="AC576" s="375">
        <f t="shared" si="922"/>
        <v>0</v>
      </c>
      <c r="AD576" s="375">
        <f t="shared" si="922"/>
        <v>0</v>
      </c>
      <c r="AE576" s="375">
        <f t="shared" si="922"/>
        <v>0</v>
      </c>
      <c r="AF576" s="375">
        <f t="shared" si="922"/>
        <v>0</v>
      </c>
      <c r="AG576" s="375">
        <f t="shared" si="922"/>
        <v>0</v>
      </c>
      <c r="AH576" s="375">
        <f t="shared" si="922"/>
        <v>0</v>
      </c>
      <c r="AI576" s="375">
        <f t="shared" si="922"/>
        <v>0</v>
      </c>
      <c r="AJ576" s="375">
        <f t="shared" si="922"/>
        <v>0</v>
      </c>
      <c r="AK576" s="375">
        <f t="shared" si="922"/>
        <v>0</v>
      </c>
      <c r="AL576" s="375">
        <f t="shared" si="922"/>
        <v>0</v>
      </c>
      <c r="AM576" s="618">
        <f t="shared" si="919"/>
        <v>16389.579083561228</v>
      </c>
    </row>
    <row r="577" spans="1:39" ht="15.6">
      <c r="B577" s="347" t="s">
        <v>302</v>
      </c>
      <c r="C577" s="343"/>
      <c r="D577" s="335"/>
      <c r="E577" s="333"/>
      <c r="F577" s="333"/>
      <c r="G577" s="333"/>
      <c r="H577" s="333"/>
      <c r="I577" s="333"/>
      <c r="J577" s="333"/>
      <c r="K577" s="333"/>
      <c r="L577" s="333"/>
      <c r="M577" s="333"/>
      <c r="N577" s="333"/>
      <c r="O577" s="299"/>
      <c r="P577" s="333"/>
      <c r="Q577" s="333"/>
      <c r="R577" s="333"/>
      <c r="S577" s="335"/>
      <c r="T577" s="335"/>
      <c r="U577" s="335"/>
      <c r="V577" s="335"/>
      <c r="W577" s="333"/>
      <c r="X577" s="333"/>
      <c r="Y577" s="344">
        <f>SUM(Y570:Y576)</f>
        <v>24127.044625055678</v>
      </c>
      <c r="Z577" s="344">
        <f>SUM(Z570:Z576)</f>
        <v>8270.4719413058028</v>
      </c>
      <c r="AA577" s="344">
        <f t="shared" ref="AA577:AE577" si="923">SUM(AA570:AA576)</f>
        <v>8206.4595700632071</v>
      </c>
      <c r="AB577" s="344">
        <f t="shared" si="923"/>
        <v>0</v>
      </c>
      <c r="AC577" s="344">
        <f t="shared" si="923"/>
        <v>0</v>
      </c>
      <c r="AD577" s="344">
        <f>SUM(AD570:AD576)</f>
        <v>15349.665256968001</v>
      </c>
      <c r="AE577" s="344">
        <f t="shared" si="923"/>
        <v>0</v>
      </c>
      <c r="AF577" s="344">
        <f>SUM(AF570:AF576)</f>
        <v>0</v>
      </c>
      <c r="AG577" s="344">
        <f>SUM(AG570:AG576)</f>
        <v>0</v>
      </c>
      <c r="AH577" s="344">
        <f t="shared" ref="AH577:AL577" si="924">SUM(AH570:AH576)</f>
        <v>0</v>
      </c>
      <c r="AI577" s="344">
        <f t="shared" si="924"/>
        <v>0</v>
      </c>
      <c r="AJ577" s="344">
        <f>SUM(AJ570:AJ576)</f>
        <v>0</v>
      </c>
      <c r="AK577" s="344">
        <f t="shared" si="924"/>
        <v>0</v>
      </c>
      <c r="AL577" s="344">
        <f t="shared" si="924"/>
        <v>0</v>
      </c>
      <c r="AM577" s="404">
        <f>SUM(AM570:AM576)</f>
        <v>55953.641393392689</v>
      </c>
    </row>
    <row r="578" spans="1:39" ht="15.6">
      <c r="B578" s="347" t="s">
        <v>303</v>
      </c>
      <c r="C578" s="343"/>
      <c r="D578" s="348"/>
      <c r="E578" s="333"/>
      <c r="F578" s="333"/>
      <c r="G578" s="333"/>
      <c r="H578" s="333"/>
      <c r="I578" s="333"/>
      <c r="J578" s="333"/>
      <c r="K578" s="333"/>
      <c r="L578" s="333"/>
      <c r="M578" s="333"/>
      <c r="N578" s="333"/>
      <c r="O578" s="299"/>
      <c r="P578" s="333"/>
      <c r="Q578" s="333"/>
      <c r="R578" s="333"/>
      <c r="S578" s="335"/>
      <c r="T578" s="335"/>
      <c r="U578" s="335"/>
      <c r="V578" s="335"/>
      <c r="W578" s="333"/>
      <c r="X578" s="333"/>
      <c r="Y578" s="345">
        <f>Y567*Y569</f>
        <v>4914.3770000000004</v>
      </c>
      <c r="Z578" s="345">
        <f t="shared" ref="Z578:AE578" si="925">Z567*Z569</f>
        <v>2062.8377999999998</v>
      </c>
      <c r="AA578" s="345">
        <f t="shared" si="925"/>
        <v>1487.6008000000002</v>
      </c>
      <c r="AB578" s="345">
        <f t="shared" si="925"/>
        <v>31.729699999999998</v>
      </c>
      <c r="AC578" s="345">
        <f t="shared" si="925"/>
        <v>17.257100000000001</v>
      </c>
      <c r="AD578" s="345">
        <f>AD567*AD569</f>
        <v>426.36170000000004</v>
      </c>
      <c r="AE578" s="345">
        <f t="shared" si="925"/>
        <v>0</v>
      </c>
      <c r="AF578" s="345">
        <f>AF567*AF569</f>
        <v>0</v>
      </c>
      <c r="AG578" s="345">
        <f t="shared" ref="AG578:AL578" si="926">AG567*AG569</f>
        <v>0</v>
      </c>
      <c r="AH578" s="345">
        <f t="shared" si="926"/>
        <v>0</v>
      </c>
      <c r="AI578" s="345">
        <f t="shared" si="926"/>
        <v>0</v>
      </c>
      <c r="AJ578" s="345">
        <f>AJ567*AJ569</f>
        <v>0</v>
      </c>
      <c r="AK578" s="345">
        <f>AK567*AK569</f>
        <v>0</v>
      </c>
      <c r="AL578" s="345">
        <f t="shared" si="926"/>
        <v>0</v>
      </c>
      <c r="AM578" s="404">
        <f>SUM(Y578:AL578)</f>
        <v>8940.1641</v>
      </c>
    </row>
    <row r="579" spans="1:39" ht="15.6">
      <c r="B579" s="347" t="s">
        <v>304</v>
      </c>
      <c r="C579" s="343"/>
      <c r="D579" s="348"/>
      <c r="E579" s="333"/>
      <c r="F579" s="333"/>
      <c r="G579" s="333"/>
      <c r="H579" s="333"/>
      <c r="I579" s="333"/>
      <c r="J579" s="333"/>
      <c r="K579" s="333"/>
      <c r="L579" s="333"/>
      <c r="M579" s="333"/>
      <c r="N579" s="333"/>
      <c r="O579" s="299"/>
      <c r="P579" s="333"/>
      <c r="Q579" s="333"/>
      <c r="R579" s="333"/>
      <c r="S579" s="348"/>
      <c r="T579" s="348"/>
      <c r="U579" s="348"/>
      <c r="V579" s="348"/>
      <c r="W579" s="333"/>
      <c r="X579" s="333"/>
      <c r="Y579" s="349"/>
      <c r="Z579" s="349"/>
      <c r="AA579" s="349"/>
      <c r="AB579" s="349"/>
      <c r="AC579" s="349"/>
      <c r="AD579" s="349"/>
      <c r="AE579" s="349"/>
      <c r="AF579" s="349"/>
      <c r="AG579" s="349"/>
      <c r="AH579" s="349"/>
      <c r="AI579" s="349"/>
      <c r="AJ579" s="349"/>
      <c r="AK579" s="349"/>
      <c r="AL579" s="349"/>
      <c r="AM579" s="404">
        <f>AM577-AM578</f>
        <v>47013.477293392687</v>
      </c>
    </row>
    <row r="580" spans="1:39" ht="15">
      <c r="B580" s="323"/>
      <c r="C580" s="348"/>
      <c r="D580" s="348"/>
      <c r="E580" s="333"/>
      <c r="F580" s="333"/>
      <c r="G580" s="333"/>
      <c r="H580" s="333"/>
      <c r="I580" s="333"/>
      <c r="J580" s="333"/>
      <c r="K580" s="333"/>
      <c r="L580" s="333"/>
      <c r="M580" s="333"/>
      <c r="N580" s="333"/>
      <c r="O580" s="299"/>
      <c r="P580" s="333"/>
      <c r="Q580" s="333"/>
      <c r="R580" s="333"/>
      <c r="S580" s="348"/>
      <c r="T580" s="343"/>
      <c r="U580" s="348"/>
      <c r="V580" s="348"/>
      <c r="W580" s="333"/>
      <c r="X580" s="333"/>
      <c r="Y580" s="350"/>
      <c r="Z580" s="350"/>
      <c r="AA580" s="350"/>
      <c r="AB580" s="350"/>
      <c r="AC580" s="350"/>
      <c r="AD580" s="350"/>
      <c r="AE580" s="350"/>
      <c r="AF580" s="350"/>
      <c r="AG580" s="350"/>
      <c r="AH580" s="350"/>
      <c r="AI580" s="350"/>
      <c r="AJ580" s="350"/>
      <c r="AK580" s="350"/>
      <c r="AL580" s="350"/>
      <c r="AM580" s="346"/>
    </row>
    <row r="581" spans="1:39" ht="15">
      <c r="B581" s="436" t="s">
        <v>305</v>
      </c>
      <c r="C581" s="303"/>
      <c r="D581" s="278"/>
      <c r="E581" s="278"/>
      <c r="F581" s="278"/>
      <c r="G581" s="278"/>
      <c r="H581" s="278"/>
      <c r="I581" s="278"/>
      <c r="J581" s="278"/>
      <c r="K581" s="278"/>
      <c r="L581" s="278"/>
      <c r="M581" s="278"/>
      <c r="N581" s="278"/>
      <c r="O581" s="355"/>
      <c r="P581" s="278"/>
      <c r="Q581" s="278"/>
      <c r="R581" s="278"/>
      <c r="S581" s="303"/>
      <c r="T581" s="308"/>
      <c r="U581" s="308"/>
      <c r="V581" s="278"/>
      <c r="W581" s="278"/>
      <c r="X581" s="308"/>
      <c r="Y581" s="290">
        <f>SUMPRODUCT(E409:E564,Y409:Y564)</f>
        <v>490410.61567626067</v>
      </c>
      <c r="Z581" s="290">
        <f>SUMPRODUCT(E409:E564,Z409:Z564)</f>
        <v>62749.995808346328</v>
      </c>
      <c r="AA581" s="290">
        <f t="shared" ref="AA581:AL581" si="927">IF(AA407="kw",SUMPRODUCT($N$409:$N$564,$P$409:$P$564,AA409:AA564),SUMPRODUCT($E$409:$E$564,AA409:AA564))</f>
        <v>1169.6938615474962</v>
      </c>
      <c r="AB581" s="290">
        <f t="shared" si="927"/>
        <v>0</v>
      </c>
      <c r="AC581" s="290">
        <f t="shared" si="927"/>
        <v>0</v>
      </c>
      <c r="AD581" s="290">
        <f t="shared" si="927"/>
        <v>0</v>
      </c>
      <c r="AE581" s="290">
        <f t="shared" si="927"/>
        <v>0</v>
      </c>
      <c r="AF581" s="290">
        <f t="shared" si="927"/>
        <v>0</v>
      </c>
      <c r="AG581" s="290">
        <f t="shared" si="927"/>
        <v>0</v>
      </c>
      <c r="AH581" s="290">
        <f t="shared" si="927"/>
        <v>0</v>
      </c>
      <c r="AI581" s="290">
        <f t="shared" si="927"/>
        <v>0</v>
      </c>
      <c r="AJ581" s="290">
        <f t="shared" si="927"/>
        <v>0</v>
      </c>
      <c r="AK581" s="290">
        <f t="shared" si="927"/>
        <v>0</v>
      </c>
      <c r="AL581" s="290">
        <f t="shared" si="927"/>
        <v>0</v>
      </c>
      <c r="AM581" s="336"/>
    </row>
    <row r="582" spans="1:39" ht="15">
      <c r="B582" s="436" t="s">
        <v>306</v>
      </c>
      <c r="C582" s="303"/>
      <c r="D582" s="278"/>
      <c r="E582" s="278"/>
      <c r="F582" s="278"/>
      <c r="G582" s="278"/>
      <c r="H582" s="278"/>
      <c r="I582" s="278"/>
      <c r="J582" s="278"/>
      <c r="K582" s="278"/>
      <c r="L582" s="278"/>
      <c r="M582" s="278"/>
      <c r="N582" s="278"/>
      <c r="O582" s="355"/>
      <c r="P582" s="278"/>
      <c r="Q582" s="278"/>
      <c r="R582" s="278"/>
      <c r="S582" s="303"/>
      <c r="T582" s="308"/>
      <c r="U582" s="308"/>
      <c r="V582" s="278"/>
      <c r="W582" s="278"/>
      <c r="X582" s="308"/>
      <c r="Y582" s="290">
        <f>SUMPRODUCT(F409:F564,Y409:Y564)</f>
        <v>490410.61567626067</v>
      </c>
      <c r="Z582" s="290">
        <f>SUMPRODUCT(F409:F564,Z409:Z564)</f>
        <v>62749.995808346328</v>
      </c>
      <c r="AA582" s="290">
        <f t="shared" ref="AA582:AL582" si="928">IF(AA407="kw",SUMPRODUCT($N$409:$N$564,$Q$409:$Q$564,AA409:AA564),SUMPRODUCT($F$409:$F$564,AA409:AA564))</f>
        <v>1169.6938615474962</v>
      </c>
      <c r="AB582" s="290">
        <f t="shared" si="928"/>
        <v>0</v>
      </c>
      <c r="AC582" s="290">
        <f t="shared" si="928"/>
        <v>0</v>
      </c>
      <c r="AD582" s="290">
        <f t="shared" si="928"/>
        <v>0</v>
      </c>
      <c r="AE582" s="290">
        <f t="shared" si="928"/>
        <v>0</v>
      </c>
      <c r="AF582" s="290">
        <f t="shared" si="928"/>
        <v>0</v>
      </c>
      <c r="AG582" s="290">
        <f t="shared" si="928"/>
        <v>0</v>
      </c>
      <c r="AH582" s="290">
        <f t="shared" si="928"/>
        <v>0</v>
      </c>
      <c r="AI582" s="290">
        <f t="shared" si="928"/>
        <v>0</v>
      </c>
      <c r="AJ582" s="290">
        <f t="shared" si="928"/>
        <v>0</v>
      </c>
      <c r="AK582" s="290">
        <f t="shared" si="928"/>
        <v>0</v>
      </c>
      <c r="AL582" s="290">
        <f t="shared" si="928"/>
        <v>0</v>
      </c>
      <c r="AM582" s="336"/>
    </row>
    <row r="583" spans="1:39" ht="15">
      <c r="B583" s="436" t="s">
        <v>307</v>
      </c>
      <c r="C583" s="303"/>
      <c r="D583" s="278"/>
      <c r="E583" s="278"/>
      <c r="F583" s="278"/>
      <c r="G583" s="278"/>
      <c r="H583" s="278"/>
      <c r="I583" s="278"/>
      <c r="J583" s="278"/>
      <c r="K583" s="278"/>
      <c r="L583" s="278"/>
      <c r="M583" s="278"/>
      <c r="N583" s="278"/>
      <c r="O583" s="355"/>
      <c r="P583" s="278"/>
      <c r="Q583" s="278"/>
      <c r="R583" s="278"/>
      <c r="S583" s="303"/>
      <c r="T583" s="308"/>
      <c r="U583" s="308"/>
      <c r="V583" s="278"/>
      <c r="W583" s="278"/>
      <c r="X583" s="308"/>
      <c r="Y583" s="290">
        <f>SUMPRODUCT(G409:G564,Y409:Y564)</f>
        <v>490410.61567626067</v>
      </c>
      <c r="Z583" s="290">
        <f>SUMPRODUCT(G409:G564,Z409:Z564)</f>
        <v>62508.17140713142</v>
      </c>
      <c r="AA583" s="290">
        <f>IF(AA407="kw",SUMPRODUCT($N$409:$N$564,$R$409:$R$564,AA409:AA564),SUMPRODUCT($G$409:$G$564,AA409:AA564))</f>
        <v>1169.6938615474962</v>
      </c>
      <c r="AB583" s="290">
        <f t="shared" ref="AB583:AL583" si="929">IF(AB407="kw",SUMPRODUCT($N$409:$N$564,$R$409:$R$564,AB409:AB564),SUMPRODUCT($G$409:$G$564,AB409:AB564))</f>
        <v>0</v>
      </c>
      <c r="AC583" s="290">
        <f t="shared" si="929"/>
        <v>0</v>
      </c>
      <c r="AD583" s="290">
        <f t="shared" si="929"/>
        <v>0</v>
      </c>
      <c r="AE583" s="290">
        <f t="shared" si="929"/>
        <v>0</v>
      </c>
      <c r="AF583" s="290">
        <f t="shared" si="929"/>
        <v>0</v>
      </c>
      <c r="AG583" s="290">
        <f t="shared" si="929"/>
        <v>0</v>
      </c>
      <c r="AH583" s="290">
        <f t="shared" si="929"/>
        <v>0</v>
      </c>
      <c r="AI583" s="290">
        <f t="shared" si="929"/>
        <v>0</v>
      </c>
      <c r="AJ583" s="290">
        <f t="shared" si="929"/>
        <v>0</v>
      </c>
      <c r="AK583" s="290">
        <f t="shared" si="929"/>
        <v>0</v>
      </c>
      <c r="AL583" s="290">
        <f t="shared" si="929"/>
        <v>0</v>
      </c>
      <c r="AM583" s="336"/>
    </row>
    <row r="584" spans="1:39" ht="15">
      <c r="B584" s="743" t="s">
        <v>771</v>
      </c>
      <c r="C584" s="361"/>
      <c r="D584" s="381"/>
      <c r="E584" s="381"/>
      <c r="F584" s="381"/>
      <c r="G584" s="381"/>
      <c r="H584" s="381"/>
      <c r="I584" s="381"/>
      <c r="J584" s="381"/>
      <c r="K584" s="381"/>
      <c r="L584" s="381"/>
      <c r="M584" s="381"/>
      <c r="N584" s="381"/>
      <c r="O584" s="380"/>
      <c r="P584" s="381"/>
      <c r="Q584" s="381"/>
      <c r="R584" s="381"/>
      <c r="S584" s="361"/>
      <c r="T584" s="382"/>
      <c r="U584" s="382"/>
      <c r="V584" s="381"/>
      <c r="W584" s="381"/>
      <c r="X584" s="382"/>
      <c r="Y584" s="325">
        <f>SUMPRODUCT(H409:H564,Y409:Y564)</f>
        <v>490410.61567626067</v>
      </c>
      <c r="Z584" s="325">
        <f>SUMPRODUCT(H409:H564,Z409:Z564)</f>
        <v>62508.17140713142</v>
      </c>
      <c r="AA584" s="325">
        <f>IF(AA407="kw",SUMPRODUCT($N$409:$N$564,$S$409:$S$564,AA409:AA564),SUMPRODUCT($H$409:$H$564,AA409:AA564))</f>
        <v>1169.6938615474962</v>
      </c>
      <c r="AB584" s="325">
        <f t="shared" ref="AB584:AL584" si="930">IF(AB407="kw",SUMPRODUCT($N$409:$N$564,$S$409:$S$564,AB409:AB564),SUMPRODUCT($H$409:$H$564,AB409:AB564))</f>
        <v>0</v>
      </c>
      <c r="AC584" s="325">
        <f t="shared" si="930"/>
        <v>0</v>
      </c>
      <c r="AD584" s="325">
        <f t="shared" si="930"/>
        <v>0</v>
      </c>
      <c r="AE584" s="325">
        <f t="shared" si="930"/>
        <v>0</v>
      </c>
      <c r="AF584" s="325">
        <f t="shared" si="930"/>
        <v>0</v>
      </c>
      <c r="AG584" s="325">
        <f t="shared" si="930"/>
        <v>0</v>
      </c>
      <c r="AH584" s="325">
        <f t="shared" si="930"/>
        <v>0</v>
      </c>
      <c r="AI584" s="325">
        <f t="shared" si="930"/>
        <v>0</v>
      </c>
      <c r="AJ584" s="325">
        <f t="shared" si="930"/>
        <v>0</v>
      </c>
      <c r="AK584" s="325">
        <f t="shared" si="930"/>
        <v>0</v>
      </c>
      <c r="AL584" s="325">
        <f t="shared" si="930"/>
        <v>0</v>
      </c>
      <c r="AM584" s="383"/>
    </row>
    <row r="585" spans="1:39" ht="22.5" customHeight="1">
      <c r="B585" s="365" t="s">
        <v>581</v>
      </c>
      <c r="C585" s="384"/>
      <c r="D585" s="385"/>
      <c r="E585" s="385"/>
      <c r="F585" s="385"/>
      <c r="G585" s="385"/>
      <c r="H585" s="385"/>
      <c r="I585" s="385"/>
      <c r="J585" s="385"/>
      <c r="K585" s="385"/>
      <c r="L585" s="385"/>
      <c r="M585" s="385"/>
      <c r="N585" s="385"/>
      <c r="O585" s="385"/>
      <c r="P585" s="385"/>
      <c r="Q585" s="385"/>
      <c r="R585" s="385"/>
      <c r="S585" s="368"/>
      <c r="T585" s="369"/>
      <c r="U585" s="385"/>
      <c r="V585" s="385"/>
      <c r="W585" s="385"/>
      <c r="X585" s="385"/>
      <c r="Y585" s="406"/>
      <c r="Z585" s="406"/>
      <c r="AA585" s="406"/>
      <c r="AB585" s="406"/>
      <c r="AC585" s="406"/>
      <c r="AD585" s="406"/>
      <c r="AE585" s="406"/>
      <c r="AF585" s="406"/>
      <c r="AG585" s="406"/>
      <c r="AH585" s="406"/>
      <c r="AI585" s="406"/>
      <c r="AJ585" s="406"/>
      <c r="AK585" s="406"/>
      <c r="AL585" s="406"/>
      <c r="AM585" s="386"/>
    </row>
    <row r="588" spans="1:39" ht="15.6">
      <c r="B588" s="279" t="s">
        <v>309</v>
      </c>
      <c r="C588" s="280"/>
      <c r="D588" s="579" t="s">
        <v>526</v>
      </c>
      <c r="E588" s="252"/>
      <c r="F588" s="579"/>
      <c r="G588" s="252"/>
      <c r="H588" s="252"/>
      <c r="I588" s="252"/>
      <c r="J588" s="252"/>
      <c r="K588" s="252"/>
      <c r="L588" s="252"/>
      <c r="M588" s="252"/>
      <c r="N588" s="252"/>
      <c r="O588" s="280"/>
      <c r="P588" s="252"/>
      <c r="Q588" s="252"/>
      <c r="R588" s="252"/>
      <c r="S588" s="252"/>
      <c r="T588" s="252"/>
      <c r="U588" s="252"/>
      <c r="V588" s="252"/>
      <c r="W588" s="252"/>
      <c r="X588" s="252"/>
      <c r="Y588" s="269"/>
      <c r="Z588" s="266"/>
      <c r="AA588" s="266"/>
      <c r="AB588" s="266"/>
      <c r="AC588" s="266"/>
      <c r="AD588" s="266"/>
      <c r="AE588" s="266"/>
      <c r="AF588" s="266"/>
      <c r="AG588" s="266"/>
      <c r="AH588" s="266"/>
      <c r="AI588" s="266"/>
      <c r="AJ588" s="266"/>
      <c r="AK588" s="266"/>
      <c r="AL588" s="266"/>
    </row>
    <row r="589" spans="1:39" ht="33.75" customHeight="1">
      <c r="B589" s="886" t="s">
        <v>211</v>
      </c>
      <c r="C589" s="888" t="s">
        <v>33</v>
      </c>
      <c r="D589" s="283" t="s">
        <v>422</v>
      </c>
      <c r="E589" s="898" t="s">
        <v>209</v>
      </c>
      <c r="F589" s="899"/>
      <c r="G589" s="899"/>
      <c r="H589" s="899"/>
      <c r="I589" s="899"/>
      <c r="J589" s="899"/>
      <c r="K589" s="899"/>
      <c r="L589" s="899"/>
      <c r="M589" s="900"/>
      <c r="N589" s="890" t="s">
        <v>213</v>
      </c>
      <c r="O589" s="283" t="s">
        <v>423</v>
      </c>
      <c r="P589" s="898" t="s">
        <v>212</v>
      </c>
      <c r="Q589" s="899"/>
      <c r="R589" s="899"/>
      <c r="S589" s="899"/>
      <c r="T589" s="899"/>
      <c r="U589" s="899"/>
      <c r="V589" s="899"/>
      <c r="W589" s="899"/>
      <c r="X589" s="900"/>
      <c r="Y589" s="883" t="s">
        <v>243</v>
      </c>
      <c r="Z589" s="884"/>
      <c r="AA589" s="884"/>
      <c r="AB589" s="884"/>
      <c r="AC589" s="884"/>
      <c r="AD589" s="884"/>
      <c r="AE589" s="884"/>
      <c r="AF589" s="884"/>
      <c r="AG589" s="884"/>
      <c r="AH589" s="884"/>
      <c r="AI589" s="884"/>
      <c r="AJ589" s="884"/>
      <c r="AK589" s="884"/>
      <c r="AL589" s="884"/>
      <c r="AM589" s="885"/>
    </row>
    <row r="590" spans="1:39" ht="68.25" customHeight="1">
      <c r="B590" s="887"/>
      <c r="C590" s="889"/>
      <c r="D590" s="284">
        <v>2018</v>
      </c>
      <c r="E590" s="284">
        <v>2019</v>
      </c>
      <c r="F590" s="284">
        <v>2020</v>
      </c>
      <c r="G590" s="284">
        <v>2021</v>
      </c>
      <c r="H590" s="284">
        <v>2022</v>
      </c>
      <c r="I590" s="284">
        <v>2023</v>
      </c>
      <c r="J590" s="284">
        <v>2024</v>
      </c>
      <c r="K590" s="284">
        <v>2025</v>
      </c>
      <c r="L590" s="284">
        <v>2026</v>
      </c>
      <c r="M590" s="284">
        <v>2027</v>
      </c>
      <c r="N590" s="891"/>
      <c r="O590" s="284">
        <v>2018</v>
      </c>
      <c r="P590" s="284">
        <v>2019</v>
      </c>
      <c r="Q590" s="284">
        <v>2020</v>
      </c>
      <c r="R590" s="284">
        <v>2021</v>
      </c>
      <c r="S590" s="284">
        <v>2022</v>
      </c>
      <c r="T590" s="284">
        <v>2023</v>
      </c>
      <c r="U590" s="284">
        <v>2024</v>
      </c>
      <c r="V590" s="284">
        <v>2025</v>
      </c>
      <c r="W590" s="284">
        <v>2026</v>
      </c>
      <c r="X590" s="284">
        <v>2027</v>
      </c>
      <c r="Y590" s="284" t="str">
        <f>'1.  LRAMVA Summary'!D52</f>
        <v>Residential</v>
      </c>
      <c r="Z590" s="284" t="str">
        <f>'1.  LRAMVA Summary'!E52</f>
        <v>GS&lt;50 kW</v>
      </c>
      <c r="AA590" s="284" t="str">
        <f>'1.  LRAMVA Summary'!F52</f>
        <v>GS 50-4,999 kW</v>
      </c>
      <c r="AB590" s="284" t="str">
        <f>'1.  LRAMVA Summary'!G52</f>
        <v>Unmetered Scattered Load</v>
      </c>
      <c r="AC590" s="284" t="str">
        <f>'1.  LRAMVA Summary'!H52</f>
        <v>Sentinel Lighting</v>
      </c>
      <c r="AD590" s="284" t="str">
        <f>'1.  LRAMVA Summary'!I52</f>
        <v>Street Lighting Service</v>
      </c>
      <c r="AE590" s="284" t="str">
        <f>'1.  LRAMVA Summary'!J52</f>
        <v/>
      </c>
      <c r="AF590" s="284" t="str">
        <f>'1.  LRAMVA Summary'!K52</f>
        <v/>
      </c>
      <c r="AG590" s="284" t="str">
        <f>'1.  LRAMVA Summary'!L52</f>
        <v/>
      </c>
      <c r="AH590" s="284" t="str">
        <f>'1.  LRAMVA Summary'!M52</f>
        <v/>
      </c>
      <c r="AI590" s="284" t="str">
        <f>'1.  LRAMVA Summary'!N52</f>
        <v/>
      </c>
      <c r="AJ590" s="284" t="str">
        <f>'1.  LRAMVA Summary'!O52</f>
        <v/>
      </c>
      <c r="AK590" s="284" t="str">
        <f>'1.  LRAMVA Summary'!P52</f>
        <v/>
      </c>
      <c r="AL590" s="284" t="str">
        <f>'1.  LRAMVA Summary'!Q52</f>
        <v/>
      </c>
      <c r="AM590" s="286" t="str">
        <f>'1.  LRAMVA Summary'!R52</f>
        <v>Total</v>
      </c>
    </row>
    <row r="591" spans="1:39" ht="15.75" hidden="1" customHeight="1">
      <c r="A591" s="521"/>
      <c r="B591" s="507" t="s">
        <v>504</v>
      </c>
      <c r="C591" s="288"/>
      <c r="D591" s="288"/>
      <c r="E591" s="288"/>
      <c r="F591" s="288"/>
      <c r="G591" s="288"/>
      <c r="H591" s="288"/>
      <c r="I591" s="288"/>
      <c r="J591" s="288"/>
      <c r="K591" s="288"/>
      <c r="L591" s="288"/>
      <c r="M591" s="288"/>
      <c r="N591" s="289"/>
      <c r="O591" s="288"/>
      <c r="P591" s="288"/>
      <c r="Q591" s="288"/>
      <c r="R591" s="288"/>
      <c r="S591" s="288"/>
      <c r="T591" s="288"/>
      <c r="U591" s="288"/>
      <c r="V591" s="288"/>
      <c r="W591" s="288"/>
      <c r="X591" s="288"/>
      <c r="Y591" s="290" t="str">
        <f>'1.  LRAMVA Summary'!D53</f>
        <v>kWh</v>
      </c>
      <c r="Z591" s="290" t="str">
        <f>'1.  LRAMVA Summary'!E53</f>
        <v>kWh</v>
      </c>
      <c r="AA591" s="290" t="str">
        <f>'1.  LRAMVA Summary'!F53</f>
        <v>kW</v>
      </c>
      <c r="AB591" s="290" t="str">
        <f>'1.  LRAMVA Summary'!G53</f>
        <v>kWh</v>
      </c>
      <c r="AC591" s="290" t="str">
        <f>'1.  LRAMVA Summary'!H53</f>
        <v>kW</v>
      </c>
      <c r="AD591" s="290" t="str">
        <f>'1.  LRAMVA Summary'!I53</f>
        <v>kW</v>
      </c>
      <c r="AE591" s="290">
        <f>'1.  LRAMVA Summary'!J53</f>
        <v>0</v>
      </c>
      <c r="AF591" s="290">
        <f>'1.  LRAMVA Summary'!K53</f>
        <v>0</v>
      </c>
      <c r="AG591" s="290">
        <f>'1.  LRAMVA Summary'!L53</f>
        <v>0</v>
      </c>
      <c r="AH591" s="290">
        <f>'1.  LRAMVA Summary'!M53</f>
        <v>0</v>
      </c>
      <c r="AI591" s="290">
        <f>'1.  LRAMVA Summary'!N53</f>
        <v>0</v>
      </c>
      <c r="AJ591" s="290">
        <f>'1.  LRAMVA Summary'!O53</f>
        <v>0</v>
      </c>
      <c r="AK591" s="290">
        <f>'1.  LRAMVA Summary'!P53</f>
        <v>0</v>
      </c>
      <c r="AL591" s="290">
        <f>'1.  LRAMVA Summary'!Q53</f>
        <v>0</v>
      </c>
      <c r="AM591" s="291"/>
    </row>
    <row r="592" spans="1:39" ht="15.6" hidden="1" outlineLevel="1">
      <c r="A592" s="521"/>
      <c r="B592" s="493" t="s">
        <v>497</v>
      </c>
      <c r="C592" s="288"/>
      <c r="D592" s="288"/>
      <c r="E592" s="288"/>
      <c r="F592" s="288"/>
      <c r="G592" s="288"/>
      <c r="H592" s="288"/>
      <c r="I592" s="288"/>
      <c r="J592" s="288"/>
      <c r="K592" s="288"/>
      <c r="L592" s="288"/>
      <c r="M592" s="288"/>
      <c r="N592" s="289"/>
      <c r="O592" s="288"/>
      <c r="P592" s="288"/>
      <c r="Q592" s="288"/>
      <c r="R592" s="288"/>
      <c r="S592" s="288"/>
      <c r="T592" s="288"/>
      <c r="U592" s="288"/>
      <c r="V592" s="288"/>
      <c r="W592" s="288"/>
      <c r="X592" s="288"/>
      <c r="Y592" s="290"/>
      <c r="Z592" s="290"/>
      <c r="AA592" s="290"/>
      <c r="AB592" s="290"/>
      <c r="AC592" s="290"/>
      <c r="AD592" s="290"/>
      <c r="AE592" s="290"/>
      <c r="AF592" s="290"/>
      <c r="AG592" s="290"/>
      <c r="AH592" s="290"/>
      <c r="AI592" s="290"/>
      <c r="AJ592" s="290"/>
      <c r="AK592" s="290"/>
      <c r="AL592" s="290"/>
      <c r="AM592" s="291"/>
    </row>
    <row r="593" spans="1:39" ht="15" hidden="1" outlineLevel="1">
      <c r="A593" s="521">
        <v>1</v>
      </c>
      <c r="B593" s="425" t="s">
        <v>95</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7"/>
      <c r="Z593" s="407"/>
      <c r="AA593" s="407"/>
      <c r="AB593" s="407"/>
      <c r="AC593" s="407"/>
      <c r="AD593" s="407"/>
      <c r="AE593" s="407"/>
      <c r="AF593" s="407"/>
      <c r="AG593" s="407"/>
      <c r="AH593" s="407"/>
      <c r="AI593" s="407"/>
      <c r="AJ593" s="407"/>
      <c r="AK593" s="407"/>
      <c r="AL593" s="407"/>
      <c r="AM593" s="295">
        <f>SUM(Y593:AL593)</f>
        <v>0</v>
      </c>
    </row>
    <row r="594" spans="1:39" ht="15" hidden="1" outlineLevel="1">
      <c r="A594" s="521"/>
      <c r="B594" s="293" t="s">
        <v>310</v>
      </c>
      <c r="C594" s="290" t="s">
        <v>163</v>
      </c>
      <c r="D594" s="294"/>
      <c r="E594" s="294"/>
      <c r="F594" s="294"/>
      <c r="G594" s="294"/>
      <c r="H594" s="294"/>
      <c r="I594" s="294"/>
      <c r="J594" s="294"/>
      <c r="K594" s="294"/>
      <c r="L594" s="294"/>
      <c r="M594" s="294"/>
      <c r="N594" s="461"/>
      <c r="O594" s="294"/>
      <c r="P594" s="294"/>
      <c r="Q594" s="294"/>
      <c r="R594" s="294"/>
      <c r="S594" s="294"/>
      <c r="T594" s="294"/>
      <c r="U594" s="294"/>
      <c r="V594" s="294"/>
      <c r="W594" s="294"/>
      <c r="X594" s="294"/>
      <c r="Y594" s="408">
        <f>Y593</f>
        <v>0</v>
      </c>
      <c r="Z594" s="408">
        <f t="shared" ref="Z594" si="931">Z593</f>
        <v>0</v>
      </c>
      <c r="AA594" s="408">
        <f t="shared" ref="AA594" si="932">AA593</f>
        <v>0</v>
      </c>
      <c r="AB594" s="408">
        <f t="shared" ref="AB594" si="933">AB593</f>
        <v>0</v>
      </c>
      <c r="AC594" s="408">
        <f t="shared" ref="AC594" si="934">AC593</f>
        <v>0</v>
      </c>
      <c r="AD594" s="408">
        <f t="shared" ref="AD594" si="935">AD593</f>
        <v>0</v>
      </c>
      <c r="AE594" s="408">
        <f t="shared" ref="AE594" si="936">AE593</f>
        <v>0</v>
      </c>
      <c r="AF594" s="408">
        <f t="shared" ref="AF594" si="937">AF593</f>
        <v>0</v>
      </c>
      <c r="AG594" s="408">
        <f t="shared" ref="AG594" si="938">AG593</f>
        <v>0</v>
      </c>
      <c r="AH594" s="408">
        <f t="shared" ref="AH594" si="939">AH593</f>
        <v>0</v>
      </c>
      <c r="AI594" s="408">
        <f t="shared" ref="AI594" si="940">AI593</f>
        <v>0</v>
      </c>
      <c r="AJ594" s="408">
        <f t="shared" ref="AJ594" si="941">AJ593</f>
        <v>0</v>
      </c>
      <c r="AK594" s="408">
        <f t="shared" ref="AK594" si="942">AK593</f>
        <v>0</v>
      </c>
      <c r="AL594" s="408">
        <f t="shared" ref="AL594" si="943">AL593</f>
        <v>0</v>
      </c>
      <c r="AM594" s="296"/>
    </row>
    <row r="595" spans="1:39" ht="15.6" hidden="1" outlineLevel="1">
      <c r="A595" s="521"/>
      <c r="B595" s="297"/>
      <c r="C595" s="298"/>
      <c r="D595" s="298"/>
      <c r="E595" s="298"/>
      <c r="F595" s="298"/>
      <c r="G595" s="298"/>
      <c r="H595" s="298"/>
      <c r="I595" s="298"/>
      <c r="J595" s="298"/>
      <c r="K595" s="298"/>
      <c r="L595" s="298"/>
      <c r="M595" s="298"/>
      <c r="N595" s="299"/>
      <c r="O595" s="298"/>
      <c r="P595" s="298"/>
      <c r="Q595" s="298"/>
      <c r="R595" s="298"/>
      <c r="S595" s="298"/>
      <c r="T595" s="298"/>
      <c r="U595" s="298"/>
      <c r="V595" s="298"/>
      <c r="W595" s="298"/>
      <c r="X595" s="298"/>
      <c r="Y595" s="409"/>
      <c r="Z595" s="410"/>
      <c r="AA595" s="410"/>
      <c r="AB595" s="410"/>
      <c r="AC595" s="410"/>
      <c r="AD595" s="410"/>
      <c r="AE595" s="410"/>
      <c r="AF595" s="410"/>
      <c r="AG595" s="410"/>
      <c r="AH595" s="410"/>
      <c r="AI595" s="410"/>
      <c r="AJ595" s="410"/>
      <c r="AK595" s="410"/>
      <c r="AL595" s="410"/>
      <c r="AM595" s="301"/>
    </row>
    <row r="596" spans="1:39" ht="15" hidden="1" outlineLevel="1">
      <c r="A596" s="521">
        <v>2</v>
      </c>
      <c r="B596" s="425" t="s">
        <v>96</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7"/>
      <c r="Z596" s="407"/>
      <c r="AA596" s="407"/>
      <c r="AB596" s="407"/>
      <c r="AC596" s="407"/>
      <c r="AD596" s="407"/>
      <c r="AE596" s="407"/>
      <c r="AF596" s="407"/>
      <c r="AG596" s="407"/>
      <c r="AH596" s="407"/>
      <c r="AI596" s="407"/>
      <c r="AJ596" s="407"/>
      <c r="AK596" s="407"/>
      <c r="AL596" s="407"/>
      <c r="AM596" s="295">
        <f>SUM(Y596:AL596)</f>
        <v>0</v>
      </c>
    </row>
    <row r="597" spans="1:39" ht="15" hidden="1" outlineLevel="1">
      <c r="A597" s="521"/>
      <c r="B597" s="293" t="s">
        <v>310</v>
      </c>
      <c r="C597" s="290" t="s">
        <v>163</v>
      </c>
      <c r="D597" s="294"/>
      <c r="E597" s="294"/>
      <c r="F597" s="294"/>
      <c r="G597" s="294"/>
      <c r="H597" s="294"/>
      <c r="I597" s="294"/>
      <c r="J597" s="294"/>
      <c r="K597" s="294"/>
      <c r="L597" s="294"/>
      <c r="M597" s="294"/>
      <c r="N597" s="461"/>
      <c r="O597" s="294"/>
      <c r="P597" s="294"/>
      <c r="Q597" s="294"/>
      <c r="R597" s="294"/>
      <c r="S597" s="294"/>
      <c r="T597" s="294"/>
      <c r="U597" s="294"/>
      <c r="V597" s="294"/>
      <c r="W597" s="294"/>
      <c r="X597" s="294"/>
      <c r="Y597" s="408">
        <f>Y596</f>
        <v>0</v>
      </c>
      <c r="Z597" s="408">
        <f t="shared" ref="Z597" si="944">Z596</f>
        <v>0</v>
      </c>
      <c r="AA597" s="408">
        <f t="shared" ref="AA597" si="945">AA596</f>
        <v>0</v>
      </c>
      <c r="AB597" s="408">
        <f t="shared" ref="AB597" si="946">AB596</f>
        <v>0</v>
      </c>
      <c r="AC597" s="408">
        <f t="shared" ref="AC597" si="947">AC596</f>
        <v>0</v>
      </c>
      <c r="AD597" s="408">
        <f t="shared" ref="AD597" si="948">AD596</f>
        <v>0</v>
      </c>
      <c r="AE597" s="408">
        <f t="shared" ref="AE597" si="949">AE596</f>
        <v>0</v>
      </c>
      <c r="AF597" s="408">
        <f t="shared" ref="AF597" si="950">AF596</f>
        <v>0</v>
      </c>
      <c r="AG597" s="408">
        <f t="shared" ref="AG597" si="951">AG596</f>
        <v>0</v>
      </c>
      <c r="AH597" s="408">
        <f t="shared" ref="AH597" si="952">AH596</f>
        <v>0</v>
      </c>
      <c r="AI597" s="408">
        <f t="shared" ref="AI597" si="953">AI596</f>
        <v>0</v>
      </c>
      <c r="AJ597" s="408">
        <f t="shared" ref="AJ597" si="954">AJ596</f>
        <v>0</v>
      </c>
      <c r="AK597" s="408">
        <f t="shared" ref="AK597" si="955">AK596</f>
        <v>0</v>
      </c>
      <c r="AL597" s="408">
        <f t="shared" ref="AL597" si="956">AL596</f>
        <v>0</v>
      </c>
      <c r="AM597" s="296"/>
    </row>
    <row r="598" spans="1:39" ht="15.6" hidden="1" outlineLevel="1">
      <c r="A598" s="521"/>
      <c r="B598" s="297"/>
      <c r="C598" s="298"/>
      <c r="D598" s="303"/>
      <c r="E598" s="303"/>
      <c r="F598" s="303"/>
      <c r="G598" s="303"/>
      <c r="H598" s="303"/>
      <c r="I598" s="303"/>
      <c r="J598" s="303"/>
      <c r="K598" s="303"/>
      <c r="L598" s="303"/>
      <c r="M598" s="303"/>
      <c r="N598" s="299"/>
      <c r="O598" s="303"/>
      <c r="P598" s="303"/>
      <c r="Q598" s="303"/>
      <c r="R598" s="303"/>
      <c r="S598" s="303"/>
      <c r="T598" s="303"/>
      <c r="U598" s="303"/>
      <c r="V598" s="303"/>
      <c r="W598" s="303"/>
      <c r="X598" s="303"/>
      <c r="Y598" s="409"/>
      <c r="Z598" s="410"/>
      <c r="AA598" s="410"/>
      <c r="AB598" s="410"/>
      <c r="AC598" s="410"/>
      <c r="AD598" s="410"/>
      <c r="AE598" s="410"/>
      <c r="AF598" s="410"/>
      <c r="AG598" s="410"/>
      <c r="AH598" s="410"/>
      <c r="AI598" s="410"/>
      <c r="AJ598" s="410"/>
      <c r="AK598" s="410"/>
      <c r="AL598" s="410"/>
      <c r="AM598" s="301"/>
    </row>
    <row r="599" spans="1:39" ht="15" hidden="1" outlineLevel="1">
      <c r="A599" s="521">
        <v>3</v>
      </c>
      <c r="B599" s="425" t="s">
        <v>97</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7"/>
      <c r="Z599" s="407"/>
      <c r="AA599" s="407"/>
      <c r="AB599" s="407"/>
      <c r="AC599" s="407"/>
      <c r="AD599" s="407"/>
      <c r="AE599" s="407"/>
      <c r="AF599" s="407"/>
      <c r="AG599" s="407"/>
      <c r="AH599" s="407"/>
      <c r="AI599" s="407"/>
      <c r="AJ599" s="407"/>
      <c r="AK599" s="407"/>
      <c r="AL599" s="407"/>
      <c r="AM599" s="295">
        <f>SUM(Y599:AL599)</f>
        <v>0</v>
      </c>
    </row>
    <row r="600" spans="1:39" ht="15" hidden="1" outlineLevel="1">
      <c r="A600" s="521"/>
      <c r="B600" s="293" t="s">
        <v>310</v>
      </c>
      <c r="C600" s="290" t="s">
        <v>163</v>
      </c>
      <c r="D600" s="294"/>
      <c r="E600" s="294"/>
      <c r="F600" s="294"/>
      <c r="G600" s="294"/>
      <c r="H600" s="294"/>
      <c r="I600" s="294"/>
      <c r="J600" s="294"/>
      <c r="K600" s="294"/>
      <c r="L600" s="294"/>
      <c r="M600" s="294"/>
      <c r="N600" s="461"/>
      <c r="O600" s="294"/>
      <c r="P600" s="294"/>
      <c r="Q600" s="294"/>
      <c r="R600" s="294"/>
      <c r="S600" s="294"/>
      <c r="T600" s="294"/>
      <c r="U600" s="294"/>
      <c r="V600" s="294"/>
      <c r="W600" s="294"/>
      <c r="X600" s="294"/>
      <c r="Y600" s="408">
        <f>Y599</f>
        <v>0</v>
      </c>
      <c r="Z600" s="408">
        <f t="shared" ref="Z600" si="957">Z599</f>
        <v>0</v>
      </c>
      <c r="AA600" s="408">
        <f t="shared" ref="AA600" si="958">AA599</f>
        <v>0</v>
      </c>
      <c r="AB600" s="408">
        <f t="shared" ref="AB600" si="959">AB599</f>
        <v>0</v>
      </c>
      <c r="AC600" s="408">
        <f t="shared" ref="AC600" si="960">AC599</f>
        <v>0</v>
      </c>
      <c r="AD600" s="408">
        <f t="shared" ref="AD600" si="961">AD599</f>
        <v>0</v>
      </c>
      <c r="AE600" s="408">
        <f t="shared" ref="AE600" si="962">AE599</f>
        <v>0</v>
      </c>
      <c r="AF600" s="408">
        <f t="shared" ref="AF600" si="963">AF599</f>
        <v>0</v>
      </c>
      <c r="AG600" s="408">
        <f t="shared" ref="AG600" si="964">AG599</f>
        <v>0</v>
      </c>
      <c r="AH600" s="408">
        <f t="shared" ref="AH600" si="965">AH599</f>
        <v>0</v>
      </c>
      <c r="AI600" s="408">
        <f t="shared" ref="AI600" si="966">AI599</f>
        <v>0</v>
      </c>
      <c r="AJ600" s="408">
        <f t="shared" ref="AJ600" si="967">AJ599</f>
        <v>0</v>
      </c>
      <c r="AK600" s="408">
        <f t="shared" ref="AK600" si="968">AK599</f>
        <v>0</v>
      </c>
      <c r="AL600" s="408">
        <f t="shared" ref="AL600" si="969">AL599</f>
        <v>0</v>
      </c>
      <c r="AM600" s="296"/>
    </row>
    <row r="601" spans="1:39" ht="15" hidden="1" outlineLevel="1">
      <c r="A601" s="521"/>
      <c r="B601" s="293"/>
      <c r="C601" s="304"/>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09"/>
      <c r="Z601" s="409"/>
      <c r="AA601" s="409"/>
      <c r="AB601" s="409"/>
      <c r="AC601" s="409"/>
      <c r="AD601" s="409"/>
      <c r="AE601" s="409"/>
      <c r="AF601" s="409"/>
      <c r="AG601" s="409"/>
      <c r="AH601" s="409"/>
      <c r="AI601" s="409"/>
      <c r="AJ601" s="409"/>
      <c r="AK601" s="409"/>
      <c r="AL601" s="409"/>
      <c r="AM601" s="305"/>
    </row>
    <row r="602" spans="1:39" ht="15" hidden="1" outlineLevel="1">
      <c r="A602" s="521">
        <v>4</v>
      </c>
      <c r="B602" s="509" t="s">
        <v>669</v>
      </c>
      <c r="C602" s="290" t="s">
        <v>25</v>
      </c>
      <c r="D602" s="294"/>
      <c r="E602" s="294"/>
      <c r="F602" s="294"/>
      <c r="G602" s="294"/>
      <c r="H602" s="294"/>
      <c r="I602" s="294"/>
      <c r="J602" s="294"/>
      <c r="K602" s="294"/>
      <c r="L602" s="294"/>
      <c r="M602" s="294"/>
      <c r="N602" s="290"/>
      <c r="O602" s="294"/>
      <c r="P602" s="294"/>
      <c r="Q602" s="294"/>
      <c r="R602" s="294"/>
      <c r="S602" s="294"/>
      <c r="T602" s="294"/>
      <c r="U602" s="294"/>
      <c r="V602" s="294"/>
      <c r="W602" s="294"/>
      <c r="X602" s="294"/>
      <c r="Y602" s="407"/>
      <c r="Z602" s="407"/>
      <c r="AA602" s="407"/>
      <c r="AB602" s="407"/>
      <c r="AC602" s="407"/>
      <c r="AD602" s="407"/>
      <c r="AE602" s="407"/>
      <c r="AF602" s="407"/>
      <c r="AG602" s="407"/>
      <c r="AH602" s="407"/>
      <c r="AI602" s="407"/>
      <c r="AJ602" s="407"/>
      <c r="AK602" s="407"/>
      <c r="AL602" s="407"/>
      <c r="AM602" s="295">
        <f>SUM(Y602:AL602)</f>
        <v>0</v>
      </c>
    </row>
    <row r="603" spans="1:39" ht="15" hidden="1" outlineLevel="1">
      <c r="A603" s="521"/>
      <c r="B603" s="293" t="s">
        <v>310</v>
      </c>
      <c r="C603" s="290" t="s">
        <v>163</v>
      </c>
      <c r="D603" s="294"/>
      <c r="E603" s="294"/>
      <c r="F603" s="294"/>
      <c r="G603" s="294"/>
      <c r="H603" s="294"/>
      <c r="I603" s="294"/>
      <c r="J603" s="294"/>
      <c r="K603" s="294"/>
      <c r="L603" s="294"/>
      <c r="M603" s="294"/>
      <c r="N603" s="461"/>
      <c r="O603" s="294"/>
      <c r="P603" s="294"/>
      <c r="Q603" s="294"/>
      <c r="R603" s="294"/>
      <c r="S603" s="294"/>
      <c r="T603" s="294"/>
      <c r="U603" s="294"/>
      <c r="V603" s="294"/>
      <c r="W603" s="294"/>
      <c r="X603" s="294"/>
      <c r="Y603" s="408">
        <f>Y602</f>
        <v>0</v>
      </c>
      <c r="Z603" s="408">
        <f t="shared" ref="Z603" si="970">Z602</f>
        <v>0</v>
      </c>
      <c r="AA603" s="408">
        <f t="shared" ref="AA603" si="971">AA602</f>
        <v>0</v>
      </c>
      <c r="AB603" s="408">
        <f t="shared" ref="AB603" si="972">AB602</f>
        <v>0</v>
      </c>
      <c r="AC603" s="408">
        <f t="shared" ref="AC603" si="973">AC602</f>
        <v>0</v>
      </c>
      <c r="AD603" s="408">
        <f t="shared" ref="AD603" si="974">AD602</f>
        <v>0</v>
      </c>
      <c r="AE603" s="408">
        <f t="shared" ref="AE603" si="975">AE602</f>
        <v>0</v>
      </c>
      <c r="AF603" s="408">
        <f t="shared" ref="AF603" si="976">AF602</f>
        <v>0</v>
      </c>
      <c r="AG603" s="408">
        <f t="shared" ref="AG603" si="977">AG602</f>
        <v>0</v>
      </c>
      <c r="AH603" s="408">
        <f t="shared" ref="AH603" si="978">AH602</f>
        <v>0</v>
      </c>
      <c r="AI603" s="408">
        <f t="shared" ref="AI603" si="979">AI602</f>
        <v>0</v>
      </c>
      <c r="AJ603" s="408">
        <f t="shared" ref="AJ603" si="980">AJ602</f>
        <v>0</v>
      </c>
      <c r="AK603" s="408">
        <f t="shared" ref="AK603" si="981">AK602</f>
        <v>0</v>
      </c>
      <c r="AL603" s="408">
        <f t="shared" ref="AL603" si="982">AL602</f>
        <v>0</v>
      </c>
      <c r="AM603" s="296"/>
    </row>
    <row r="604" spans="1:39" ht="15" hidden="1" outlineLevel="1">
      <c r="A604" s="521"/>
      <c r="B604" s="293"/>
      <c r="C604" s="304"/>
      <c r="D604" s="303"/>
      <c r="E604" s="303"/>
      <c r="F604" s="303"/>
      <c r="G604" s="303"/>
      <c r="H604" s="303"/>
      <c r="I604" s="303"/>
      <c r="J604" s="303"/>
      <c r="K604" s="303"/>
      <c r="L604" s="303"/>
      <c r="M604" s="303"/>
      <c r="N604" s="290"/>
      <c r="O604" s="303"/>
      <c r="P604" s="303"/>
      <c r="Q604" s="303"/>
      <c r="R604" s="303"/>
      <c r="S604" s="303"/>
      <c r="T604" s="303"/>
      <c r="U604" s="303"/>
      <c r="V604" s="303"/>
      <c r="W604" s="303"/>
      <c r="X604" s="303"/>
      <c r="Y604" s="409"/>
      <c r="Z604" s="409"/>
      <c r="AA604" s="409"/>
      <c r="AB604" s="409"/>
      <c r="AC604" s="409"/>
      <c r="AD604" s="409"/>
      <c r="AE604" s="409"/>
      <c r="AF604" s="409"/>
      <c r="AG604" s="409"/>
      <c r="AH604" s="409"/>
      <c r="AI604" s="409"/>
      <c r="AJ604" s="409"/>
      <c r="AK604" s="409"/>
      <c r="AL604" s="409"/>
      <c r="AM604" s="305"/>
    </row>
    <row r="605" spans="1:39" ht="15.75" hidden="1" customHeight="1" outlineLevel="1">
      <c r="A605" s="521">
        <v>5</v>
      </c>
      <c r="B605" s="425" t="s">
        <v>98</v>
      </c>
      <c r="C605" s="290" t="s">
        <v>25</v>
      </c>
      <c r="D605" s="294"/>
      <c r="E605" s="294"/>
      <c r="F605" s="294"/>
      <c r="G605" s="294"/>
      <c r="H605" s="294"/>
      <c r="I605" s="294"/>
      <c r="J605" s="294"/>
      <c r="K605" s="294"/>
      <c r="L605" s="294"/>
      <c r="M605" s="294"/>
      <c r="N605" s="290"/>
      <c r="O605" s="294"/>
      <c r="P605" s="294"/>
      <c r="Q605" s="294"/>
      <c r="R605" s="294"/>
      <c r="S605" s="294"/>
      <c r="T605" s="294"/>
      <c r="U605" s="294"/>
      <c r="V605" s="294"/>
      <c r="W605" s="294"/>
      <c r="X605" s="294"/>
      <c r="Y605" s="407"/>
      <c r="Z605" s="407"/>
      <c r="AA605" s="407"/>
      <c r="AB605" s="407"/>
      <c r="AC605" s="407"/>
      <c r="AD605" s="407"/>
      <c r="AE605" s="407"/>
      <c r="AF605" s="407"/>
      <c r="AG605" s="407"/>
      <c r="AH605" s="407"/>
      <c r="AI605" s="407"/>
      <c r="AJ605" s="407"/>
      <c r="AK605" s="407"/>
      <c r="AL605" s="407"/>
      <c r="AM605" s="295">
        <f>SUM(Y605:AL605)</f>
        <v>0</v>
      </c>
    </row>
    <row r="606" spans="1:39" ht="15" hidden="1" outlineLevel="1">
      <c r="A606" s="521"/>
      <c r="B606" s="293" t="s">
        <v>310</v>
      </c>
      <c r="C606" s="290" t="s">
        <v>163</v>
      </c>
      <c r="D606" s="294"/>
      <c r="E606" s="294"/>
      <c r="F606" s="294"/>
      <c r="G606" s="294"/>
      <c r="H606" s="294"/>
      <c r="I606" s="294"/>
      <c r="J606" s="294"/>
      <c r="K606" s="294"/>
      <c r="L606" s="294"/>
      <c r="M606" s="294"/>
      <c r="N606" s="461"/>
      <c r="O606" s="294"/>
      <c r="P606" s="294"/>
      <c r="Q606" s="294"/>
      <c r="R606" s="294"/>
      <c r="S606" s="294"/>
      <c r="T606" s="294"/>
      <c r="U606" s="294"/>
      <c r="V606" s="294"/>
      <c r="W606" s="294"/>
      <c r="X606" s="294"/>
      <c r="Y606" s="408">
        <f>Y605</f>
        <v>0</v>
      </c>
      <c r="Z606" s="408">
        <f t="shared" ref="Z606" si="983">Z605</f>
        <v>0</v>
      </c>
      <c r="AA606" s="408">
        <f t="shared" ref="AA606" si="984">AA605</f>
        <v>0</v>
      </c>
      <c r="AB606" s="408">
        <f t="shared" ref="AB606" si="985">AB605</f>
        <v>0</v>
      </c>
      <c r="AC606" s="408">
        <f t="shared" ref="AC606" si="986">AC605</f>
        <v>0</v>
      </c>
      <c r="AD606" s="408">
        <f t="shared" ref="AD606" si="987">AD605</f>
        <v>0</v>
      </c>
      <c r="AE606" s="408">
        <f t="shared" ref="AE606" si="988">AE605</f>
        <v>0</v>
      </c>
      <c r="AF606" s="408">
        <f t="shared" ref="AF606" si="989">AF605</f>
        <v>0</v>
      </c>
      <c r="AG606" s="408">
        <f t="shared" ref="AG606" si="990">AG605</f>
        <v>0</v>
      </c>
      <c r="AH606" s="408">
        <f t="shared" ref="AH606" si="991">AH605</f>
        <v>0</v>
      </c>
      <c r="AI606" s="408">
        <f t="shared" ref="AI606" si="992">AI605</f>
        <v>0</v>
      </c>
      <c r="AJ606" s="408">
        <f t="shared" ref="AJ606" si="993">AJ605</f>
        <v>0</v>
      </c>
      <c r="AK606" s="408">
        <f t="shared" ref="AK606" si="994">AK605</f>
        <v>0</v>
      </c>
      <c r="AL606" s="408">
        <f t="shared" ref="AL606" si="995">AL605</f>
        <v>0</v>
      </c>
      <c r="AM606" s="296"/>
    </row>
    <row r="607" spans="1:39" ht="15" hidden="1" outlineLevel="1">
      <c r="A607" s="521"/>
      <c r="B607" s="293"/>
      <c r="C607" s="290"/>
      <c r="D607" s="290"/>
      <c r="E607" s="290"/>
      <c r="F607" s="290"/>
      <c r="G607" s="290"/>
      <c r="H607" s="290"/>
      <c r="I607" s="290"/>
      <c r="J607" s="290"/>
      <c r="K607" s="290"/>
      <c r="L607" s="290"/>
      <c r="M607" s="290"/>
      <c r="N607" s="290"/>
      <c r="O607" s="290"/>
      <c r="P607" s="290"/>
      <c r="Q607" s="290"/>
      <c r="R607" s="290"/>
      <c r="S607" s="290"/>
      <c r="T607" s="290"/>
      <c r="U607" s="290"/>
      <c r="V607" s="290"/>
      <c r="W607" s="290"/>
      <c r="X607" s="290"/>
      <c r="Y607" s="419"/>
      <c r="Z607" s="420"/>
      <c r="AA607" s="420"/>
      <c r="AB607" s="420"/>
      <c r="AC607" s="420"/>
      <c r="AD607" s="420"/>
      <c r="AE607" s="420"/>
      <c r="AF607" s="420"/>
      <c r="AG607" s="420"/>
      <c r="AH607" s="420"/>
      <c r="AI607" s="420"/>
      <c r="AJ607" s="420"/>
      <c r="AK607" s="420"/>
      <c r="AL607" s="420"/>
      <c r="AM607" s="296"/>
    </row>
    <row r="608" spans="1:39" ht="15.6" hidden="1" outlineLevel="1">
      <c r="A608" s="521"/>
      <c r="B608" s="318" t="s">
        <v>498</v>
      </c>
      <c r="C608" s="288"/>
      <c r="D608" s="288"/>
      <c r="E608" s="288"/>
      <c r="F608" s="288"/>
      <c r="G608" s="288"/>
      <c r="H608" s="288"/>
      <c r="I608" s="288"/>
      <c r="J608" s="288"/>
      <c r="K608" s="288"/>
      <c r="L608" s="288"/>
      <c r="M608" s="288"/>
      <c r="N608" s="289"/>
      <c r="O608" s="288"/>
      <c r="P608" s="288"/>
      <c r="Q608" s="288"/>
      <c r="R608" s="288"/>
      <c r="S608" s="288"/>
      <c r="T608" s="288"/>
      <c r="U608" s="288"/>
      <c r="V608" s="288"/>
      <c r="W608" s="288"/>
      <c r="X608" s="288"/>
      <c r="Y608" s="411"/>
      <c r="Z608" s="411"/>
      <c r="AA608" s="411"/>
      <c r="AB608" s="411"/>
      <c r="AC608" s="411"/>
      <c r="AD608" s="411"/>
      <c r="AE608" s="411"/>
      <c r="AF608" s="411"/>
      <c r="AG608" s="411"/>
      <c r="AH608" s="411"/>
      <c r="AI608" s="411"/>
      <c r="AJ608" s="411"/>
      <c r="AK608" s="411"/>
      <c r="AL608" s="411"/>
      <c r="AM608" s="291"/>
    </row>
    <row r="609" spans="1:39" ht="15" hidden="1" outlineLevel="1">
      <c r="A609" s="521">
        <v>6</v>
      </c>
      <c r="B609" s="425" t="s">
        <v>99</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2"/>
      <c r="Z609" s="407"/>
      <c r="AA609" s="407"/>
      <c r="AB609" s="407"/>
      <c r="AC609" s="407"/>
      <c r="AD609" s="407"/>
      <c r="AE609" s="407"/>
      <c r="AF609" s="412"/>
      <c r="AG609" s="412"/>
      <c r="AH609" s="412"/>
      <c r="AI609" s="412"/>
      <c r="AJ609" s="412"/>
      <c r="AK609" s="412"/>
      <c r="AL609" s="412"/>
      <c r="AM609" s="295">
        <f>SUM(Y609:AL609)</f>
        <v>0</v>
      </c>
    </row>
    <row r="610" spans="1:39" ht="15" hidden="1" outlineLevel="1">
      <c r="A610" s="521"/>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08">
        <f>Y609</f>
        <v>0</v>
      </c>
      <c r="Z610" s="408">
        <f t="shared" ref="Z610" si="996">Z609</f>
        <v>0</v>
      </c>
      <c r="AA610" s="408">
        <f t="shared" ref="AA610" si="997">AA609</f>
        <v>0</v>
      </c>
      <c r="AB610" s="408">
        <f t="shared" ref="AB610" si="998">AB609</f>
        <v>0</v>
      </c>
      <c r="AC610" s="408">
        <f t="shared" ref="AC610" si="999">AC609</f>
        <v>0</v>
      </c>
      <c r="AD610" s="408">
        <f t="shared" ref="AD610" si="1000">AD609</f>
        <v>0</v>
      </c>
      <c r="AE610" s="408">
        <f t="shared" ref="AE610" si="1001">AE609</f>
        <v>0</v>
      </c>
      <c r="AF610" s="408">
        <f t="shared" ref="AF610" si="1002">AF609</f>
        <v>0</v>
      </c>
      <c r="AG610" s="408">
        <f t="shared" ref="AG610" si="1003">AG609</f>
        <v>0</v>
      </c>
      <c r="AH610" s="408">
        <f t="shared" ref="AH610" si="1004">AH609</f>
        <v>0</v>
      </c>
      <c r="AI610" s="408">
        <f t="shared" ref="AI610" si="1005">AI609</f>
        <v>0</v>
      </c>
      <c r="AJ610" s="408">
        <f t="shared" ref="AJ610" si="1006">AJ609</f>
        <v>0</v>
      </c>
      <c r="AK610" s="408">
        <f t="shared" ref="AK610" si="1007">AK609</f>
        <v>0</v>
      </c>
      <c r="AL610" s="408">
        <f t="shared" ref="AL610" si="1008">AL609</f>
        <v>0</v>
      </c>
      <c r="AM610" s="310"/>
    </row>
    <row r="611" spans="1:39" ht="15" hidden="1" outlineLevel="1">
      <c r="A611" s="521"/>
      <c r="B611" s="309"/>
      <c r="C611" s="311"/>
      <c r="D611" s="290"/>
      <c r="E611" s="290"/>
      <c r="F611" s="290"/>
      <c r="G611" s="290"/>
      <c r="H611" s="290"/>
      <c r="I611" s="290"/>
      <c r="J611" s="290"/>
      <c r="K611" s="290"/>
      <c r="L611" s="290"/>
      <c r="M611" s="290"/>
      <c r="N611" s="290"/>
      <c r="O611" s="290"/>
      <c r="P611" s="290"/>
      <c r="Q611" s="290"/>
      <c r="R611" s="290"/>
      <c r="S611" s="290"/>
      <c r="T611" s="290"/>
      <c r="U611" s="290"/>
      <c r="V611" s="290"/>
      <c r="W611" s="290"/>
      <c r="X611" s="290"/>
      <c r="Y611" s="413"/>
      <c r="Z611" s="413"/>
      <c r="AA611" s="413"/>
      <c r="AB611" s="413"/>
      <c r="AC611" s="413"/>
      <c r="AD611" s="413"/>
      <c r="AE611" s="413"/>
      <c r="AF611" s="413"/>
      <c r="AG611" s="413"/>
      <c r="AH611" s="413"/>
      <c r="AI611" s="413"/>
      <c r="AJ611" s="413"/>
      <c r="AK611" s="413"/>
      <c r="AL611" s="413"/>
      <c r="AM611" s="312"/>
    </row>
    <row r="612" spans="1:39" ht="30" hidden="1" outlineLevel="1">
      <c r="A612" s="521">
        <v>7</v>
      </c>
      <c r="B612" s="425" t="s">
        <v>100</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2"/>
      <c r="Z612" s="407"/>
      <c r="AA612" s="407"/>
      <c r="AB612" s="407"/>
      <c r="AC612" s="407"/>
      <c r="AD612" s="407"/>
      <c r="AE612" s="407"/>
      <c r="AF612" s="412"/>
      <c r="AG612" s="412"/>
      <c r="AH612" s="412"/>
      <c r="AI612" s="412"/>
      <c r="AJ612" s="412"/>
      <c r="AK612" s="412"/>
      <c r="AL612" s="412"/>
      <c r="AM612" s="295">
        <f>SUM(Y612:AL612)</f>
        <v>0</v>
      </c>
    </row>
    <row r="613" spans="1:39" ht="15" hidden="1" outlineLevel="1">
      <c r="A613" s="521"/>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08">
        <f>Y612</f>
        <v>0</v>
      </c>
      <c r="Z613" s="408">
        <f t="shared" ref="Z613" si="1009">Z612</f>
        <v>0</v>
      </c>
      <c r="AA613" s="408">
        <f t="shared" ref="AA613" si="1010">AA612</f>
        <v>0</v>
      </c>
      <c r="AB613" s="408">
        <f t="shared" ref="AB613" si="1011">AB612</f>
        <v>0</v>
      </c>
      <c r="AC613" s="408">
        <f t="shared" ref="AC613" si="1012">AC612</f>
        <v>0</v>
      </c>
      <c r="AD613" s="408">
        <f t="shared" ref="AD613" si="1013">AD612</f>
        <v>0</v>
      </c>
      <c r="AE613" s="408">
        <f t="shared" ref="AE613" si="1014">AE612</f>
        <v>0</v>
      </c>
      <c r="AF613" s="408">
        <f t="shared" ref="AF613" si="1015">AF612</f>
        <v>0</v>
      </c>
      <c r="AG613" s="408">
        <f t="shared" ref="AG613" si="1016">AG612</f>
        <v>0</v>
      </c>
      <c r="AH613" s="408">
        <f t="shared" ref="AH613" si="1017">AH612</f>
        <v>0</v>
      </c>
      <c r="AI613" s="408">
        <f t="shared" ref="AI613" si="1018">AI612</f>
        <v>0</v>
      </c>
      <c r="AJ613" s="408">
        <f t="shared" ref="AJ613" si="1019">AJ612</f>
        <v>0</v>
      </c>
      <c r="AK613" s="408">
        <f t="shared" ref="AK613" si="1020">AK612</f>
        <v>0</v>
      </c>
      <c r="AL613" s="408">
        <f t="shared" ref="AL613" si="1021">AL612</f>
        <v>0</v>
      </c>
      <c r="AM613" s="310"/>
    </row>
    <row r="614" spans="1:39" ht="15" hidden="1" outlineLevel="1">
      <c r="A614" s="521"/>
      <c r="B614" s="313"/>
      <c r="C614" s="311"/>
      <c r="D614" s="290"/>
      <c r="E614" s="290"/>
      <c r="F614" s="290"/>
      <c r="G614" s="290"/>
      <c r="H614" s="290"/>
      <c r="I614" s="290"/>
      <c r="J614" s="290"/>
      <c r="K614" s="290"/>
      <c r="L614" s="290"/>
      <c r="M614" s="290"/>
      <c r="N614" s="290"/>
      <c r="O614" s="290"/>
      <c r="P614" s="290"/>
      <c r="Q614" s="290"/>
      <c r="R614" s="290"/>
      <c r="S614" s="290"/>
      <c r="T614" s="290"/>
      <c r="U614" s="290"/>
      <c r="V614" s="290"/>
      <c r="W614" s="290"/>
      <c r="X614" s="290"/>
      <c r="Y614" s="413"/>
      <c r="Z614" s="414"/>
      <c r="AA614" s="413"/>
      <c r="AB614" s="413"/>
      <c r="AC614" s="413"/>
      <c r="AD614" s="413"/>
      <c r="AE614" s="413"/>
      <c r="AF614" s="413"/>
      <c r="AG614" s="413"/>
      <c r="AH614" s="413"/>
      <c r="AI614" s="413"/>
      <c r="AJ614" s="413"/>
      <c r="AK614" s="413"/>
      <c r="AL614" s="413"/>
      <c r="AM614" s="312"/>
    </row>
    <row r="615" spans="1:39" ht="30" hidden="1" outlineLevel="1">
      <c r="A615" s="521">
        <v>8</v>
      </c>
      <c r="B615" s="425" t="s">
        <v>101</v>
      </c>
      <c r="C615" s="290" t="s">
        <v>25</v>
      </c>
      <c r="D615" s="294"/>
      <c r="E615" s="294"/>
      <c r="F615" s="294"/>
      <c r="G615" s="294"/>
      <c r="H615" s="294"/>
      <c r="I615" s="294"/>
      <c r="J615" s="294"/>
      <c r="K615" s="294"/>
      <c r="L615" s="294"/>
      <c r="M615" s="294"/>
      <c r="N615" s="294">
        <v>12</v>
      </c>
      <c r="O615" s="294"/>
      <c r="P615" s="294"/>
      <c r="Q615" s="294"/>
      <c r="R615" s="294"/>
      <c r="S615" s="294"/>
      <c r="T615" s="294"/>
      <c r="U615" s="294"/>
      <c r="V615" s="294"/>
      <c r="W615" s="294"/>
      <c r="X615" s="294"/>
      <c r="Y615" s="412"/>
      <c r="Z615" s="407"/>
      <c r="AA615" s="407"/>
      <c r="AB615" s="407"/>
      <c r="AC615" s="407"/>
      <c r="AD615" s="407"/>
      <c r="AE615" s="407"/>
      <c r="AF615" s="412"/>
      <c r="AG615" s="412"/>
      <c r="AH615" s="412"/>
      <c r="AI615" s="412"/>
      <c r="AJ615" s="412"/>
      <c r="AK615" s="412"/>
      <c r="AL615" s="412"/>
      <c r="AM615" s="295">
        <f>SUM(Y615:AL615)</f>
        <v>0</v>
      </c>
    </row>
    <row r="616" spans="1:39" ht="15" hidden="1" outlineLevel="1">
      <c r="A616" s="521"/>
      <c r="B616" s="293" t="s">
        <v>310</v>
      </c>
      <c r="C616" s="290" t="s">
        <v>163</v>
      </c>
      <c r="D616" s="294"/>
      <c r="E616" s="294"/>
      <c r="F616" s="294"/>
      <c r="G616" s="294"/>
      <c r="H616" s="294"/>
      <c r="I616" s="294"/>
      <c r="J616" s="294"/>
      <c r="K616" s="294"/>
      <c r="L616" s="294"/>
      <c r="M616" s="294"/>
      <c r="N616" s="294">
        <f>N615</f>
        <v>12</v>
      </c>
      <c r="O616" s="294"/>
      <c r="P616" s="294"/>
      <c r="Q616" s="294"/>
      <c r="R616" s="294"/>
      <c r="S616" s="294"/>
      <c r="T616" s="294"/>
      <c r="U616" s="294"/>
      <c r="V616" s="294"/>
      <c r="W616" s="294"/>
      <c r="X616" s="294"/>
      <c r="Y616" s="408">
        <f>Y615</f>
        <v>0</v>
      </c>
      <c r="Z616" s="408">
        <f t="shared" ref="Z616" si="1022">Z615</f>
        <v>0</v>
      </c>
      <c r="AA616" s="408">
        <f t="shared" ref="AA616" si="1023">AA615</f>
        <v>0</v>
      </c>
      <c r="AB616" s="408">
        <f t="shared" ref="AB616" si="1024">AB615</f>
        <v>0</v>
      </c>
      <c r="AC616" s="408">
        <f t="shared" ref="AC616" si="1025">AC615</f>
        <v>0</v>
      </c>
      <c r="AD616" s="408">
        <f t="shared" ref="AD616" si="1026">AD615</f>
        <v>0</v>
      </c>
      <c r="AE616" s="408">
        <f t="shared" ref="AE616" si="1027">AE615</f>
        <v>0</v>
      </c>
      <c r="AF616" s="408">
        <f t="shared" ref="AF616" si="1028">AF615</f>
        <v>0</v>
      </c>
      <c r="AG616" s="408">
        <f t="shared" ref="AG616" si="1029">AG615</f>
        <v>0</v>
      </c>
      <c r="AH616" s="408">
        <f t="shared" ref="AH616" si="1030">AH615</f>
        <v>0</v>
      </c>
      <c r="AI616" s="408">
        <f t="shared" ref="AI616" si="1031">AI615</f>
        <v>0</v>
      </c>
      <c r="AJ616" s="408">
        <f t="shared" ref="AJ616" si="1032">AJ615</f>
        <v>0</v>
      </c>
      <c r="AK616" s="408">
        <f t="shared" ref="AK616" si="1033">AK615</f>
        <v>0</v>
      </c>
      <c r="AL616" s="408">
        <f t="shared" ref="AL616" si="1034">AL615</f>
        <v>0</v>
      </c>
      <c r="AM616" s="310"/>
    </row>
    <row r="617" spans="1:39" ht="15" hidden="1" outlineLevel="1">
      <c r="A617" s="52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3"/>
      <c r="Z617" s="414"/>
      <c r="AA617" s="413"/>
      <c r="AB617" s="413"/>
      <c r="AC617" s="413"/>
      <c r="AD617" s="413"/>
      <c r="AE617" s="413"/>
      <c r="AF617" s="413"/>
      <c r="AG617" s="413"/>
      <c r="AH617" s="413"/>
      <c r="AI617" s="413"/>
      <c r="AJ617" s="413"/>
      <c r="AK617" s="413"/>
      <c r="AL617" s="413"/>
      <c r="AM617" s="312"/>
    </row>
    <row r="618" spans="1:39" ht="30" hidden="1" outlineLevel="1">
      <c r="A618" s="521">
        <v>9</v>
      </c>
      <c r="B618" s="425" t="s">
        <v>102</v>
      </c>
      <c r="C618" s="290" t="s">
        <v>25</v>
      </c>
      <c r="D618" s="294"/>
      <c r="E618" s="294"/>
      <c r="F618" s="294"/>
      <c r="G618" s="294"/>
      <c r="H618" s="294"/>
      <c r="I618" s="294"/>
      <c r="J618" s="294"/>
      <c r="K618" s="294"/>
      <c r="L618" s="294"/>
      <c r="M618" s="294"/>
      <c r="N618" s="294">
        <v>12</v>
      </c>
      <c r="O618" s="294"/>
      <c r="P618" s="294"/>
      <c r="Q618" s="294"/>
      <c r="R618" s="294"/>
      <c r="S618" s="294"/>
      <c r="T618" s="294"/>
      <c r="U618" s="294"/>
      <c r="V618" s="294"/>
      <c r="W618" s="294"/>
      <c r="X618" s="294"/>
      <c r="Y618" s="412"/>
      <c r="Z618" s="407"/>
      <c r="AA618" s="407"/>
      <c r="AB618" s="407"/>
      <c r="AC618" s="407"/>
      <c r="AD618" s="407"/>
      <c r="AE618" s="407"/>
      <c r="AF618" s="412"/>
      <c r="AG618" s="412"/>
      <c r="AH618" s="412"/>
      <c r="AI618" s="412"/>
      <c r="AJ618" s="412"/>
      <c r="AK618" s="412"/>
      <c r="AL618" s="412"/>
      <c r="AM618" s="295">
        <f>SUM(Y618:AL618)</f>
        <v>0</v>
      </c>
    </row>
    <row r="619" spans="1:39" ht="15" hidden="1" outlineLevel="1">
      <c r="A619" s="521"/>
      <c r="B619" s="293" t="s">
        <v>310</v>
      </c>
      <c r="C619" s="290" t="s">
        <v>163</v>
      </c>
      <c r="D619" s="294"/>
      <c r="E619" s="294"/>
      <c r="F619" s="294"/>
      <c r="G619" s="294"/>
      <c r="H619" s="294"/>
      <c r="I619" s="294"/>
      <c r="J619" s="294"/>
      <c r="K619" s="294"/>
      <c r="L619" s="294"/>
      <c r="M619" s="294"/>
      <c r="N619" s="294">
        <f>N618</f>
        <v>12</v>
      </c>
      <c r="O619" s="294"/>
      <c r="P619" s="294"/>
      <c r="Q619" s="294"/>
      <c r="R619" s="294"/>
      <c r="S619" s="294"/>
      <c r="T619" s="294"/>
      <c r="U619" s="294"/>
      <c r="V619" s="294"/>
      <c r="W619" s="294"/>
      <c r="X619" s="294"/>
      <c r="Y619" s="408">
        <f>Y618</f>
        <v>0</v>
      </c>
      <c r="Z619" s="408">
        <f t="shared" ref="Z619" si="1035">Z618</f>
        <v>0</v>
      </c>
      <c r="AA619" s="408">
        <f t="shared" ref="AA619" si="1036">AA618</f>
        <v>0</v>
      </c>
      <c r="AB619" s="408">
        <f t="shared" ref="AB619" si="1037">AB618</f>
        <v>0</v>
      </c>
      <c r="AC619" s="408">
        <f t="shared" ref="AC619" si="1038">AC618</f>
        <v>0</v>
      </c>
      <c r="AD619" s="408">
        <f t="shared" ref="AD619" si="1039">AD618</f>
        <v>0</v>
      </c>
      <c r="AE619" s="408">
        <f t="shared" ref="AE619" si="1040">AE618</f>
        <v>0</v>
      </c>
      <c r="AF619" s="408">
        <f t="shared" ref="AF619" si="1041">AF618</f>
        <v>0</v>
      </c>
      <c r="AG619" s="408">
        <f t="shared" ref="AG619" si="1042">AG618</f>
        <v>0</v>
      </c>
      <c r="AH619" s="408">
        <f t="shared" ref="AH619" si="1043">AH618</f>
        <v>0</v>
      </c>
      <c r="AI619" s="408">
        <f t="shared" ref="AI619" si="1044">AI618</f>
        <v>0</v>
      </c>
      <c r="AJ619" s="408">
        <f t="shared" ref="AJ619" si="1045">AJ618</f>
        <v>0</v>
      </c>
      <c r="AK619" s="408">
        <f t="shared" ref="AK619" si="1046">AK618</f>
        <v>0</v>
      </c>
      <c r="AL619" s="408">
        <f t="shared" ref="AL619" si="1047">AL618</f>
        <v>0</v>
      </c>
      <c r="AM619" s="310"/>
    </row>
    <row r="620" spans="1:39" ht="15" hidden="1" outlineLevel="1">
      <c r="A620" s="521"/>
      <c r="B620" s="313"/>
      <c r="C620" s="311"/>
      <c r="D620" s="315"/>
      <c r="E620" s="315"/>
      <c r="F620" s="315"/>
      <c r="G620" s="315"/>
      <c r="H620" s="315"/>
      <c r="I620" s="315"/>
      <c r="J620" s="315"/>
      <c r="K620" s="315"/>
      <c r="L620" s="315"/>
      <c r="M620" s="315"/>
      <c r="N620" s="290"/>
      <c r="O620" s="315"/>
      <c r="P620" s="315"/>
      <c r="Q620" s="315"/>
      <c r="R620" s="315"/>
      <c r="S620" s="315"/>
      <c r="T620" s="315"/>
      <c r="U620" s="315"/>
      <c r="V620" s="315"/>
      <c r="W620" s="315"/>
      <c r="X620" s="315"/>
      <c r="Y620" s="413"/>
      <c r="Z620" s="413"/>
      <c r="AA620" s="413"/>
      <c r="AB620" s="413"/>
      <c r="AC620" s="413"/>
      <c r="AD620" s="413"/>
      <c r="AE620" s="413"/>
      <c r="AF620" s="413"/>
      <c r="AG620" s="413"/>
      <c r="AH620" s="413"/>
      <c r="AI620" s="413"/>
      <c r="AJ620" s="413"/>
      <c r="AK620" s="413"/>
      <c r="AL620" s="413"/>
      <c r="AM620" s="312"/>
    </row>
    <row r="621" spans="1:39" ht="30" hidden="1" outlineLevel="1">
      <c r="A621" s="521">
        <v>10</v>
      </c>
      <c r="B621" s="425" t="s">
        <v>103</v>
      </c>
      <c r="C621" s="290" t="s">
        <v>25</v>
      </c>
      <c r="D621" s="294"/>
      <c r="E621" s="294"/>
      <c r="F621" s="294"/>
      <c r="G621" s="294"/>
      <c r="H621" s="294"/>
      <c r="I621" s="294"/>
      <c r="J621" s="294"/>
      <c r="K621" s="294"/>
      <c r="L621" s="294"/>
      <c r="M621" s="294"/>
      <c r="N621" s="294">
        <v>3</v>
      </c>
      <c r="O621" s="294"/>
      <c r="P621" s="294"/>
      <c r="Q621" s="294"/>
      <c r="R621" s="294"/>
      <c r="S621" s="294"/>
      <c r="T621" s="294"/>
      <c r="U621" s="294"/>
      <c r="V621" s="294"/>
      <c r="W621" s="294"/>
      <c r="X621" s="294"/>
      <c r="Y621" s="412"/>
      <c r="Z621" s="407"/>
      <c r="AA621" s="407"/>
      <c r="AB621" s="407"/>
      <c r="AC621" s="407"/>
      <c r="AD621" s="407"/>
      <c r="AE621" s="407"/>
      <c r="AF621" s="412"/>
      <c r="AG621" s="412"/>
      <c r="AH621" s="412"/>
      <c r="AI621" s="412"/>
      <c r="AJ621" s="412"/>
      <c r="AK621" s="412"/>
      <c r="AL621" s="412"/>
      <c r="AM621" s="295">
        <f>SUM(Y621:AL621)</f>
        <v>0</v>
      </c>
    </row>
    <row r="622" spans="1:39" ht="15" hidden="1" outlineLevel="1">
      <c r="A622" s="521"/>
      <c r="B622" s="293" t="s">
        <v>310</v>
      </c>
      <c r="C622" s="290" t="s">
        <v>163</v>
      </c>
      <c r="D622" s="294"/>
      <c r="E622" s="294"/>
      <c r="F622" s="294"/>
      <c r="G622" s="294"/>
      <c r="H622" s="294"/>
      <c r="I622" s="294"/>
      <c r="J622" s="294"/>
      <c r="K622" s="294"/>
      <c r="L622" s="294"/>
      <c r="M622" s="294"/>
      <c r="N622" s="294">
        <f>N621</f>
        <v>3</v>
      </c>
      <c r="O622" s="294"/>
      <c r="P622" s="294"/>
      <c r="Q622" s="294"/>
      <c r="R622" s="294"/>
      <c r="S622" s="294"/>
      <c r="T622" s="294"/>
      <c r="U622" s="294"/>
      <c r="V622" s="294"/>
      <c r="W622" s="294"/>
      <c r="X622" s="294"/>
      <c r="Y622" s="408">
        <f>Y621</f>
        <v>0</v>
      </c>
      <c r="Z622" s="408">
        <f t="shared" ref="Z622" si="1048">Z621</f>
        <v>0</v>
      </c>
      <c r="AA622" s="408">
        <f t="shared" ref="AA622" si="1049">AA621</f>
        <v>0</v>
      </c>
      <c r="AB622" s="408">
        <f t="shared" ref="AB622" si="1050">AB621</f>
        <v>0</v>
      </c>
      <c r="AC622" s="408">
        <f t="shared" ref="AC622" si="1051">AC621</f>
        <v>0</v>
      </c>
      <c r="AD622" s="408">
        <f t="shared" ref="AD622" si="1052">AD621</f>
        <v>0</v>
      </c>
      <c r="AE622" s="408">
        <f t="shared" ref="AE622" si="1053">AE621</f>
        <v>0</v>
      </c>
      <c r="AF622" s="408">
        <f t="shared" ref="AF622" si="1054">AF621</f>
        <v>0</v>
      </c>
      <c r="AG622" s="408">
        <f t="shared" ref="AG622" si="1055">AG621</f>
        <v>0</v>
      </c>
      <c r="AH622" s="408">
        <f t="shared" ref="AH622" si="1056">AH621</f>
        <v>0</v>
      </c>
      <c r="AI622" s="408">
        <f t="shared" ref="AI622" si="1057">AI621</f>
        <v>0</v>
      </c>
      <c r="AJ622" s="408">
        <f t="shared" ref="AJ622" si="1058">AJ621</f>
        <v>0</v>
      </c>
      <c r="AK622" s="408">
        <f t="shared" ref="AK622" si="1059">AK621</f>
        <v>0</v>
      </c>
      <c r="AL622" s="408">
        <f t="shared" ref="AL622" si="1060">AL621</f>
        <v>0</v>
      </c>
      <c r="AM622" s="310"/>
    </row>
    <row r="623" spans="1:39" ht="15" hidden="1" outlineLevel="1">
      <c r="A623" s="521"/>
      <c r="B623" s="313"/>
      <c r="C623" s="311"/>
      <c r="D623" s="315"/>
      <c r="E623" s="315"/>
      <c r="F623" s="315"/>
      <c r="G623" s="315"/>
      <c r="H623" s="315"/>
      <c r="I623" s="315"/>
      <c r="J623" s="315"/>
      <c r="K623" s="315"/>
      <c r="L623" s="315"/>
      <c r="M623" s="315"/>
      <c r="N623" s="290"/>
      <c r="O623" s="315"/>
      <c r="P623" s="315"/>
      <c r="Q623" s="315"/>
      <c r="R623" s="315"/>
      <c r="S623" s="315"/>
      <c r="T623" s="315"/>
      <c r="U623" s="315"/>
      <c r="V623" s="315"/>
      <c r="W623" s="315"/>
      <c r="X623" s="315"/>
      <c r="Y623" s="413"/>
      <c r="Z623" s="414"/>
      <c r="AA623" s="413"/>
      <c r="AB623" s="413"/>
      <c r="AC623" s="413"/>
      <c r="AD623" s="413"/>
      <c r="AE623" s="413"/>
      <c r="AF623" s="413"/>
      <c r="AG623" s="413"/>
      <c r="AH623" s="413"/>
      <c r="AI623" s="413"/>
      <c r="AJ623" s="413"/>
      <c r="AK623" s="413"/>
      <c r="AL623" s="413"/>
      <c r="AM623" s="312"/>
    </row>
    <row r="624" spans="1:39" ht="15.6" hidden="1" outlineLevel="1">
      <c r="A624" s="521"/>
      <c r="B624" s="287" t="s">
        <v>10</v>
      </c>
      <c r="C624" s="288"/>
      <c r="D624" s="288"/>
      <c r="E624" s="288"/>
      <c r="F624" s="288"/>
      <c r="G624" s="288"/>
      <c r="H624" s="288"/>
      <c r="I624" s="288"/>
      <c r="J624" s="288"/>
      <c r="K624" s="288"/>
      <c r="L624" s="288"/>
      <c r="M624" s="288"/>
      <c r="N624" s="289"/>
      <c r="O624" s="288"/>
      <c r="P624" s="288"/>
      <c r="Q624" s="288"/>
      <c r="R624" s="288"/>
      <c r="S624" s="288"/>
      <c r="T624" s="288"/>
      <c r="U624" s="288"/>
      <c r="V624" s="288"/>
      <c r="W624" s="288"/>
      <c r="X624" s="288"/>
      <c r="Y624" s="411"/>
      <c r="Z624" s="411"/>
      <c r="AA624" s="411"/>
      <c r="AB624" s="411"/>
      <c r="AC624" s="411"/>
      <c r="AD624" s="411"/>
      <c r="AE624" s="411"/>
      <c r="AF624" s="411"/>
      <c r="AG624" s="411"/>
      <c r="AH624" s="411"/>
      <c r="AI624" s="411"/>
      <c r="AJ624" s="411"/>
      <c r="AK624" s="411"/>
      <c r="AL624" s="411"/>
      <c r="AM624" s="291"/>
    </row>
    <row r="625" spans="1:40" ht="30" hidden="1" outlineLevel="1">
      <c r="A625" s="521">
        <v>11</v>
      </c>
      <c r="B625" s="425" t="s">
        <v>104</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23"/>
      <c r="Z625" s="407"/>
      <c r="AA625" s="407"/>
      <c r="AB625" s="407"/>
      <c r="AC625" s="407"/>
      <c r="AD625" s="407"/>
      <c r="AE625" s="407"/>
      <c r="AF625" s="412"/>
      <c r="AG625" s="412"/>
      <c r="AH625" s="412"/>
      <c r="AI625" s="412"/>
      <c r="AJ625" s="412"/>
      <c r="AK625" s="412"/>
      <c r="AL625" s="412"/>
      <c r="AM625" s="295">
        <f>SUM(Y625:AL625)</f>
        <v>0</v>
      </c>
    </row>
    <row r="626" spans="1:40" ht="15" hidden="1" outlineLevel="1">
      <c r="A626" s="521"/>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08">
        <f>Y625</f>
        <v>0</v>
      </c>
      <c r="Z626" s="408">
        <f t="shared" ref="Z626" si="1061">Z625</f>
        <v>0</v>
      </c>
      <c r="AA626" s="408">
        <f t="shared" ref="AA626" si="1062">AA625</f>
        <v>0</v>
      </c>
      <c r="AB626" s="408">
        <f t="shared" ref="AB626" si="1063">AB625</f>
        <v>0</v>
      </c>
      <c r="AC626" s="408">
        <f t="shared" ref="AC626" si="1064">AC625</f>
        <v>0</v>
      </c>
      <c r="AD626" s="408">
        <f t="shared" ref="AD626" si="1065">AD625</f>
        <v>0</v>
      </c>
      <c r="AE626" s="408">
        <f t="shared" ref="AE626" si="1066">AE625</f>
        <v>0</v>
      </c>
      <c r="AF626" s="408">
        <f t="shared" ref="AF626" si="1067">AF625</f>
        <v>0</v>
      </c>
      <c r="AG626" s="408">
        <f t="shared" ref="AG626" si="1068">AG625</f>
        <v>0</v>
      </c>
      <c r="AH626" s="408">
        <f t="shared" ref="AH626" si="1069">AH625</f>
        <v>0</v>
      </c>
      <c r="AI626" s="408">
        <f t="shared" ref="AI626" si="1070">AI625</f>
        <v>0</v>
      </c>
      <c r="AJ626" s="408">
        <f t="shared" ref="AJ626" si="1071">AJ625</f>
        <v>0</v>
      </c>
      <c r="AK626" s="408">
        <f t="shared" ref="AK626" si="1072">AK625</f>
        <v>0</v>
      </c>
      <c r="AL626" s="408">
        <f t="shared" ref="AL626" si="1073">AL625</f>
        <v>0</v>
      </c>
      <c r="AM626" s="296"/>
    </row>
    <row r="627" spans="1:40" ht="15" hidden="1" outlineLevel="1">
      <c r="A627" s="52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09"/>
      <c r="Z627" s="418"/>
      <c r="AA627" s="418"/>
      <c r="AB627" s="418"/>
      <c r="AC627" s="418"/>
      <c r="AD627" s="418"/>
      <c r="AE627" s="418"/>
      <c r="AF627" s="418"/>
      <c r="AG627" s="418"/>
      <c r="AH627" s="418"/>
      <c r="AI627" s="418"/>
      <c r="AJ627" s="418"/>
      <c r="AK627" s="418"/>
      <c r="AL627" s="418"/>
      <c r="AM627" s="305"/>
    </row>
    <row r="628" spans="1:40" ht="30" hidden="1" outlineLevel="1">
      <c r="A628" s="521">
        <v>12</v>
      </c>
      <c r="B628" s="425" t="s">
        <v>105</v>
      </c>
      <c r="C628" s="290" t="s">
        <v>25</v>
      </c>
      <c r="D628" s="294"/>
      <c r="E628" s="294"/>
      <c r="F628" s="294"/>
      <c r="G628" s="294"/>
      <c r="H628" s="294"/>
      <c r="I628" s="294"/>
      <c r="J628" s="294"/>
      <c r="K628" s="294"/>
      <c r="L628" s="294"/>
      <c r="M628" s="294"/>
      <c r="N628" s="294">
        <v>12</v>
      </c>
      <c r="O628" s="294"/>
      <c r="P628" s="294"/>
      <c r="Q628" s="294"/>
      <c r="R628" s="294"/>
      <c r="S628" s="294"/>
      <c r="T628" s="294"/>
      <c r="U628" s="294"/>
      <c r="V628" s="294"/>
      <c r="W628" s="294"/>
      <c r="X628" s="294"/>
      <c r="Y628" s="407"/>
      <c r="Z628" s="407"/>
      <c r="AA628" s="407"/>
      <c r="AB628" s="407"/>
      <c r="AC628" s="407"/>
      <c r="AD628" s="407"/>
      <c r="AE628" s="407"/>
      <c r="AF628" s="412"/>
      <c r="AG628" s="412"/>
      <c r="AH628" s="412"/>
      <c r="AI628" s="412"/>
      <c r="AJ628" s="412"/>
      <c r="AK628" s="412"/>
      <c r="AL628" s="412"/>
      <c r="AM628" s="295">
        <f>SUM(Y628:AL628)</f>
        <v>0</v>
      </c>
    </row>
    <row r="629" spans="1:40" ht="15" hidden="1" outlineLevel="1">
      <c r="A629" s="521"/>
      <c r="B629" s="293" t="s">
        <v>310</v>
      </c>
      <c r="C629" s="290" t="s">
        <v>163</v>
      </c>
      <c r="D629" s="294"/>
      <c r="E629" s="294"/>
      <c r="F629" s="294"/>
      <c r="G629" s="294"/>
      <c r="H629" s="294"/>
      <c r="I629" s="294"/>
      <c r="J629" s="294"/>
      <c r="K629" s="294"/>
      <c r="L629" s="294"/>
      <c r="M629" s="294"/>
      <c r="N629" s="294">
        <f>N628</f>
        <v>12</v>
      </c>
      <c r="O629" s="294"/>
      <c r="P629" s="294"/>
      <c r="Q629" s="294"/>
      <c r="R629" s="294"/>
      <c r="S629" s="294"/>
      <c r="T629" s="294"/>
      <c r="U629" s="294"/>
      <c r="V629" s="294"/>
      <c r="W629" s="294"/>
      <c r="X629" s="294"/>
      <c r="Y629" s="408">
        <f>Y628</f>
        <v>0</v>
      </c>
      <c r="Z629" s="408">
        <f t="shared" ref="Z629" si="1074">Z628</f>
        <v>0</v>
      </c>
      <c r="AA629" s="408">
        <f t="shared" ref="AA629" si="1075">AA628</f>
        <v>0</v>
      </c>
      <c r="AB629" s="408">
        <f t="shared" ref="AB629" si="1076">AB628</f>
        <v>0</v>
      </c>
      <c r="AC629" s="408">
        <f t="shared" ref="AC629" si="1077">AC628</f>
        <v>0</v>
      </c>
      <c r="AD629" s="408">
        <f t="shared" ref="AD629" si="1078">AD628</f>
        <v>0</v>
      </c>
      <c r="AE629" s="408">
        <f t="shared" ref="AE629" si="1079">AE628</f>
        <v>0</v>
      </c>
      <c r="AF629" s="408">
        <f t="shared" ref="AF629" si="1080">AF628</f>
        <v>0</v>
      </c>
      <c r="AG629" s="408">
        <f t="shared" ref="AG629" si="1081">AG628</f>
        <v>0</v>
      </c>
      <c r="AH629" s="408">
        <f t="shared" ref="AH629" si="1082">AH628</f>
        <v>0</v>
      </c>
      <c r="AI629" s="408">
        <f t="shared" ref="AI629" si="1083">AI628</f>
        <v>0</v>
      </c>
      <c r="AJ629" s="408">
        <f t="shared" ref="AJ629" si="1084">AJ628</f>
        <v>0</v>
      </c>
      <c r="AK629" s="408">
        <f t="shared" ref="AK629" si="1085">AK628</f>
        <v>0</v>
      </c>
      <c r="AL629" s="408">
        <f t="shared" ref="AL629" si="1086">AL628</f>
        <v>0</v>
      </c>
      <c r="AM629" s="296"/>
    </row>
    <row r="630" spans="1:40" ht="15" hidden="1" outlineLevel="1">
      <c r="A630" s="521"/>
      <c r="B630" s="314"/>
      <c r="C630" s="304"/>
      <c r="D630" s="290"/>
      <c r="E630" s="290"/>
      <c r="F630" s="290"/>
      <c r="G630" s="290"/>
      <c r="H630" s="290"/>
      <c r="I630" s="290"/>
      <c r="J630" s="290"/>
      <c r="K630" s="290"/>
      <c r="L630" s="290"/>
      <c r="M630" s="290"/>
      <c r="N630" s="290"/>
      <c r="O630" s="290"/>
      <c r="P630" s="290"/>
      <c r="Q630" s="290"/>
      <c r="R630" s="290"/>
      <c r="S630" s="290"/>
      <c r="T630" s="290"/>
      <c r="U630" s="290"/>
      <c r="V630" s="290"/>
      <c r="W630" s="290"/>
      <c r="X630" s="290"/>
      <c r="Y630" s="419"/>
      <c r="Z630" s="419"/>
      <c r="AA630" s="409"/>
      <c r="AB630" s="409"/>
      <c r="AC630" s="409"/>
      <c r="AD630" s="409"/>
      <c r="AE630" s="409"/>
      <c r="AF630" s="409"/>
      <c r="AG630" s="409"/>
      <c r="AH630" s="409"/>
      <c r="AI630" s="409"/>
      <c r="AJ630" s="409"/>
      <c r="AK630" s="409"/>
      <c r="AL630" s="409"/>
      <c r="AM630" s="305"/>
    </row>
    <row r="631" spans="1:40" ht="30" hidden="1" outlineLevel="1">
      <c r="A631" s="521">
        <v>13</v>
      </c>
      <c r="B631" s="425" t="s">
        <v>106</v>
      </c>
      <c r="C631" s="290" t="s">
        <v>25</v>
      </c>
      <c r="D631" s="294"/>
      <c r="E631" s="294"/>
      <c r="F631" s="294"/>
      <c r="G631" s="294"/>
      <c r="H631" s="294"/>
      <c r="I631" s="294"/>
      <c r="J631" s="294"/>
      <c r="K631" s="294"/>
      <c r="L631" s="294"/>
      <c r="M631" s="294"/>
      <c r="N631" s="294">
        <v>12</v>
      </c>
      <c r="O631" s="294"/>
      <c r="P631" s="294"/>
      <c r="Q631" s="294"/>
      <c r="R631" s="294"/>
      <c r="S631" s="294"/>
      <c r="T631" s="294"/>
      <c r="U631" s="294"/>
      <c r="V631" s="294"/>
      <c r="W631" s="294"/>
      <c r="X631" s="294"/>
      <c r="Y631" s="407"/>
      <c r="Z631" s="407"/>
      <c r="AA631" s="407"/>
      <c r="AB631" s="407"/>
      <c r="AC631" s="407"/>
      <c r="AD631" s="407"/>
      <c r="AE631" s="407"/>
      <c r="AF631" s="412"/>
      <c r="AG631" s="412"/>
      <c r="AH631" s="412"/>
      <c r="AI631" s="412"/>
      <c r="AJ631" s="412"/>
      <c r="AK631" s="412"/>
      <c r="AL631" s="412"/>
      <c r="AM631" s="295">
        <f>SUM(Y631:AL631)</f>
        <v>0</v>
      </c>
    </row>
    <row r="632" spans="1:40" ht="15" hidden="1" outlineLevel="1">
      <c r="A632" s="521"/>
      <c r="B632" s="293" t="s">
        <v>310</v>
      </c>
      <c r="C632" s="290" t="s">
        <v>163</v>
      </c>
      <c r="D632" s="294"/>
      <c r="E632" s="294"/>
      <c r="F632" s="294"/>
      <c r="G632" s="294"/>
      <c r="H632" s="294"/>
      <c r="I632" s="294"/>
      <c r="J632" s="294"/>
      <c r="K632" s="294"/>
      <c r="L632" s="294"/>
      <c r="M632" s="294"/>
      <c r="N632" s="294">
        <f>N631</f>
        <v>12</v>
      </c>
      <c r="O632" s="294"/>
      <c r="P632" s="294"/>
      <c r="Q632" s="294"/>
      <c r="R632" s="294"/>
      <c r="S632" s="294"/>
      <c r="T632" s="294"/>
      <c r="U632" s="294"/>
      <c r="V632" s="294"/>
      <c r="W632" s="294"/>
      <c r="X632" s="294"/>
      <c r="Y632" s="408">
        <f>Y631</f>
        <v>0</v>
      </c>
      <c r="Z632" s="408">
        <f t="shared" ref="Z632" si="1087">Z631</f>
        <v>0</v>
      </c>
      <c r="AA632" s="408">
        <f t="shared" ref="AA632" si="1088">AA631</f>
        <v>0</v>
      </c>
      <c r="AB632" s="408">
        <f t="shared" ref="AB632" si="1089">AB631</f>
        <v>0</v>
      </c>
      <c r="AC632" s="408">
        <f t="shared" ref="AC632" si="1090">AC631</f>
        <v>0</v>
      </c>
      <c r="AD632" s="408">
        <f t="shared" ref="AD632" si="1091">AD631</f>
        <v>0</v>
      </c>
      <c r="AE632" s="408">
        <f t="shared" ref="AE632" si="1092">AE631</f>
        <v>0</v>
      </c>
      <c r="AF632" s="408">
        <f t="shared" ref="AF632" si="1093">AF631</f>
        <v>0</v>
      </c>
      <c r="AG632" s="408">
        <f t="shared" ref="AG632" si="1094">AG631</f>
        <v>0</v>
      </c>
      <c r="AH632" s="408">
        <f t="shared" ref="AH632" si="1095">AH631</f>
        <v>0</v>
      </c>
      <c r="AI632" s="408">
        <f t="shared" ref="AI632" si="1096">AI631</f>
        <v>0</v>
      </c>
      <c r="AJ632" s="408">
        <f t="shared" ref="AJ632" si="1097">AJ631</f>
        <v>0</v>
      </c>
      <c r="AK632" s="408">
        <f t="shared" ref="AK632" si="1098">AK631</f>
        <v>0</v>
      </c>
      <c r="AL632" s="408">
        <f t="shared" ref="AL632" si="1099">AL631</f>
        <v>0</v>
      </c>
      <c r="AM632" s="305"/>
    </row>
    <row r="633" spans="1:40" ht="15" hidden="1" outlineLevel="1">
      <c r="A633" s="521"/>
      <c r="B633" s="314"/>
      <c r="C633" s="304"/>
      <c r="D633" s="290"/>
      <c r="E633" s="290"/>
      <c r="F633" s="290"/>
      <c r="G633" s="290"/>
      <c r="H633" s="290"/>
      <c r="I633" s="290"/>
      <c r="J633" s="290"/>
      <c r="K633" s="290"/>
      <c r="L633" s="290"/>
      <c r="M633" s="290"/>
      <c r="N633" s="290"/>
      <c r="O633" s="290"/>
      <c r="P633" s="290"/>
      <c r="Q633" s="290"/>
      <c r="R633" s="290"/>
      <c r="S633" s="290"/>
      <c r="T633" s="290"/>
      <c r="U633" s="290"/>
      <c r="V633" s="290"/>
      <c r="W633" s="290"/>
      <c r="X633" s="290"/>
      <c r="Y633" s="409"/>
      <c r="Z633" s="409"/>
      <c r="AA633" s="409"/>
      <c r="AB633" s="409"/>
      <c r="AC633" s="409"/>
      <c r="AD633" s="409"/>
      <c r="AE633" s="409"/>
      <c r="AF633" s="409"/>
      <c r="AG633" s="409"/>
      <c r="AH633" s="409"/>
      <c r="AI633" s="409"/>
      <c r="AJ633" s="409"/>
      <c r="AK633" s="409"/>
      <c r="AL633" s="409"/>
      <c r="AM633" s="305"/>
    </row>
    <row r="634" spans="1:40" ht="15.6" hidden="1" outlineLevel="1">
      <c r="A634" s="521"/>
      <c r="B634" s="287" t="s">
        <v>107</v>
      </c>
      <c r="C634" s="288"/>
      <c r="D634" s="289"/>
      <c r="E634" s="289"/>
      <c r="F634" s="289"/>
      <c r="G634" s="289"/>
      <c r="H634" s="289"/>
      <c r="I634" s="289"/>
      <c r="J634" s="289"/>
      <c r="K634" s="289"/>
      <c r="L634" s="289"/>
      <c r="M634" s="289"/>
      <c r="N634" s="289"/>
      <c r="O634" s="289"/>
      <c r="P634" s="288"/>
      <c r="Q634" s="288"/>
      <c r="R634" s="288"/>
      <c r="S634" s="288"/>
      <c r="T634" s="288"/>
      <c r="U634" s="288"/>
      <c r="V634" s="288"/>
      <c r="W634" s="288"/>
      <c r="X634" s="288"/>
      <c r="Y634" s="411"/>
      <c r="Z634" s="411"/>
      <c r="AA634" s="411"/>
      <c r="AB634" s="411"/>
      <c r="AC634" s="411"/>
      <c r="AD634" s="411"/>
      <c r="AE634" s="411"/>
      <c r="AF634" s="411"/>
      <c r="AG634" s="411"/>
      <c r="AH634" s="411"/>
      <c r="AI634" s="411"/>
      <c r="AJ634" s="411"/>
      <c r="AK634" s="411"/>
      <c r="AL634" s="411"/>
      <c r="AM634" s="291"/>
    </row>
    <row r="635" spans="1:40" ht="15" hidden="1" outlineLevel="1">
      <c r="A635" s="521">
        <v>14</v>
      </c>
      <c r="B635" s="314" t="s">
        <v>108</v>
      </c>
      <c r="C635" s="290" t="s">
        <v>25</v>
      </c>
      <c r="D635" s="294"/>
      <c r="E635" s="294"/>
      <c r="F635" s="294"/>
      <c r="G635" s="294"/>
      <c r="H635" s="294"/>
      <c r="I635" s="294"/>
      <c r="J635" s="294"/>
      <c r="K635" s="294"/>
      <c r="L635" s="294"/>
      <c r="M635" s="294"/>
      <c r="N635" s="294">
        <v>12</v>
      </c>
      <c r="O635" s="294"/>
      <c r="P635" s="294"/>
      <c r="Q635" s="294"/>
      <c r="R635" s="294"/>
      <c r="S635" s="294"/>
      <c r="T635" s="294"/>
      <c r="U635" s="294"/>
      <c r="V635" s="294"/>
      <c r="W635" s="294"/>
      <c r="X635" s="294"/>
      <c r="Y635" s="407"/>
      <c r="Z635" s="407"/>
      <c r="AA635" s="407"/>
      <c r="AB635" s="407"/>
      <c r="AC635" s="407"/>
      <c r="AD635" s="407"/>
      <c r="AE635" s="407"/>
      <c r="AF635" s="407"/>
      <c r="AG635" s="407"/>
      <c r="AH635" s="407"/>
      <c r="AI635" s="407"/>
      <c r="AJ635" s="407"/>
      <c r="AK635" s="407"/>
      <c r="AL635" s="407"/>
      <c r="AM635" s="295">
        <f>SUM(Y635:AL635)</f>
        <v>0</v>
      </c>
    </row>
    <row r="636" spans="1:40" ht="15" hidden="1" outlineLevel="1">
      <c r="A636" s="521"/>
      <c r="B636" s="293" t="s">
        <v>310</v>
      </c>
      <c r="C636" s="290" t="s">
        <v>163</v>
      </c>
      <c r="D636" s="294"/>
      <c r="E636" s="294"/>
      <c r="F636" s="294"/>
      <c r="G636" s="294"/>
      <c r="H636" s="294"/>
      <c r="I636" s="294"/>
      <c r="J636" s="294"/>
      <c r="K636" s="294"/>
      <c r="L636" s="294"/>
      <c r="M636" s="294"/>
      <c r="N636" s="294">
        <f>N635</f>
        <v>12</v>
      </c>
      <c r="O636" s="294"/>
      <c r="P636" s="294"/>
      <c r="Q636" s="294"/>
      <c r="R636" s="294"/>
      <c r="S636" s="294"/>
      <c r="T636" s="294"/>
      <c r="U636" s="294"/>
      <c r="V636" s="294"/>
      <c r="W636" s="294"/>
      <c r="X636" s="294"/>
      <c r="Y636" s="408">
        <f>Y635</f>
        <v>0</v>
      </c>
      <c r="Z636" s="408">
        <f t="shared" ref="Z636" si="1100">Z635</f>
        <v>0</v>
      </c>
      <c r="AA636" s="408">
        <f t="shared" ref="AA636" si="1101">AA635</f>
        <v>0</v>
      </c>
      <c r="AB636" s="408">
        <f t="shared" ref="AB636" si="1102">AB635</f>
        <v>0</v>
      </c>
      <c r="AC636" s="408">
        <f t="shared" ref="AC636" si="1103">AC635</f>
        <v>0</v>
      </c>
      <c r="AD636" s="408">
        <f t="shared" ref="AD636" si="1104">AD635</f>
        <v>0</v>
      </c>
      <c r="AE636" s="408">
        <f t="shared" ref="AE636" si="1105">AE635</f>
        <v>0</v>
      </c>
      <c r="AF636" s="408">
        <f t="shared" ref="AF636" si="1106">AF635</f>
        <v>0</v>
      </c>
      <c r="AG636" s="408">
        <f t="shared" ref="AG636" si="1107">AG635</f>
        <v>0</v>
      </c>
      <c r="AH636" s="408">
        <f t="shared" ref="AH636" si="1108">AH635</f>
        <v>0</v>
      </c>
      <c r="AI636" s="408">
        <f t="shared" ref="AI636" si="1109">AI635</f>
        <v>0</v>
      </c>
      <c r="AJ636" s="408">
        <f t="shared" ref="AJ636" si="1110">AJ635</f>
        <v>0</v>
      </c>
      <c r="AK636" s="408">
        <f t="shared" ref="AK636" si="1111">AK635</f>
        <v>0</v>
      </c>
      <c r="AL636" s="408">
        <f t="shared" ref="AL636" si="1112">AL635</f>
        <v>0</v>
      </c>
      <c r="AM636" s="505"/>
      <c r="AN636" s="619"/>
    </row>
    <row r="637" spans="1:40" ht="15" hidden="1" outlineLevel="1">
      <c r="A637" s="521"/>
      <c r="B637" s="314"/>
      <c r="C637" s="304"/>
      <c r="D637" s="290"/>
      <c r="E637" s="290"/>
      <c r="F637" s="290"/>
      <c r="G637" s="290"/>
      <c r="H637" s="290"/>
      <c r="I637" s="290"/>
      <c r="J637" s="290"/>
      <c r="K637" s="290"/>
      <c r="L637" s="290"/>
      <c r="M637" s="290"/>
      <c r="N637" s="461"/>
      <c r="O637" s="290"/>
      <c r="P637" s="290"/>
      <c r="Q637" s="290"/>
      <c r="R637" s="290"/>
      <c r="S637" s="290"/>
      <c r="T637" s="290"/>
      <c r="U637" s="290"/>
      <c r="V637" s="290"/>
      <c r="W637" s="290"/>
      <c r="X637" s="290"/>
      <c r="Y637" s="409"/>
      <c r="Z637" s="409"/>
      <c r="AA637" s="409"/>
      <c r="AB637" s="409"/>
      <c r="AC637" s="409"/>
      <c r="AD637" s="409"/>
      <c r="AE637" s="409"/>
      <c r="AF637" s="409"/>
      <c r="AG637" s="409"/>
      <c r="AH637" s="409"/>
      <c r="AI637" s="409"/>
      <c r="AJ637" s="409"/>
      <c r="AK637" s="409"/>
      <c r="AL637" s="409"/>
      <c r="AM637" s="300"/>
      <c r="AN637" s="619"/>
    </row>
    <row r="638" spans="1:40" s="308" customFormat="1" ht="15.6" hidden="1" outlineLevel="1">
      <c r="A638" s="521"/>
      <c r="B638" s="287" t="s">
        <v>490</v>
      </c>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09"/>
      <c r="Z638" s="409"/>
      <c r="AA638" s="409"/>
      <c r="AB638" s="409"/>
      <c r="AC638" s="409"/>
      <c r="AD638" s="409"/>
      <c r="AE638" s="413"/>
      <c r="AF638" s="413"/>
      <c r="AG638" s="413"/>
      <c r="AH638" s="413"/>
      <c r="AI638" s="413"/>
      <c r="AJ638" s="413"/>
      <c r="AK638" s="413"/>
      <c r="AL638" s="413"/>
      <c r="AM638" s="506"/>
      <c r="AN638" s="620"/>
    </row>
    <row r="639" spans="1:40" ht="15" hidden="1" outlineLevel="1">
      <c r="A639" s="521">
        <v>15</v>
      </c>
      <c r="B639" s="293" t="s">
        <v>495</v>
      </c>
      <c r="C639" s="290" t="s">
        <v>25</v>
      </c>
      <c r="D639" s="294"/>
      <c r="E639" s="294"/>
      <c r="F639" s="294"/>
      <c r="G639" s="294"/>
      <c r="H639" s="294"/>
      <c r="I639" s="294"/>
      <c r="J639" s="294"/>
      <c r="K639" s="294"/>
      <c r="L639" s="294"/>
      <c r="M639" s="294"/>
      <c r="N639" s="294">
        <v>0</v>
      </c>
      <c r="O639" s="294"/>
      <c r="P639" s="294"/>
      <c r="Q639" s="294"/>
      <c r="R639" s="294"/>
      <c r="S639" s="294"/>
      <c r="T639" s="294"/>
      <c r="U639" s="294"/>
      <c r="V639" s="294"/>
      <c r="W639" s="294"/>
      <c r="X639" s="294"/>
      <c r="Y639" s="407"/>
      <c r="Z639" s="407"/>
      <c r="AA639" s="407"/>
      <c r="AB639" s="407"/>
      <c r="AC639" s="407"/>
      <c r="AD639" s="407"/>
      <c r="AE639" s="407"/>
      <c r="AF639" s="407"/>
      <c r="AG639" s="407"/>
      <c r="AH639" s="407"/>
      <c r="AI639" s="407"/>
      <c r="AJ639" s="407"/>
      <c r="AK639" s="407"/>
      <c r="AL639" s="407"/>
      <c r="AM639" s="295">
        <f>SUM(Y639:AL639)</f>
        <v>0</v>
      </c>
    </row>
    <row r="640" spans="1:40" ht="15" hidden="1" outlineLevel="1">
      <c r="A640" s="521"/>
      <c r="B640" s="293" t="s">
        <v>310</v>
      </c>
      <c r="C640" s="290" t="s">
        <v>163</v>
      </c>
      <c r="D640" s="294"/>
      <c r="E640" s="294"/>
      <c r="F640" s="294"/>
      <c r="G640" s="294"/>
      <c r="H640" s="294"/>
      <c r="I640" s="294"/>
      <c r="J640" s="294"/>
      <c r="K640" s="294"/>
      <c r="L640" s="294"/>
      <c r="M640" s="294"/>
      <c r="N640" s="294">
        <f>N639</f>
        <v>0</v>
      </c>
      <c r="O640" s="294"/>
      <c r="P640" s="294"/>
      <c r="Q640" s="294"/>
      <c r="R640" s="294"/>
      <c r="S640" s="294"/>
      <c r="T640" s="294"/>
      <c r="U640" s="294"/>
      <c r="V640" s="294"/>
      <c r="W640" s="294"/>
      <c r="X640" s="294"/>
      <c r="Y640" s="408">
        <f>Y639</f>
        <v>0</v>
      </c>
      <c r="Z640" s="408">
        <f t="shared" ref="Z640:AL640" si="1113">Z639</f>
        <v>0</v>
      </c>
      <c r="AA640" s="408">
        <f t="shared" si="1113"/>
        <v>0</v>
      </c>
      <c r="AB640" s="408">
        <f t="shared" si="1113"/>
        <v>0</v>
      </c>
      <c r="AC640" s="408">
        <f t="shared" si="1113"/>
        <v>0</v>
      </c>
      <c r="AD640" s="408">
        <f t="shared" si="1113"/>
        <v>0</v>
      </c>
      <c r="AE640" s="408">
        <f t="shared" si="1113"/>
        <v>0</v>
      </c>
      <c r="AF640" s="408">
        <f t="shared" si="1113"/>
        <v>0</v>
      </c>
      <c r="AG640" s="408">
        <f t="shared" si="1113"/>
        <v>0</v>
      </c>
      <c r="AH640" s="408">
        <f t="shared" si="1113"/>
        <v>0</v>
      </c>
      <c r="AI640" s="408">
        <f t="shared" si="1113"/>
        <v>0</v>
      </c>
      <c r="AJ640" s="408">
        <f t="shared" si="1113"/>
        <v>0</v>
      </c>
      <c r="AK640" s="408">
        <f t="shared" si="1113"/>
        <v>0</v>
      </c>
      <c r="AL640" s="408">
        <f t="shared" si="1113"/>
        <v>0</v>
      </c>
      <c r="AM640" s="296"/>
    </row>
    <row r="641" spans="1:39" ht="15" hidden="1" outlineLevel="1">
      <c r="A641" s="521"/>
      <c r="B641" s="314"/>
      <c r="C641" s="304"/>
      <c r="D641" s="290"/>
      <c r="E641" s="290"/>
      <c r="F641" s="290"/>
      <c r="G641" s="290"/>
      <c r="H641" s="290"/>
      <c r="I641" s="290"/>
      <c r="J641" s="290"/>
      <c r="K641" s="290"/>
      <c r="L641" s="290"/>
      <c r="M641" s="290"/>
      <c r="N641" s="290"/>
      <c r="O641" s="290"/>
      <c r="P641" s="290"/>
      <c r="Q641" s="290"/>
      <c r="R641" s="290"/>
      <c r="S641" s="290"/>
      <c r="T641" s="290"/>
      <c r="U641" s="290"/>
      <c r="V641" s="290"/>
      <c r="W641" s="290"/>
      <c r="X641" s="290"/>
      <c r="Y641" s="409"/>
      <c r="Z641" s="409"/>
      <c r="AA641" s="409"/>
      <c r="AB641" s="409"/>
      <c r="AC641" s="409"/>
      <c r="AD641" s="409"/>
      <c r="AE641" s="409"/>
      <c r="AF641" s="409"/>
      <c r="AG641" s="409"/>
      <c r="AH641" s="409"/>
      <c r="AI641" s="409"/>
      <c r="AJ641" s="409"/>
      <c r="AK641" s="409"/>
      <c r="AL641" s="409"/>
      <c r="AM641" s="305"/>
    </row>
    <row r="642" spans="1:39" s="282" customFormat="1" ht="15" hidden="1" outlineLevel="1">
      <c r="A642" s="521">
        <v>16</v>
      </c>
      <c r="B642" s="323" t="s">
        <v>491</v>
      </c>
      <c r="C642" s="290" t="s">
        <v>25</v>
      </c>
      <c r="D642" s="294"/>
      <c r="E642" s="294"/>
      <c r="F642" s="294"/>
      <c r="G642" s="294"/>
      <c r="H642" s="294"/>
      <c r="I642" s="294"/>
      <c r="J642" s="294"/>
      <c r="K642" s="294"/>
      <c r="L642" s="294"/>
      <c r="M642" s="294"/>
      <c r="N642" s="294">
        <v>0</v>
      </c>
      <c r="O642" s="294"/>
      <c r="P642" s="294"/>
      <c r="Q642" s="294"/>
      <c r="R642" s="294"/>
      <c r="S642" s="294"/>
      <c r="T642" s="294"/>
      <c r="U642" s="294"/>
      <c r="V642" s="294"/>
      <c r="W642" s="294"/>
      <c r="X642" s="294"/>
      <c r="Y642" s="407"/>
      <c r="Z642" s="407"/>
      <c r="AA642" s="407"/>
      <c r="AB642" s="407"/>
      <c r="AC642" s="407"/>
      <c r="AD642" s="407"/>
      <c r="AE642" s="407"/>
      <c r="AF642" s="407"/>
      <c r="AG642" s="407"/>
      <c r="AH642" s="407"/>
      <c r="AI642" s="407"/>
      <c r="AJ642" s="407"/>
      <c r="AK642" s="407"/>
      <c r="AL642" s="407"/>
      <c r="AM642" s="295">
        <f>SUM(Y642:AL642)</f>
        <v>0</v>
      </c>
    </row>
    <row r="643" spans="1:39" s="282" customFormat="1" ht="15" hidden="1" outlineLevel="1">
      <c r="A643" s="521"/>
      <c r="B643" s="293" t="s">
        <v>310</v>
      </c>
      <c r="C643" s="290" t="s">
        <v>163</v>
      </c>
      <c r="D643" s="294"/>
      <c r="E643" s="294"/>
      <c r="F643" s="294"/>
      <c r="G643" s="294"/>
      <c r="H643" s="294"/>
      <c r="I643" s="294"/>
      <c r="J643" s="294"/>
      <c r="K643" s="294"/>
      <c r="L643" s="294"/>
      <c r="M643" s="294"/>
      <c r="N643" s="294">
        <f>N642</f>
        <v>0</v>
      </c>
      <c r="O643" s="294"/>
      <c r="P643" s="294"/>
      <c r="Q643" s="294"/>
      <c r="R643" s="294"/>
      <c r="S643" s="294"/>
      <c r="T643" s="294"/>
      <c r="U643" s="294"/>
      <c r="V643" s="294"/>
      <c r="W643" s="294"/>
      <c r="X643" s="294"/>
      <c r="Y643" s="408">
        <f>Y642</f>
        <v>0</v>
      </c>
      <c r="Z643" s="408">
        <f t="shared" ref="Z643:AL643" si="1114">Z642</f>
        <v>0</v>
      </c>
      <c r="AA643" s="408">
        <f t="shared" si="1114"/>
        <v>0</v>
      </c>
      <c r="AB643" s="408">
        <f t="shared" si="1114"/>
        <v>0</v>
      </c>
      <c r="AC643" s="408">
        <f t="shared" si="1114"/>
        <v>0</v>
      </c>
      <c r="AD643" s="408">
        <f t="shared" si="1114"/>
        <v>0</v>
      </c>
      <c r="AE643" s="408">
        <f t="shared" si="1114"/>
        <v>0</v>
      </c>
      <c r="AF643" s="408">
        <f t="shared" si="1114"/>
        <v>0</v>
      </c>
      <c r="AG643" s="408">
        <f t="shared" si="1114"/>
        <v>0</v>
      </c>
      <c r="AH643" s="408">
        <f t="shared" si="1114"/>
        <v>0</v>
      </c>
      <c r="AI643" s="408">
        <f t="shared" si="1114"/>
        <v>0</v>
      </c>
      <c r="AJ643" s="408">
        <f t="shared" si="1114"/>
        <v>0</v>
      </c>
      <c r="AK643" s="408">
        <f t="shared" si="1114"/>
        <v>0</v>
      </c>
      <c r="AL643" s="408">
        <f t="shared" si="1114"/>
        <v>0</v>
      </c>
      <c r="AM643" s="296"/>
    </row>
    <row r="644" spans="1:39" s="282" customFormat="1" ht="15" hidden="1" outlineLevel="1">
      <c r="A644" s="521"/>
      <c r="B644" s="323"/>
      <c r="C644" s="290"/>
      <c r="D644" s="290"/>
      <c r="E644" s="290"/>
      <c r="F644" s="290"/>
      <c r="G644" s="290"/>
      <c r="H644" s="290"/>
      <c r="I644" s="290"/>
      <c r="J644" s="290"/>
      <c r="K644" s="290"/>
      <c r="L644" s="290"/>
      <c r="M644" s="290"/>
      <c r="N644" s="290"/>
      <c r="O644" s="290"/>
      <c r="P644" s="290"/>
      <c r="Q644" s="290"/>
      <c r="R644" s="290"/>
      <c r="S644" s="290"/>
      <c r="T644" s="290"/>
      <c r="U644" s="290"/>
      <c r="V644" s="290"/>
      <c r="W644" s="290"/>
      <c r="X644" s="290"/>
      <c r="Y644" s="409"/>
      <c r="Z644" s="409"/>
      <c r="AA644" s="409"/>
      <c r="AB644" s="409"/>
      <c r="AC644" s="409"/>
      <c r="AD644" s="409"/>
      <c r="AE644" s="413"/>
      <c r="AF644" s="413"/>
      <c r="AG644" s="413"/>
      <c r="AH644" s="413"/>
      <c r="AI644" s="413"/>
      <c r="AJ644" s="413"/>
      <c r="AK644" s="413"/>
      <c r="AL644" s="413"/>
      <c r="AM644" s="312"/>
    </row>
    <row r="645" spans="1:39" ht="15.6" hidden="1" outlineLevel="1">
      <c r="A645" s="521"/>
      <c r="B645" s="508" t="s">
        <v>496</v>
      </c>
      <c r="C645" s="319"/>
      <c r="D645" s="289"/>
      <c r="E645" s="288"/>
      <c r="F645" s="288"/>
      <c r="G645" s="288"/>
      <c r="H645" s="288"/>
      <c r="I645" s="288"/>
      <c r="J645" s="288"/>
      <c r="K645" s="288"/>
      <c r="L645" s="288"/>
      <c r="M645" s="288"/>
      <c r="N645" s="289"/>
      <c r="O645" s="288"/>
      <c r="P645" s="288"/>
      <c r="Q645" s="288"/>
      <c r="R645" s="288"/>
      <c r="S645" s="288"/>
      <c r="T645" s="288"/>
      <c r="U645" s="288"/>
      <c r="V645" s="288"/>
      <c r="W645" s="288"/>
      <c r="X645" s="288"/>
      <c r="Y645" s="411"/>
      <c r="Z645" s="411"/>
      <c r="AA645" s="411"/>
      <c r="AB645" s="411"/>
      <c r="AC645" s="411"/>
      <c r="AD645" s="411"/>
      <c r="AE645" s="411"/>
      <c r="AF645" s="411"/>
      <c r="AG645" s="411"/>
      <c r="AH645" s="411"/>
      <c r="AI645" s="411"/>
      <c r="AJ645" s="411"/>
      <c r="AK645" s="411"/>
      <c r="AL645" s="411"/>
      <c r="AM645" s="291"/>
    </row>
    <row r="646" spans="1:39" ht="15" hidden="1" outlineLevel="1">
      <c r="A646" s="521">
        <v>17</v>
      </c>
      <c r="B646" s="425" t="s">
        <v>112</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3"/>
      <c r="Z646" s="407"/>
      <c r="AA646" s="407"/>
      <c r="AB646" s="407"/>
      <c r="AC646" s="407"/>
      <c r="AD646" s="407"/>
      <c r="AE646" s="407"/>
      <c r="AF646" s="412"/>
      <c r="AG646" s="412"/>
      <c r="AH646" s="412"/>
      <c r="AI646" s="412"/>
      <c r="AJ646" s="412"/>
      <c r="AK646" s="412"/>
      <c r="AL646" s="412"/>
      <c r="AM646" s="295">
        <f>SUM(Y646:AL646)</f>
        <v>0</v>
      </c>
    </row>
    <row r="647" spans="1:39" ht="15" hidden="1" outlineLevel="1">
      <c r="A647" s="521"/>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08">
        <f>Y646</f>
        <v>0</v>
      </c>
      <c r="Z647" s="408">
        <f t="shared" ref="Z647:AL647" si="1115">Z646</f>
        <v>0</v>
      </c>
      <c r="AA647" s="408">
        <f t="shared" si="1115"/>
        <v>0</v>
      </c>
      <c r="AB647" s="408">
        <f t="shared" si="1115"/>
        <v>0</v>
      </c>
      <c r="AC647" s="408">
        <f t="shared" si="1115"/>
        <v>0</v>
      </c>
      <c r="AD647" s="408">
        <f t="shared" si="1115"/>
        <v>0</v>
      </c>
      <c r="AE647" s="408">
        <f t="shared" si="1115"/>
        <v>0</v>
      </c>
      <c r="AF647" s="408">
        <f t="shared" si="1115"/>
        <v>0</v>
      </c>
      <c r="AG647" s="408">
        <f t="shared" si="1115"/>
        <v>0</v>
      </c>
      <c r="AH647" s="408">
        <f t="shared" si="1115"/>
        <v>0</v>
      </c>
      <c r="AI647" s="408">
        <f t="shared" si="1115"/>
        <v>0</v>
      </c>
      <c r="AJ647" s="408">
        <f t="shared" si="1115"/>
        <v>0</v>
      </c>
      <c r="AK647" s="408">
        <f t="shared" si="1115"/>
        <v>0</v>
      </c>
      <c r="AL647" s="408">
        <f t="shared" si="1115"/>
        <v>0</v>
      </c>
      <c r="AM647" s="305"/>
    </row>
    <row r="648" spans="1:39" ht="15" hidden="1" outlineLevel="1">
      <c r="A648" s="521"/>
      <c r="B648" s="293"/>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9"/>
      <c r="Z648" s="422"/>
      <c r="AA648" s="422"/>
      <c r="AB648" s="422"/>
      <c r="AC648" s="422"/>
      <c r="AD648" s="422"/>
      <c r="AE648" s="422"/>
      <c r="AF648" s="422"/>
      <c r="AG648" s="422"/>
      <c r="AH648" s="422"/>
      <c r="AI648" s="422"/>
      <c r="AJ648" s="422"/>
      <c r="AK648" s="422"/>
      <c r="AL648" s="422"/>
      <c r="AM648" s="305"/>
    </row>
    <row r="649" spans="1:39" ht="15" hidden="1" outlineLevel="1">
      <c r="A649" s="521">
        <v>18</v>
      </c>
      <c r="B649" s="425" t="s">
        <v>109</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3"/>
      <c r="Z649" s="407"/>
      <c r="AA649" s="407"/>
      <c r="AB649" s="407"/>
      <c r="AC649" s="407"/>
      <c r="AD649" s="407"/>
      <c r="AE649" s="407"/>
      <c r="AF649" s="412"/>
      <c r="AG649" s="412"/>
      <c r="AH649" s="412"/>
      <c r="AI649" s="412"/>
      <c r="AJ649" s="412"/>
      <c r="AK649" s="412"/>
      <c r="AL649" s="412"/>
      <c r="AM649" s="295">
        <f>SUM(Y649:AL649)</f>
        <v>0</v>
      </c>
    </row>
    <row r="650" spans="1:39" ht="15" hidden="1" outlineLevel="1">
      <c r="A650" s="521"/>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08">
        <f>Y649</f>
        <v>0</v>
      </c>
      <c r="Z650" s="408">
        <f t="shared" ref="Z650:AL650" si="1116">Z649</f>
        <v>0</v>
      </c>
      <c r="AA650" s="408">
        <f t="shared" si="1116"/>
        <v>0</v>
      </c>
      <c r="AB650" s="408">
        <f t="shared" si="1116"/>
        <v>0</v>
      </c>
      <c r="AC650" s="408">
        <f t="shared" si="1116"/>
        <v>0</v>
      </c>
      <c r="AD650" s="408">
        <f t="shared" si="1116"/>
        <v>0</v>
      </c>
      <c r="AE650" s="408">
        <f t="shared" si="1116"/>
        <v>0</v>
      </c>
      <c r="AF650" s="408">
        <f t="shared" si="1116"/>
        <v>0</v>
      </c>
      <c r="AG650" s="408">
        <f t="shared" si="1116"/>
        <v>0</v>
      </c>
      <c r="AH650" s="408">
        <f t="shared" si="1116"/>
        <v>0</v>
      </c>
      <c r="AI650" s="408">
        <f t="shared" si="1116"/>
        <v>0</v>
      </c>
      <c r="AJ650" s="408">
        <f t="shared" si="1116"/>
        <v>0</v>
      </c>
      <c r="AK650" s="408">
        <f t="shared" si="1116"/>
        <v>0</v>
      </c>
      <c r="AL650" s="408">
        <f t="shared" si="1116"/>
        <v>0</v>
      </c>
      <c r="AM650" s="305"/>
    </row>
    <row r="651" spans="1:39" ht="15" hidden="1" outlineLevel="1">
      <c r="A651" s="521"/>
      <c r="B651" s="321"/>
      <c r="C651" s="290"/>
      <c r="D651" s="290"/>
      <c r="E651" s="290"/>
      <c r="F651" s="290"/>
      <c r="G651" s="290"/>
      <c r="H651" s="290"/>
      <c r="I651" s="290"/>
      <c r="J651" s="290"/>
      <c r="K651" s="290"/>
      <c r="L651" s="290"/>
      <c r="M651" s="290"/>
      <c r="N651" s="290"/>
      <c r="O651" s="290"/>
      <c r="P651" s="290"/>
      <c r="Q651" s="290"/>
      <c r="R651" s="290"/>
      <c r="S651" s="290"/>
      <c r="T651" s="290"/>
      <c r="U651" s="290"/>
      <c r="V651" s="290"/>
      <c r="W651" s="290"/>
      <c r="X651" s="290"/>
      <c r="Y651" s="420"/>
      <c r="Z651" s="421"/>
      <c r="AA651" s="421"/>
      <c r="AB651" s="421"/>
      <c r="AC651" s="421"/>
      <c r="AD651" s="421"/>
      <c r="AE651" s="421"/>
      <c r="AF651" s="421"/>
      <c r="AG651" s="421"/>
      <c r="AH651" s="421"/>
      <c r="AI651" s="421"/>
      <c r="AJ651" s="421"/>
      <c r="AK651" s="421"/>
      <c r="AL651" s="421"/>
      <c r="AM651" s="296"/>
    </row>
    <row r="652" spans="1:39" ht="15" hidden="1" outlineLevel="1">
      <c r="A652" s="521">
        <v>19</v>
      </c>
      <c r="B652" s="425" t="s">
        <v>111</v>
      </c>
      <c r="C652" s="290" t="s">
        <v>25</v>
      </c>
      <c r="D652" s="294"/>
      <c r="E652" s="294"/>
      <c r="F652" s="294"/>
      <c r="G652" s="294"/>
      <c r="H652" s="294"/>
      <c r="I652" s="294"/>
      <c r="J652" s="294"/>
      <c r="K652" s="294"/>
      <c r="L652" s="294"/>
      <c r="M652" s="294"/>
      <c r="N652" s="294">
        <v>12</v>
      </c>
      <c r="O652" s="294"/>
      <c r="P652" s="294"/>
      <c r="Q652" s="294"/>
      <c r="R652" s="294"/>
      <c r="S652" s="294"/>
      <c r="T652" s="294"/>
      <c r="U652" s="294"/>
      <c r="V652" s="294"/>
      <c r="W652" s="294"/>
      <c r="X652" s="294"/>
      <c r="Y652" s="423"/>
      <c r="Z652" s="407"/>
      <c r="AA652" s="407"/>
      <c r="AB652" s="407"/>
      <c r="AC652" s="407"/>
      <c r="AD652" s="407"/>
      <c r="AE652" s="407"/>
      <c r="AF652" s="412"/>
      <c r="AG652" s="412"/>
      <c r="AH652" s="412"/>
      <c r="AI652" s="412"/>
      <c r="AJ652" s="412"/>
      <c r="AK652" s="412"/>
      <c r="AL652" s="412"/>
      <c r="AM652" s="295">
        <f>SUM(Y652:AL652)</f>
        <v>0</v>
      </c>
    </row>
    <row r="653" spans="1:39" ht="15" hidden="1" outlineLevel="1">
      <c r="A653" s="521"/>
      <c r="B653" s="293" t="s">
        <v>310</v>
      </c>
      <c r="C653" s="290" t="s">
        <v>163</v>
      </c>
      <c r="D653" s="294"/>
      <c r="E653" s="294"/>
      <c r="F653" s="294"/>
      <c r="G653" s="294"/>
      <c r="H653" s="294"/>
      <c r="I653" s="294"/>
      <c r="J653" s="294"/>
      <c r="K653" s="294"/>
      <c r="L653" s="294"/>
      <c r="M653" s="294"/>
      <c r="N653" s="294">
        <f>N652</f>
        <v>12</v>
      </c>
      <c r="O653" s="294"/>
      <c r="P653" s="294"/>
      <c r="Q653" s="294"/>
      <c r="R653" s="294"/>
      <c r="S653" s="294"/>
      <c r="T653" s="294"/>
      <c r="U653" s="294"/>
      <c r="V653" s="294"/>
      <c r="W653" s="294"/>
      <c r="X653" s="294"/>
      <c r="Y653" s="408">
        <f>Y652</f>
        <v>0</v>
      </c>
      <c r="Z653" s="408">
        <f t="shared" ref="Z653:AL653" si="1117">Z652</f>
        <v>0</v>
      </c>
      <c r="AA653" s="408">
        <f t="shared" si="1117"/>
        <v>0</v>
      </c>
      <c r="AB653" s="408">
        <f t="shared" si="1117"/>
        <v>0</v>
      </c>
      <c r="AC653" s="408">
        <f t="shared" si="1117"/>
        <v>0</v>
      </c>
      <c r="AD653" s="408">
        <f t="shared" si="1117"/>
        <v>0</v>
      </c>
      <c r="AE653" s="408">
        <f t="shared" si="1117"/>
        <v>0</v>
      </c>
      <c r="AF653" s="408">
        <f t="shared" si="1117"/>
        <v>0</v>
      </c>
      <c r="AG653" s="408">
        <f t="shared" si="1117"/>
        <v>0</v>
      </c>
      <c r="AH653" s="408">
        <f t="shared" si="1117"/>
        <v>0</v>
      </c>
      <c r="AI653" s="408">
        <f t="shared" si="1117"/>
        <v>0</v>
      </c>
      <c r="AJ653" s="408">
        <f t="shared" si="1117"/>
        <v>0</v>
      </c>
      <c r="AK653" s="408">
        <f t="shared" si="1117"/>
        <v>0</v>
      </c>
      <c r="AL653" s="408">
        <f t="shared" si="1117"/>
        <v>0</v>
      </c>
      <c r="AM653" s="296"/>
    </row>
    <row r="654" spans="1:39" ht="15" hidden="1" outlineLevel="1">
      <c r="A654" s="521"/>
      <c r="B654" s="321"/>
      <c r="C654" s="290"/>
      <c r="D654" s="290"/>
      <c r="E654" s="290"/>
      <c r="F654" s="290"/>
      <c r="G654" s="290"/>
      <c r="H654" s="290"/>
      <c r="I654" s="290"/>
      <c r="J654" s="290"/>
      <c r="K654" s="290"/>
      <c r="L654" s="290"/>
      <c r="M654" s="290"/>
      <c r="N654" s="290"/>
      <c r="O654" s="290"/>
      <c r="P654" s="290"/>
      <c r="Q654" s="290"/>
      <c r="R654" s="290"/>
      <c r="S654" s="290"/>
      <c r="T654" s="290"/>
      <c r="U654" s="290"/>
      <c r="V654" s="290"/>
      <c r="W654" s="290"/>
      <c r="X654" s="290"/>
      <c r="Y654" s="409"/>
      <c r="Z654" s="409"/>
      <c r="AA654" s="409"/>
      <c r="AB654" s="409"/>
      <c r="AC654" s="409"/>
      <c r="AD654" s="409"/>
      <c r="AE654" s="409"/>
      <c r="AF654" s="409"/>
      <c r="AG654" s="409"/>
      <c r="AH654" s="409"/>
      <c r="AI654" s="409"/>
      <c r="AJ654" s="409"/>
      <c r="AK654" s="409"/>
      <c r="AL654" s="409"/>
      <c r="AM654" s="305"/>
    </row>
    <row r="655" spans="1:39" ht="15" hidden="1" outlineLevel="1">
      <c r="A655" s="521">
        <v>20</v>
      </c>
      <c r="B655" s="425" t="s">
        <v>110</v>
      </c>
      <c r="C655" s="290" t="s">
        <v>25</v>
      </c>
      <c r="D655" s="294"/>
      <c r="E655" s="294"/>
      <c r="F655" s="294"/>
      <c r="G655" s="294"/>
      <c r="H655" s="294"/>
      <c r="I655" s="294"/>
      <c r="J655" s="294"/>
      <c r="K655" s="294"/>
      <c r="L655" s="294"/>
      <c r="M655" s="294"/>
      <c r="N655" s="294">
        <v>12</v>
      </c>
      <c r="O655" s="294"/>
      <c r="P655" s="294"/>
      <c r="Q655" s="294"/>
      <c r="R655" s="294"/>
      <c r="S655" s="294"/>
      <c r="T655" s="294"/>
      <c r="U655" s="294"/>
      <c r="V655" s="294"/>
      <c r="W655" s="294"/>
      <c r="X655" s="294"/>
      <c r="Y655" s="423"/>
      <c r="Z655" s="407"/>
      <c r="AA655" s="407"/>
      <c r="AB655" s="407"/>
      <c r="AC655" s="407"/>
      <c r="AD655" s="407"/>
      <c r="AE655" s="407"/>
      <c r="AF655" s="412"/>
      <c r="AG655" s="412"/>
      <c r="AH655" s="412"/>
      <c r="AI655" s="412"/>
      <c r="AJ655" s="412"/>
      <c r="AK655" s="412"/>
      <c r="AL655" s="412"/>
      <c r="AM655" s="295">
        <f>SUM(Y655:AL655)</f>
        <v>0</v>
      </c>
    </row>
    <row r="656" spans="1:39" ht="15" hidden="1" outlineLevel="1">
      <c r="A656" s="521"/>
      <c r="B656" s="293" t="s">
        <v>310</v>
      </c>
      <c r="C656" s="290" t="s">
        <v>163</v>
      </c>
      <c r="D656" s="294"/>
      <c r="E656" s="294"/>
      <c r="F656" s="294"/>
      <c r="G656" s="294"/>
      <c r="H656" s="294"/>
      <c r="I656" s="294"/>
      <c r="J656" s="294"/>
      <c r="K656" s="294"/>
      <c r="L656" s="294"/>
      <c r="M656" s="294"/>
      <c r="N656" s="294">
        <f>N655</f>
        <v>12</v>
      </c>
      <c r="O656" s="294"/>
      <c r="P656" s="294"/>
      <c r="Q656" s="294"/>
      <c r="R656" s="294"/>
      <c r="S656" s="294"/>
      <c r="T656" s="294"/>
      <c r="U656" s="294"/>
      <c r="V656" s="294"/>
      <c r="W656" s="294"/>
      <c r="X656" s="294"/>
      <c r="Y656" s="408">
        <f>Y655</f>
        <v>0</v>
      </c>
      <c r="Z656" s="408">
        <f t="shared" ref="Z656:AL656" si="1118">Z655</f>
        <v>0</v>
      </c>
      <c r="AA656" s="408">
        <f t="shared" si="1118"/>
        <v>0</v>
      </c>
      <c r="AB656" s="408">
        <f t="shared" si="1118"/>
        <v>0</v>
      </c>
      <c r="AC656" s="408">
        <f t="shared" si="1118"/>
        <v>0</v>
      </c>
      <c r="AD656" s="408">
        <f t="shared" si="1118"/>
        <v>0</v>
      </c>
      <c r="AE656" s="408">
        <f t="shared" si="1118"/>
        <v>0</v>
      </c>
      <c r="AF656" s="408">
        <f t="shared" si="1118"/>
        <v>0</v>
      </c>
      <c r="AG656" s="408">
        <f t="shared" si="1118"/>
        <v>0</v>
      </c>
      <c r="AH656" s="408">
        <f t="shared" si="1118"/>
        <v>0</v>
      </c>
      <c r="AI656" s="408">
        <f t="shared" si="1118"/>
        <v>0</v>
      </c>
      <c r="AJ656" s="408">
        <f t="shared" si="1118"/>
        <v>0</v>
      </c>
      <c r="AK656" s="408">
        <f t="shared" si="1118"/>
        <v>0</v>
      </c>
      <c r="AL656" s="408">
        <f t="shared" si="1118"/>
        <v>0</v>
      </c>
      <c r="AM656" s="305"/>
    </row>
    <row r="657" spans="1:39" ht="15.6" outlineLevel="1">
      <c r="A657" s="521"/>
      <c r="B657" s="322"/>
      <c r="C657" s="299"/>
      <c r="D657" s="290"/>
      <c r="E657" s="290"/>
      <c r="F657" s="290"/>
      <c r="G657" s="290"/>
      <c r="H657" s="290"/>
      <c r="I657" s="290"/>
      <c r="J657" s="290"/>
      <c r="K657" s="290"/>
      <c r="L657" s="290"/>
      <c r="M657" s="290"/>
      <c r="N657" s="299"/>
      <c r="O657" s="290"/>
      <c r="P657" s="290"/>
      <c r="Q657" s="290"/>
      <c r="R657" s="290"/>
      <c r="S657" s="290"/>
      <c r="T657" s="290"/>
      <c r="U657" s="290"/>
      <c r="V657" s="290"/>
      <c r="W657" s="290"/>
      <c r="X657" s="290"/>
      <c r="Y657" s="409"/>
      <c r="Z657" s="409"/>
      <c r="AA657" s="409"/>
      <c r="AB657" s="409"/>
      <c r="AC657" s="409"/>
      <c r="AD657" s="409"/>
      <c r="AE657" s="409"/>
      <c r="AF657" s="409"/>
      <c r="AG657" s="409"/>
      <c r="AH657" s="409"/>
      <c r="AI657" s="409"/>
      <c r="AJ657" s="409"/>
      <c r="AK657" s="409"/>
      <c r="AL657" s="409"/>
      <c r="AM657" s="305"/>
    </row>
    <row r="658" spans="1:39" ht="15.6" outlineLevel="1">
      <c r="A658" s="521"/>
      <c r="B658" s="507" t="s">
        <v>503</v>
      </c>
      <c r="C658" s="290"/>
      <c r="D658" s="290"/>
      <c r="E658" s="290"/>
      <c r="F658" s="290"/>
      <c r="G658" s="290"/>
      <c r="H658" s="290"/>
      <c r="I658" s="290"/>
      <c r="J658" s="290"/>
      <c r="K658" s="290"/>
      <c r="L658" s="290"/>
      <c r="M658" s="290"/>
      <c r="N658" s="290"/>
      <c r="O658" s="290"/>
      <c r="P658" s="290"/>
      <c r="Q658" s="290"/>
      <c r="R658" s="290"/>
      <c r="S658" s="290"/>
      <c r="T658" s="290"/>
      <c r="U658" s="290"/>
      <c r="V658" s="290"/>
      <c r="W658" s="290"/>
      <c r="X658" s="290"/>
      <c r="Y658" s="419"/>
      <c r="Z658" s="422"/>
      <c r="AA658" s="422"/>
      <c r="AB658" s="422"/>
      <c r="AC658" s="422"/>
      <c r="AD658" s="422"/>
      <c r="AE658" s="422"/>
      <c r="AF658" s="422"/>
      <c r="AG658" s="422"/>
      <c r="AH658" s="422"/>
      <c r="AI658" s="422"/>
      <c r="AJ658" s="422"/>
      <c r="AK658" s="422"/>
      <c r="AL658" s="422"/>
      <c r="AM658" s="305"/>
    </row>
    <row r="659" spans="1:39" ht="15.6" outlineLevel="1">
      <c r="A659" s="521"/>
      <c r="B659" s="493" t="s">
        <v>499</v>
      </c>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19"/>
      <c r="Z659" s="422"/>
      <c r="AA659" s="422"/>
      <c r="AB659" s="422"/>
      <c r="AC659" s="422"/>
      <c r="AD659" s="422"/>
      <c r="AE659" s="422"/>
      <c r="AF659" s="422"/>
      <c r="AG659" s="422"/>
      <c r="AH659" s="422"/>
      <c r="AI659" s="422"/>
      <c r="AJ659" s="422"/>
      <c r="AK659" s="422"/>
      <c r="AL659" s="422"/>
      <c r="AM659" s="305"/>
    </row>
    <row r="660" spans="1:39" ht="15" outlineLevel="1">
      <c r="A660" s="521">
        <v>21</v>
      </c>
      <c r="B660" s="425" t="s">
        <v>113</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7"/>
      <c r="Z660" s="407"/>
      <c r="AA660" s="407"/>
      <c r="AB660" s="407"/>
      <c r="AC660" s="407"/>
      <c r="AD660" s="407"/>
      <c r="AE660" s="407"/>
      <c r="AF660" s="407"/>
      <c r="AG660" s="407"/>
      <c r="AH660" s="407"/>
      <c r="AI660" s="407"/>
      <c r="AJ660" s="407"/>
      <c r="AK660" s="407"/>
      <c r="AL660" s="407"/>
      <c r="AM660" s="295">
        <f>SUM(Y660:AL660)</f>
        <v>0</v>
      </c>
    </row>
    <row r="661" spans="1:39" ht="15" outlineLevel="1">
      <c r="A661" s="521"/>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08">
        <f>Y660</f>
        <v>0</v>
      </c>
      <c r="Z661" s="408">
        <f t="shared" ref="Z661:AL661" si="1119">Z660</f>
        <v>0</v>
      </c>
      <c r="AA661" s="408">
        <f t="shared" si="1119"/>
        <v>0</v>
      </c>
      <c r="AB661" s="408">
        <f t="shared" si="1119"/>
        <v>0</v>
      </c>
      <c r="AC661" s="408">
        <f t="shared" si="1119"/>
        <v>0</v>
      </c>
      <c r="AD661" s="408">
        <f t="shared" si="1119"/>
        <v>0</v>
      </c>
      <c r="AE661" s="408">
        <f t="shared" si="1119"/>
        <v>0</v>
      </c>
      <c r="AF661" s="408">
        <f t="shared" si="1119"/>
        <v>0</v>
      </c>
      <c r="AG661" s="408">
        <f t="shared" si="1119"/>
        <v>0</v>
      </c>
      <c r="AH661" s="408">
        <f t="shared" si="1119"/>
        <v>0</v>
      </c>
      <c r="AI661" s="408">
        <f t="shared" si="1119"/>
        <v>0</v>
      </c>
      <c r="AJ661" s="408">
        <f t="shared" si="1119"/>
        <v>0</v>
      </c>
      <c r="AK661" s="408">
        <f t="shared" si="1119"/>
        <v>0</v>
      </c>
      <c r="AL661" s="408">
        <f t="shared" si="1119"/>
        <v>0</v>
      </c>
      <c r="AM661" s="305"/>
    </row>
    <row r="662" spans="1:39" ht="15" outlineLevel="1">
      <c r="A662" s="521"/>
      <c r="B662" s="293"/>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19"/>
      <c r="Z662" s="422"/>
      <c r="AA662" s="422"/>
      <c r="AB662" s="422"/>
      <c r="AC662" s="422"/>
      <c r="AD662" s="422"/>
      <c r="AE662" s="422"/>
      <c r="AF662" s="422"/>
      <c r="AG662" s="422"/>
      <c r="AH662" s="422"/>
      <c r="AI662" s="422"/>
      <c r="AJ662" s="422"/>
      <c r="AK662" s="422"/>
      <c r="AL662" s="422"/>
      <c r="AM662" s="305"/>
    </row>
    <row r="663" spans="1:39" ht="30" outlineLevel="1">
      <c r="A663" s="521">
        <v>22</v>
      </c>
      <c r="B663" s="425" t="s">
        <v>114</v>
      </c>
      <c r="C663" s="339" t="s">
        <v>735</v>
      </c>
      <c r="D663" s="294">
        <v>22325.621279999999</v>
      </c>
      <c r="E663" s="294">
        <f>(D663+F663)/2</f>
        <v>22325.621279999999</v>
      </c>
      <c r="F663" s="294">
        <v>22325.621279999999</v>
      </c>
      <c r="G663" s="294">
        <f>F663/F479*G479</f>
        <v>22325.621279999999</v>
      </c>
      <c r="H663" s="294"/>
      <c r="I663" s="294"/>
      <c r="J663" s="294"/>
      <c r="K663" s="294"/>
      <c r="L663" s="294"/>
      <c r="M663" s="294"/>
      <c r="N663" s="290"/>
      <c r="O663" s="294"/>
      <c r="P663" s="294"/>
      <c r="Q663" s="294"/>
      <c r="R663" s="294"/>
      <c r="S663" s="294"/>
      <c r="T663" s="294"/>
      <c r="U663" s="294"/>
      <c r="V663" s="294"/>
      <c r="W663" s="294"/>
      <c r="X663" s="294"/>
      <c r="Y663" s="407">
        <v>1</v>
      </c>
      <c r="Z663" s="407"/>
      <c r="AA663" s="407"/>
      <c r="AB663" s="407"/>
      <c r="AC663" s="407"/>
      <c r="AD663" s="407"/>
      <c r="AE663" s="407"/>
      <c r="AF663" s="407"/>
      <c r="AG663" s="407"/>
      <c r="AH663" s="407"/>
      <c r="AI663" s="407"/>
      <c r="AJ663" s="407"/>
      <c r="AK663" s="407"/>
      <c r="AL663" s="407"/>
      <c r="AM663" s="295">
        <f>SUM(Y663:AL663)</f>
        <v>1</v>
      </c>
    </row>
    <row r="664" spans="1:39" ht="15" outlineLevel="1">
      <c r="A664" s="521"/>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08">
        <f>Y663</f>
        <v>1</v>
      </c>
      <c r="Z664" s="408">
        <f t="shared" ref="Z664:AL664" si="1120">Z663</f>
        <v>0</v>
      </c>
      <c r="AA664" s="408">
        <f t="shared" si="1120"/>
        <v>0</v>
      </c>
      <c r="AB664" s="408">
        <f t="shared" si="1120"/>
        <v>0</v>
      </c>
      <c r="AC664" s="408">
        <f t="shared" si="1120"/>
        <v>0</v>
      </c>
      <c r="AD664" s="408">
        <f t="shared" si="1120"/>
        <v>0</v>
      </c>
      <c r="AE664" s="408">
        <f t="shared" si="1120"/>
        <v>0</v>
      </c>
      <c r="AF664" s="408">
        <f t="shared" si="1120"/>
        <v>0</v>
      </c>
      <c r="AG664" s="408">
        <f t="shared" si="1120"/>
        <v>0</v>
      </c>
      <c r="AH664" s="408">
        <f t="shared" si="1120"/>
        <v>0</v>
      </c>
      <c r="AI664" s="408">
        <f t="shared" si="1120"/>
        <v>0</v>
      </c>
      <c r="AJ664" s="408">
        <f t="shared" si="1120"/>
        <v>0</v>
      </c>
      <c r="AK664" s="408">
        <f t="shared" si="1120"/>
        <v>0</v>
      </c>
      <c r="AL664" s="408">
        <f t="shared" si="1120"/>
        <v>0</v>
      </c>
      <c r="AM664" s="305"/>
    </row>
    <row r="665" spans="1:39" ht="15" outlineLevel="1">
      <c r="A665" s="52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9"/>
      <c r="Z665" s="422"/>
      <c r="AA665" s="422"/>
      <c r="AB665" s="422"/>
      <c r="AC665" s="422"/>
      <c r="AD665" s="422"/>
      <c r="AE665" s="422"/>
      <c r="AF665" s="422"/>
      <c r="AG665" s="422"/>
      <c r="AH665" s="422"/>
      <c r="AI665" s="422"/>
      <c r="AJ665" s="422"/>
      <c r="AK665" s="422"/>
      <c r="AL665" s="422"/>
      <c r="AM665" s="305"/>
    </row>
    <row r="666" spans="1:39" ht="15" outlineLevel="1">
      <c r="A666" s="521">
        <v>23</v>
      </c>
      <c r="B666" s="425" t="s">
        <v>743</v>
      </c>
      <c r="C666" s="339" t="s">
        <v>735</v>
      </c>
      <c r="D666" s="294">
        <v>120857.45368059607</v>
      </c>
      <c r="E666" s="294">
        <f>(D666+F666)/2</f>
        <v>120360.69085907121</v>
      </c>
      <c r="F666" s="294">
        <v>119863.92803754634</v>
      </c>
      <c r="G666" s="294">
        <f>F666/G488*H488</f>
        <v>119863.92803754636</v>
      </c>
      <c r="H666" s="294"/>
      <c r="I666" s="294"/>
      <c r="J666" s="294"/>
      <c r="K666" s="294"/>
      <c r="L666" s="294"/>
      <c r="M666" s="294"/>
      <c r="N666" s="290"/>
      <c r="O666" s="294"/>
      <c r="P666" s="294"/>
      <c r="Q666" s="294"/>
      <c r="R666" s="294"/>
      <c r="S666" s="294"/>
      <c r="T666" s="294"/>
      <c r="U666" s="294"/>
      <c r="V666" s="294"/>
      <c r="W666" s="294"/>
      <c r="X666" s="294"/>
      <c r="Y666" s="407">
        <v>1</v>
      </c>
      <c r="Z666" s="407"/>
      <c r="AA666" s="407"/>
      <c r="AB666" s="407"/>
      <c r="AC666" s="407"/>
      <c r="AD666" s="407"/>
      <c r="AE666" s="407"/>
      <c r="AF666" s="407"/>
      <c r="AG666" s="407"/>
      <c r="AH666" s="407"/>
      <c r="AI666" s="407"/>
      <c r="AJ666" s="407"/>
      <c r="AK666" s="407"/>
      <c r="AL666" s="407"/>
      <c r="AM666" s="295">
        <f>SUM(Y666:AL666)</f>
        <v>1</v>
      </c>
    </row>
    <row r="667" spans="1:39" ht="15" outlineLevel="1">
      <c r="A667" s="521"/>
      <c r="B667" s="293" t="s">
        <v>310</v>
      </c>
      <c r="C667" s="290" t="s">
        <v>163</v>
      </c>
      <c r="D667" s="294"/>
      <c r="E667" s="294"/>
      <c r="F667" s="294"/>
      <c r="G667" s="294"/>
      <c r="H667" s="294"/>
      <c r="I667" s="294"/>
      <c r="J667" s="294"/>
      <c r="K667" s="294"/>
      <c r="L667" s="294"/>
      <c r="M667" s="294"/>
      <c r="N667" s="290"/>
      <c r="O667" s="294"/>
      <c r="P667" s="294"/>
      <c r="Q667" s="294"/>
      <c r="R667" s="294"/>
      <c r="S667" s="294"/>
      <c r="T667" s="294"/>
      <c r="U667" s="294"/>
      <c r="V667" s="294"/>
      <c r="W667" s="294"/>
      <c r="X667" s="294"/>
      <c r="Y667" s="408">
        <f>Y666</f>
        <v>1</v>
      </c>
      <c r="Z667" s="408"/>
      <c r="AA667" s="408">
        <v>1</v>
      </c>
      <c r="AB667" s="408">
        <f t="shared" ref="AB667:AL667" si="1121">AB666</f>
        <v>0</v>
      </c>
      <c r="AC667" s="408">
        <f t="shared" si="1121"/>
        <v>0</v>
      </c>
      <c r="AD667" s="408">
        <f t="shared" si="1121"/>
        <v>0</v>
      </c>
      <c r="AE667" s="408">
        <f t="shared" si="1121"/>
        <v>0</v>
      </c>
      <c r="AF667" s="408">
        <f t="shared" si="1121"/>
        <v>0</v>
      </c>
      <c r="AG667" s="408">
        <f t="shared" si="1121"/>
        <v>0</v>
      </c>
      <c r="AH667" s="408">
        <f t="shared" si="1121"/>
        <v>0</v>
      </c>
      <c r="AI667" s="408">
        <f t="shared" si="1121"/>
        <v>0</v>
      </c>
      <c r="AJ667" s="408">
        <f t="shared" si="1121"/>
        <v>0</v>
      </c>
      <c r="AK667" s="408">
        <f t="shared" si="1121"/>
        <v>0</v>
      </c>
      <c r="AL667" s="408">
        <f t="shared" si="1121"/>
        <v>0</v>
      </c>
      <c r="AM667" s="305"/>
    </row>
    <row r="668" spans="1:39" ht="15" outlineLevel="1">
      <c r="A668" s="521"/>
      <c r="B668" s="427"/>
      <c r="C668" s="290"/>
      <c r="D668" s="290"/>
      <c r="E668" s="290"/>
      <c r="F668" s="290"/>
      <c r="G668" s="290"/>
      <c r="H668" s="290"/>
      <c r="I668" s="290"/>
      <c r="J668" s="290"/>
      <c r="K668" s="290"/>
      <c r="L668" s="290"/>
      <c r="M668" s="290"/>
      <c r="N668" s="290"/>
      <c r="O668" s="290"/>
      <c r="P668" s="290"/>
      <c r="Q668" s="290"/>
      <c r="R668" s="290"/>
      <c r="S668" s="290"/>
      <c r="T668" s="290"/>
      <c r="U668" s="290"/>
      <c r="V668" s="290"/>
      <c r="W668" s="290"/>
      <c r="X668" s="290"/>
      <c r="Y668" s="419"/>
      <c r="Z668" s="422"/>
      <c r="AA668" s="422"/>
      <c r="AB668" s="422"/>
      <c r="AC668" s="422"/>
      <c r="AD668" s="422"/>
      <c r="AE668" s="422"/>
      <c r="AF668" s="422"/>
      <c r="AG668" s="422"/>
      <c r="AH668" s="422"/>
      <c r="AI668" s="422"/>
      <c r="AJ668" s="422"/>
      <c r="AK668" s="422"/>
      <c r="AL668" s="422"/>
      <c r="AM668" s="305"/>
    </row>
    <row r="669" spans="1:39" ht="30" hidden="1" outlineLevel="1">
      <c r="A669" s="521">
        <v>24</v>
      </c>
      <c r="B669" s="425" t="s">
        <v>739</v>
      </c>
      <c r="C669" s="290" t="s">
        <v>25</v>
      </c>
      <c r="D669" s="294"/>
      <c r="E669" s="294"/>
      <c r="F669" s="294"/>
      <c r="G669" s="294"/>
      <c r="H669" s="294"/>
      <c r="I669" s="294"/>
      <c r="J669" s="294"/>
      <c r="K669" s="294"/>
      <c r="L669" s="294"/>
      <c r="M669" s="294"/>
      <c r="N669" s="290"/>
      <c r="O669" s="294"/>
      <c r="P669" s="294"/>
      <c r="Q669" s="294"/>
      <c r="R669" s="294"/>
      <c r="S669" s="294"/>
      <c r="T669" s="294"/>
      <c r="U669" s="294"/>
      <c r="V669" s="294"/>
      <c r="W669" s="294"/>
      <c r="X669" s="294"/>
      <c r="Y669" s="407">
        <v>1</v>
      </c>
      <c r="Z669" s="407"/>
      <c r="AA669" s="407"/>
      <c r="AB669" s="407"/>
      <c r="AC669" s="407"/>
      <c r="AD669" s="407"/>
      <c r="AE669" s="407"/>
      <c r="AF669" s="407"/>
      <c r="AG669" s="407"/>
      <c r="AH669" s="407"/>
      <c r="AI669" s="407"/>
      <c r="AJ669" s="407"/>
      <c r="AK669" s="407"/>
      <c r="AL669" s="407"/>
      <c r="AM669" s="295">
        <f>SUM(Y669:AL669)</f>
        <v>1</v>
      </c>
    </row>
    <row r="670" spans="1:39" ht="15" hidden="1" outlineLevel="1">
      <c r="A670" s="521"/>
      <c r="B670" s="293" t="s">
        <v>310</v>
      </c>
      <c r="C670" s="290" t="s">
        <v>163</v>
      </c>
      <c r="D670" s="294"/>
      <c r="E670" s="294"/>
      <c r="F670" s="294"/>
      <c r="G670" s="294"/>
      <c r="H670" s="294"/>
      <c r="I670" s="294"/>
      <c r="J670" s="294"/>
      <c r="K670" s="294"/>
      <c r="L670" s="294"/>
      <c r="M670" s="294"/>
      <c r="N670" s="290"/>
      <c r="O670" s="294"/>
      <c r="P670" s="294"/>
      <c r="Q670" s="294"/>
      <c r="R670" s="294"/>
      <c r="S670" s="294"/>
      <c r="T670" s="294"/>
      <c r="U670" s="294"/>
      <c r="V670" s="294"/>
      <c r="W670" s="294"/>
      <c r="X670" s="294"/>
      <c r="Y670" s="408">
        <f>Y669</f>
        <v>1</v>
      </c>
      <c r="Z670" s="408">
        <f t="shared" ref="Z670:AL670" si="1122">Z669</f>
        <v>0</v>
      </c>
      <c r="AA670" s="408">
        <f t="shared" si="1122"/>
        <v>0</v>
      </c>
      <c r="AB670" s="408">
        <f t="shared" si="1122"/>
        <v>0</v>
      </c>
      <c r="AC670" s="408">
        <f t="shared" si="1122"/>
        <v>0</v>
      </c>
      <c r="AD670" s="408">
        <f t="shared" si="1122"/>
        <v>0</v>
      </c>
      <c r="AE670" s="408">
        <f t="shared" si="1122"/>
        <v>0</v>
      </c>
      <c r="AF670" s="408">
        <f t="shared" si="1122"/>
        <v>0</v>
      </c>
      <c r="AG670" s="408">
        <f t="shared" si="1122"/>
        <v>0</v>
      </c>
      <c r="AH670" s="408">
        <f t="shared" si="1122"/>
        <v>0</v>
      </c>
      <c r="AI670" s="408">
        <f t="shared" si="1122"/>
        <v>0</v>
      </c>
      <c r="AJ670" s="408">
        <f t="shared" si="1122"/>
        <v>0</v>
      </c>
      <c r="AK670" s="408">
        <f t="shared" si="1122"/>
        <v>0</v>
      </c>
      <c r="AL670" s="408">
        <f t="shared" si="1122"/>
        <v>0</v>
      </c>
      <c r="AM670" s="305"/>
    </row>
    <row r="671" spans="1:39" ht="15" hidden="1" outlineLevel="1">
      <c r="A671" s="521"/>
      <c r="B671" s="293"/>
      <c r="C671" s="290"/>
      <c r="D671" s="290"/>
      <c r="E671" s="290"/>
      <c r="F671" s="290"/>
      <c r="G671" s="290"/>
      <c r="H671" s="290"/>
      <c r="I671" s="290"/>
      <c r="J671" s="290"/>
      <c r="K671" s="290"/>
      <c r="L671" s="290"/>
      <c r="M671" s="290"/>
      <c r="N671" s="290"/>
      <c r="O671" s="290"/>
      <c r="P671" s="290"/>
      <c r="Q671" s="290"/>
      <c r="R671" s="290"/>
      <c r="S671" s="290"/>
      <c r="T671" s="290"/>
      <c r="U671" s="290"/>
      <c r="V671" s="290"/>
      <c r="W671" s="290"/>
      <c r="X671" s="290"/>
      <c r="Y671" s="409"/>
      <c r="Z671" s="422"/>
      <c r="AA671" s="422"/>
      <c r="AB671" s="422"/>
      <c r="AC671" s="422"/>
      <c r="AD671" s="422"/>
      <c r="AE671" s="422"/>
      <c r="AF671" s="422"/>
      <c r="AG671" s="422"/>
      <c r="AH671" s="422"/>
      <c r="AI671" s="422"/>
      <c r="AJ671" s="422"/>
      <c r="AK671" s="422"/>
      <c r="AL671" s="422"/>
      <c r="AM671" s="305"/>
    </row>
    <row r="672" spans="1:39" ht="15.6" outlineLevel="1">
      <c r="A672" s="521"/>
      <c r="B672" s="287" t="s">
        <v>500</v>
      </c>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09"/>
      <c r="Z672" s="422"/>
      <c r="AA672" s="422"/>
      <c r="AB672" s="422"/>
      <c r="AC672" s="422"/>
      <c r="AD672" s="422"/>
      <c r="AE672" s="422"/>
      <c r="AF672" s="422"/>
      <c r="AG672" s="422"/>
      <c r="AH672" s="422"/>
      <c r="AI672" s="422"/>
      <c r="AJ672" s="422"/>
      <c r="AK672" s="422"/>
      <c r="AL672" s="422"/>
      <c r="AM672" s="305"/>
    </row>
    <row r="673" spans="1:39" ht="15" hidden="1" outlineLevel="1">
      <c r="A673" s="521">
        <v>25</v>
      </c>
      <c r="B673" s="425" t="s">
        <v>117</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3"/>
      <c r="Z673" s="407">
        <v>1</v>
      </c>
      <c r="AA673" s="407"/>
      <c r="AB673" s="407"/>
      <c r="AC673" s="407"/>
      <c r="AD673" s="407"/>
      <c r="AE673" s="407"/>
      <c r="AF673" s="412"/>
      <c r="AG673" s="412"/>
      <c r="AH673" s="412"/>
      <c r="AI673" s="412"/>
      <c r="AJ673" s="412"/>
      <c r="AK673" s="412"/>
      <c r="AL673" s="412"/>
      <c r="AM673" s="295">
        <f>SUM(Y673:AL673)</f>
        <v>1</v>
      </c>
    </row>
    <row r="674" spans="1:39" ht="15" hidden="1" outlineLevel="1">
      <c r="A674" s="521"/>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08">
        <f>Y673</f>
        <v>0</v>
      </c>
      <c r="Z674" s="408">
        <f t="shared" ref="Z674:AL674" si="1123">Z673</f>
        <v>1</v>
      </c>
      <c r="AA674" s="408">
        <f t="shared" si="1123"/>
        <v>0</v>
      </c>
      <c r="AB674" s="408">
        <f t="shared" si="1123"/>
        <v>0</v>
      </c>
      <c r="AC674" s="408">
        <f t="shared" si="1123"/>
        <v>0</v>
      </c>
      <c r="AD674" s="408">
        <f t="shared" si="1123"/>
        <v>0</v>
      </c>
      <c r="AE674" s="408">
        <f t="shared" si="1123"/>
        <v>0</v>
      </c>
      <c r="AF674" s="408">
        <f t="shared" si="1123"/>
        <v>0</v>
      </c>
      <c r="AG674" s="408">
        <f t="shared" si="1123"/>
        <v>0</v>
      </c>
      <c r="AH674" s="408">
        <f t="shared" si="1123"/>
        <v>0</v>
      </c>
      <c r="AI674" s="408">
        <f t="shared" si="1123"/>
        <v>0</v>
      </c>
      <c r="AJ674" s="408">
        <f t="shared" si="1123"/>
        <v>0</v>
      </c>
      <c r="AK674" s="408">
        <f t="shared" si="1123"/>
        <v>0</v>
      </c>
      <c r="AL674" s="408">
        <f t="shared" si="1123"/>
        <v>0</v>
      </c>
      <c r="AM674" s="305"/>
    </row>
    <row r="675" spans="1:39" ht="15" hidden="1" outlineLevel="1">
      <c r="A675" s="52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09"/>
      <c r="Z675" s="422"/>
      <c r="AA675" s="422"/>
      <c r="AB675" s="422"/>
      <c r="AC675" s="422"/>
      <c r="AD675" s="422"/>
      <c r="AE675" s="422"/>
      <c r="AF675" s="422"/>
      <c r="AG675" s="422"/>
      <c r="AH675" s="422"/>
      <c r="AI675" s="422"/>
      <c r="AJ675" s="422"/>
      <c r="AK675" s="422"/>
      <c r="AL675" s="422"/>
      <c r="AM675" s="305"/>
    </row>
    <row r="676" spans="1:39" ht="15" outlineLevel="1">
      <c r="A676" s="521">
        <v>26</v>
      </c>
      <c r="B676" s="425" t="s">
        <v>118</v>
      </c>
      <c r="C676" s="339" t="s">
        <v>735</v>
      </c>
      <c r="D676" s="294">
        <v>161213.97920025111</v>
      </c>
      <c r="E676" s="294">
        <f>(D676+F676)/2</f>
        <v>160815.36924241635</v>
      </c>
      <c r="F676" s="294">
        <v>160416.75928458155</v>
      </c>
      <c r="G676" s="294">
        <f>F676/G498*H498</f>
        <v>160416.75928458155</v>
      </c>
      <c r="H676" s="294"/>
      <c r="I676" s="294"/>
      <c r="J676" s="294"/>
      <c r="K676" s="294"/>
      <c r="L676" s="294"/>
      <c r="M676" s="294"/>
      <c r="N676" s="294">
        <v>12</v>
      </c>
      <c r="O676" s="294">
        <f>D676/D498*O498</f>
        <v>30.129753205260709</v>
      </c>
      <c r="P676" s="294">
        <f>E676/E498*P498</f>
        <v>30.055255821632439</v>
      </c>
      <c r="Q676" s="294">
        <f>F676/F498*Q498</f>
        <v>29.980758438004166</v>
      </c>
      <c r="R676" s="294">
        <f>G676/G498*R498</f>
        <v>29.980758438004166</v>
      </c>
      <c r="S676" s="294"/>
      <c r="T676" s="294"/>
      <c r="U676" s="294"/>
      <c r="V676" s="294"/>
      <c r="W676" s="294"/>
      <c r="X676" s="294"/>
      <c r="Y676" s="792"/>
      <c r="Z676" s="750">
        <f>'3-a.  Rate Class Allocations'!P54</f>
        <v>3.5680107521705558E-3</v>
      </c>
      <c r="AA676" s="750">
        <f>'3-a.  Rate Class Allocations'!Q54</f>
        <v>0.97163913689112147</v>
      </c>
      <c r="AB676" s="750"/>
      <c r="AC676" s="407"/>
      <c r="AD676" s="407"/>
      <c r="AE676" s="407"/>
      <c r="AF676" s="412"/>
      <c r="AG676" s="412"/>
      <c r="AH676" s="412"/>
      <c r="AI676" s="412"/>
      <c r="AJ676" s="412"/>
      <c r="AK676" s="412"/>
      <c r="AL676" s="412"/>
      <c r="AM676" s="295">
        <f>SUM(Y676:AL676)</f>
        <v>0.97520714764329197</v>
      </c>
    </row>
    <row r="677" spans="1:39" ht="15" outlineLevel="1">
      <c r="A677" s="521"/>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08">
        <f>Y676</f>
        <v>0</v>
      </c>
      <c r="Z677" s="408">
        <f t="shared" ref="Z677:AL677" si="1124">Z676</f>
        <v>3.5680107521705558E-3</v>
      </c>
      <c r="AA677" s="408">
        <f t="shared" si="1124"/>
        <v>0.97163913689112147</v>
      </c>
      <c r="AB677" s="408">
        <f t="shared" si="1124"/>
        <v>0</v>
      </c>
      <c r="AC677" s="408">
        <f t="shared" si="1124"/>
        <v>0</v>
      </c>
      <c r="AD677" s="408">
        <f t="shared" si="1124"/>
        <v>0</v>
      </c>
      <c r="AE677" s="408">
        <f t="shared" si="1124"/>
        <v>0</v>
      </c>
      <c r="AF677" s="408">
        <f t="shared" si="1124"/>
        <v>0</v>
      </c>
      <c r="AG677" s="408">
        <f t="shared" si="1124"/>
        <v>0</v>
      </c>
      <c r="AH677" s="408">
        <f t="shared" si="1124"/>
        <v>0</v>
      </c>
      <c r="AI677" s="408">
        <f t="shared" si="1124"/>
        <v>0</v>
      </c>
      <c r="AJ677" s="408">
        <f t="shared" si="1124"/>
        <v>0</v>
      </c>
      <c r="AK677" s="408">
        <f t="shared" si="1124"/>
        <v>0</v>
      </c>
      <c r="AL677" s="408">
        <f t="shared" si="1124"/>
        <v>0</v>
      </c>
      <c r="AM677" s="305"/>
    </row>
    <row r="678" spans="1:39" ht="15" hidden="1" outlineLevel="1">
      <c r="A678" s="52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09"/>
      <c r="Z678" s="422"/>
      <c r="AA678" s="422"/>
      <c r="AB678" s="422"/>
      <c r="AC678" s="422"/>
      <c r="AD678" s="422"/>
      <c r="AE678" s="422"/>
      <c r="AF678" s="422"/>
      <c r="AG678" s="422"/>
      <c r="AH678" s="422"/>
      <c r="AI678" s="422"/>
      <c r="AJ678" s="422"/>
      <c r="AK678" s="422"/>
      <c r="AL678" s="422"/>
      <c r="AM678" s="305"/>
    </row>
    <row r="679" spans="1:39" ht="30" hidden="1" outlineLevel="1">
      <c r="A679" s="521">
        <v>27</v>
      </c>
      <c r="B679" s="425" t="s">
        <v>119</v>
      </c>
      <c r="C679" s="290" t="s">
        <v>25</v>
      </c>
      <c r="D679" s="294"/>
      <c r="E679" s="294"/>
      <c r="F679" s="294"/>
      <c r="G679" s="294"/>
      <c r="H679" s="294"/>
      <c r="I679" s="294"/>
      <c r="J679" s="294"/>
      <c r="K679" s="294"/>
      <c r="L679" s="294"/>
      <c r="M679" s="294"/>
      <c r="N679" s="294">
        <v>12</v>
      </c>
      <c r="O679" s="294"/>
      <c r="P679" s="294"/>
      <c r="Q679" s="294"/>
      <c r="R679" s="294"/>
      <c r="S679" s="294"/>
      <c r="T679" s="294"/>
      <c r="U679" s="294"/>
      <c r="V679" s="294"/>
      <c r="W679" s="294"/>
      <c r="X679" s="294"/>
      <c r="Y679" s="423"/>
      <c r="Z679" s="407">
        <v>1</v>
      </c>
      <c r="AA679" s="407"/>
      <c r="AB679" s="407"/>
      <c r="AC679" s="407"/>
      <c r="AD679" s="407"/>
      <c r="AE679" s="407"/>
      <c r="AF679" s="412"/>
      <c r="AG679" s="412"/>
      <c r="AH679" s="412"/>
      <c r="AI679" s="412"/>
      <c r="AJ679" s="412"/>
      <c r="AK679" s="412"/>
      <c r="AL679" s="412"/>
      <c r="AM679" s="295">
        <f>SUM(Y679:AL679)</f>
        <v>1</v>
      </c>
    </row>
    <row r="680" spans="1:39" ht="15" hidden="1" outlineLevel="1">
      <c r="A680" s="521"/>
      <c r="B680" s="293" t="s">
        <v>310</v>
      </c>
      <c r="C680" s="290" t="s">
        <v>163</v>
      </c>
      <c r="D680" s="294"/>
      <c r="E680" s="294"/>
      <c r="F680" s="294"/>
      <c r="G680" s="294"/>
      <c r="H680" s="294"/>
      <c r="I680" s="294"/>
      <c r="J680" s="294"/>
      <c r="K680" s="294"/>
      <c r="L680" s="294"/>
      <c r="M680" s="294"/>
      <c r="N680" s="294">
        <f>N679</f>
        <v>12</v>
      </c>
      <c r="O680" s="294"/>
      <c r="P680" s="294"/>
      <c r="Q680" s="294"/>
      <c r="R680" s="294"/>
      <c r="S680" s="294"/>
      <c r="T680" s="294"/>
      <c r="U680" s="294"/>
      <c r="V680" s="294"/>
      <c r="W680" s="294"/>
      <c r="X680" s="294"/>
      <c r="Y680" s="408">
        <f>Y679</f>
        <v>0</v>
      </c>
      <c r="Z680" s="408">
        <f t="shared" ref="Z680:AL680" si="1125">Z679</f>
        <v>1</v>
      </c>
      <c r="AA680" s="408">
        <f t="shared" si="1125"/>
        <v>0</v>
      </c>
      <c r="AB680" s="408">
        <f t="shared" si="1125"/>
        <v>0</v>
      </c>
      <c r="AC680" s="408">
        <f t="shared" si="1125"/>
        <v>0</v>
      </c>
      <c r="AD680" s="408">
        <f t="shared" si="1125"/>
        <v>0</v>
      </c>
      <c r="AE680" s="408">
        <f t="shared" si="1125"/>
        <v>0</v>
      </c>
      <c r="AF680" s="408">
        <f t="shared" si="1125"/>
        <v>0</v>
      </c>
      <c r="AG680" s="408">
        <f t="shared" si="1125"/>
        <v>0</v>
      </c>
      <c r="AH680" s="408">
        <f t="shared" si="1125"/>
        <v>0</v>
      </c>
      <c r="AI680" s="408">
        <f t="shared" si="1125"/>
        <v>0</v>
      </c>
      <c r="AJ680" s="408">
        <f t="shared" si="1125"/>
        <v>0</v>
      </c>
      <c r="AK680" s="408">
        <f t="shared" si="1125"/>
        <v>0</v>
      </c>
      <c r="AL680" s="408">
        <f t="shared" si="1125"/>
        <v>0</v>
      </c>
      <c r="AM680" s="305"/>
    </row>
    <row r="681" spans="1:39" ht="15" hidden="1" outlineLevel="1">
      <c r="A681" s="52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09"/>
      <c r="Z681" s="422"/>
      <c r="AA681" s="422"/>
      <c r="AB681" s="422"/>
      <c r="AC681" s="422"/>
      <c r="AD681" s="422"/>
      <c r="AE681" s="422"/>
      <c r="AF681" s="422"/>
      <c r="AG681" s="422"/>
      <c r="AH681" s="422"/>
      <c r="AI681" s="422"/>
      <c r="AJ681" s="422"/>
      <c r="AK681" s="422"/>
      <c r="AL681" s="422"/>
      <c r="AM681" s="305"/>
    </row>
    <row r="682" spans="1:39" ht="30" hidden="1" outlineLevel="1">
      <c r="A682" s="521">
        <v>28</v>
      </c>
      <c r="B682" s="425" t="s">
        <v>120</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3"/>
      <c r="Z682" s="407"/>
      <c r="AA682" s="407">
        <v>1</v>
      </c>
      <c r="AB682" s="407"/>
      <c r="AC682" s="407"/>
      <c r="AD682" s="407"/>
      <c r="AE682" s="407"/>
      <c r="AF682" s="412"/>
      <c r="AG682" s="412"/>
      <c r="AH682" s="412"/>
      <c r="AI682" s="412"/>
      <c r="AJ682" s="412"/>
      <c r="AK682" s="412"/>
      <c r="AL682" s="412"/>
      <c r="AM682" s="295">
        <f>SUM(Y682:AL682)</f>
        <v>1</v>
      </c>
    </row>
    <row r="683" spans="1:39" ht="15" hidden="1" outlineLevel="1">
      <c r="A683" s="521"/>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08">
        <f>Y682</f>
        <v>0</v>
      </c>
      <c r="Z683" s="408">
        <f t="shared" ref="Z683:AL683" si="1126">Z682</f>
        <v>0</v>
      </c>
      <c r="AA683" s="408">
        <f t="shared" si="1126"/>
        <v>1</v>
      </c>
      <c r="AB683" s="408">
        <f t="shared" si="1126"/>
        <v>0</v>
      </c>
      <c r="AC683" s="408">
        <f t="shared" si="1126"/>
        <v>0</v>
      </c>
      <c r="AD683" s="408">
        <f t="shared" si="1126"/>
        <v>0</v>
      </c>
      <c r="AE683" s="408">
        <f t="shared" si="1126"/>
        <v>0</v>
      </c>
      <c r="AF683" s="408">
        <f t="shared" si="1126"/>
        <v>0</v>
      </c>
      <c r="AG683" s="408">
        <f t="shared" si="1126"/>
        <v>0</v>
      </c>
      <c r="AH683" s="408">
        <f t="shared" si="1126"/>
        <v>0</v>
      </c>
      <c r="AI683" s="408">
        <f t="shared" si="1126"/>
        <v>0</v>
      </c>
      <c r="AJ683" s="408">
        <f t="shared" si="1126"/>
        <v>0</v>
      </c>
      <c r="AK683" s="408">
        <f t="shared" si="1126"/>
        <v>0</v>
      </c>
      <c r="AL683" s="408">
        <f t="shared" si="1126"/>
        <v>0</v>
      </c>
      <c r="AM683" s="305"/>
    </row>
    <row r="684" spans="1:39" ht="15" hidden="1" outlineLevel="1">
      <c r="A684" s="52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09"/>
      <c r="Z684" s="422"/>
      <c r="AA684" s="422"/>
      <c r="AB684" s="422"/>
      <c r="AC684" s="422"/>
      <c r="AD684" s="422"/>
      <c r="AE684" s="422"/>
      <c r="AF684" s="422"/>
      <c r="AG684" s="422"/>
      <c r="AH684" s="422"/>
      <c r="AI684" s="422"/>
      <c r="AJ684" s="422"/>
      <c r="AK684" s="422"/>
      <c r="AL684" s="422"/>
      <c r="AM684" s="305"/>
    </row>
    <row r="685" spans="1:39" ht="30" hidden="1" outlineLevel="1">
      <c r="A685" s="521">
        <v>29</v>
      </c>
      <c r="B685" s="425" t="s">
        <v>744</v>
      </c>
      <c r="C685" s="290" t="s">
        <v>25</v>
      </c>
      <c r="D685" s="294"/>
      <c r="E685" s="294"/>
      <c r="F685" s="294"/>
      <c r="G685" s="294"/>
      <c r="H685" s="294"/>
      <c r="I685" s="294"/>
      <c r="J685" s="294"/>
      <c r="K685" s="294"/>
      <c r="L685" s="294"/>
      <c r="M685" s="294"/>
      <c r="N685" s="294">
        <v>3</v>
      </c>
      <c r="O685" s="294"/>
      <c r="P685" s="294"/>
      <c r="Q685" s="294"/>
      <c r="R685" s="294"/>
      <c r="S685" s="294"/>
      <c r="T685" s="294"/>
      <c r="U685" s="294"/>
      <c r="V685" s="294"/>
      <c r="W685" s="294"/>
      <c r="X685" s="294"/>
      <c r="Y685" s="423"/>
      <c r="Z685" s="407">
        <v>1</v>
      </c>
      <c r="AA685" s="407"/>
      <c r="AB685" s="407"/>
      <c r="AC685" s="407"/>
      <c r="AD685" s="407"/>
      <c r="AE685" s="407"/>
      <c r="AF685" s="412"/>
      <c r="AG685" s="412"/>
      <c r="AH685" s="412"/>
      <c r="AI685" s="412"/>
      <c r="AJ685" s="412"/>
      <c r="AK685" s="412"/>
      <c r="AL685" s="412"/>
      <c r="AM685" s="295">
        <f>SUM(Y685:AL685)</f>
        <v>1</v>
      </c>
    </row>
    <row r="686" spans="1:39" ht="15" hidden="1" outlineLevel="1">
      <c r="A686" s="521"/>
      <c r="B686" s="293" t="s">
        <v>310</v>
      </c>
      <c r="C686" s="290" t="s">
        <v>163</v>
      </c>
      <c r="D686" s="294"/>
      <c r="E686" s="294"/>
      <c r="F686" s="294"/>
      <c r="G686" s="294"/>
      <c r="H686" s="294"/>
      <c r="I686" s="294"/>
      <c r="J686" s="294"/>
      <c r="K686" s="294"/>
      <c r="L686" s="294"/>
      <c r="M686" s="294"/>
      <c r="N686" s="294">
        <f>N685</f>
        <v>3</v>
      </c>
      <c r="O686" s="294"/>
      <c r="P686" s="294"/>
      <c r="Q686" s="294"/>
      <c r="R686" s="294"/>
      <c r="S686" s="294"/>
      <c r="T686" s="294"/>
      <c r="U686" s="294"/>
      <c r="V686" s="294"/>
      <c r="W686" s="294"/>
      <c r="X686" s="294"/>
      <c r="Y686" s="408">
        <f>Y685</f>
        <v>0</v>
      </c>
      <c r="Z686" s="408">
        <f t="shared" ref="Z686:AL686" si="1127">Z685</f>
        <v>1</v>
      </c>
      <c r="AA686" s="408">
        <f t="shared" si="1127"/>
        <v>0</v>
      </c>
      <c r="AB686" s="408">
        <f t="shared" si="1127"/>
        <v>0</v>
      </c>
      <c r="AC686" s="408">
        <f t="shared" si="1127"/>
        <v>0</v>
      </c>
      <c r="AD686" s="408">
        <f t="shared" si="1127"/>
        <v>0</v>
      </c>
      <c r="AE686" s="408">
        <f t="shared" si="1127"/>
        <v>0</v>
      </c>
      <c r="AF686" s="408">
        <f t="shared" si="1127"/>
        <v>0</v>
      </c>
      <c r="AG686" s="408">
        <f t="shared" si="1127"/>
        <v>0</v>
      </c>
      <c r="AH686" s="408">
        <f t="shared" si="1127"/>
        <v>0</v>
      </c>
      <c r="AI686" s="408">
        <f t="shared" si="1127"/>
        <v>0</v>
      </c>
      <c r="AJ686" s="408">
        <f t="shared" si="1127"/>
        <v>0</v>
      </c>
      <c r="AK686" s="408">
        <f t="shared" si="1127"/>
        <v>0</v>
      </c>
      <c r="AL686" s="408">
        <f t="shared" si="1127"/>
        <v>0</v>
      </c>
      <c r="AM686" s="305"/>
    </row>
    <row r="687" spans="1:39" ht="15" hidden="1" outlineLevel="1">
      <c r="A687" s="521"/>
      <c r="B687" s="293"/>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09"/>
      <c r="Z687" s="422"/>
      <c r="AA687" s="422"/>
      <c r="AB687" s="422"/>
      <c r="AC687" s="422"/>
      <c r="AD687" s="422"/>
      <c r="AE687" s="422"/>
      <c r="AF687" s="422"/>
      <c r="AG687" s="422"/>
      <c r="AH687" s="422"/>
      <c r="AI687" s="422"/>
      <c r="AJ687" s="422"/>
      <c r="AK687" s="422"/>
      <c r="AL687" s="422"/>
      <c r="AM687" s="305"/>
    </row>
    <row r="688" spans="1:39" ht="30" hidden="1" outlineLevel="1">
      <c r="A688" s="521">
        <v>30</v>
      </c>
      <c r="B688" s="425" t="s">
        <v>122</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3"/>
      <c r="Z688" s="407"/>
      <c r="AA688" s="407">
        <v>1</v>
      </c>
      <c r="AB688" s="407"/>
      <c r="AC688" s="407"/>
      <c r="AD688" s="407"/>
      <c r="AE688" s="407"/>
      <c r="AF688" s="412"/>
      <c r="AG688" s="412"/>
      <c r="AH688" s="412"/>
      <c r="AI688" s="412"/>
      <c r="AJ688" s="412"/>
      <c r="AK688" s="412"/>
      <c r="AL688" s="412"/>
      <c r="AM688" s="295">
        <f>SUM(Y688:AL688)</f>
        <v>1</v>
      </c>
    </row>
    <row r="689" spans="1:39" ht="15" hidden="1" outlineLevel="1">
      <c r="A689" s="521"/>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08">
        <f>Y688</f>
        <v>0</v>
      </c>
      <c r="Z689" s="408">
        <f t="shared" ref="Z689:AL689" si="1128">Z688</f>
        <v>0</v>
      </c>
      <c r="AA689" s="408">
        <f t="shared" si="1128"/>
        <v>1</v>
      </c>
      <c r="AB689" s="408">
        <f t="shared" si="1128"/>
        <v>0</v>
      </c>
      <c r="AC689" s="408">
        <f t="shared" si="1128"/>
        <v>0</v>
      </c>
      <c r="AD689" s="408">
        <f t="shared" si="1128"/>
        <v>0</v>
      </c>
      <c r="AE689" s="408">
        <f t="shared" si="1128"/>
        <v>0</v>
      </c>
      <c r="AF689" s="408">
        <f t="shared" si="1128"/>
        <v>0</v>
      </c>
      <c r="AG689" s="408">
        <f t="shared" si="1128"/>
        <v>0</v>
      </c>
      <c r="AH689" s="408">
        <f t="shared" si="1128"/>
        <v>0</v>
      </c>
      <c r="AI689" s="408">
        <f t="shared" si="1128"/>
        <v>0</v>
      </c>
      <c r="AJ689" s="408">
        <f t="shared" si="1128"/>
        <v>0</v>
      </c>
      <c r="AK689" s="408">
        <f t="shared" si="1128"/>
        <v>0</v>
      </c>
      <c r="AL689" s="408">
        <f t="shared" si="1128"/>
        <v>0</v>
      </c>
      <c r="AM689" s="305"/>
    </row>
    <row r="690" spans="1:39" ht="15" hidden="1" outlineLevel="1">
      <c r="A690" s="521"/>
      <c r="B690" s="293"/>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09"/>
      <c r="Z690" s="422"/>
      <c r="AA690" s="422"/>
      <c r="AB690" s="422"/>
      <c r="AC690" s="422"/>
      <c r="AD690" s="422"/>
      <c r="AE690" s="422"/>
      <c r="AF690" s="422"/>
      <c r="AG690" s="422"/>
      <c r="AH690" s="422"/>
      <c r="AI690" s="422"/>
      <c r="AJ690" s="422"/>
      <c r="AK690" s="422"/>
      <c r="AL690" s="422"/>
      <c r="AM690" s="305"/>
    </row>
    <row r="691" spans="1:39" ht="30" hidden="1" outlineLevel="1">
      <c r="A691" s="521">
        <v>31</v>
      </c>
      <c r="B691" s="425" t="s">
        <v>123</v>
      </c>
      <c r="C691" s="290" t="s">
        <v>25</v>
      </c>
      <c r="D691" s="294"/>
      <c r="E691" s="294"/>
      <c r="F691" s="294"/>
      <c r="G691" s="294"/>
      <c r="H691" s="294"/>
      <c r="I691" s="294"/>
      <c r="J691" s="294"/>
      <c r="K691" s="294"/>
      <c r="L691" s="294"/>
      <c r="M691" s="294"/>
      <c r="N691" s="294">
        <v>12</v>
      </c>
      <c r="O691" s="294"/>
      <c r="P691" s="294"/>
      <c r="Q691" s="294"/>
      <c r="R691" s="294"/>
      <c r="S691" s="294"/>
      <c r="T691" s="294"/>
      <c r="U691" s="294"/>
      <c r="V691" s="294"/>
      <c r="W691" s="294"/>
      <c r="X691" s="294"/>
      <c r="Y691" s="423"/>
      <c r="Z691" s="407"/>
      <c r="AA691" s="407"/>
      <c r="AB691" s="407"/>
      <c r="AC691" s="407"/>
      <c r="AD691" s="407"/>
      <c r="AE691" s="407"/>
      <c r="AF691" s="412"/>
      <c r="AG691" s="412"/>
      <c r="AH691" s="412"/>
      <c r="AI691" s="412"/>
      <c r="AJ691" s="412"/>
      <c r="AK691" s="412"/>
      <c r="AL691" s="412"/>
      <c r="AM691" s="295">
        <f>SUM(Y691:AL691)</f>
        <v>0</v>
      </c>
    </row>
    <row r="692" spans="1:39" ht="15" hidden="1" outlineLevel="1">
      <c r="A692" s="521"/>
      <c r="B692" s="293" t="s">
        <v>310</v>
      </c>
      <c r="C692" s="290" t="s">
        <v>163</v>
      </c>
      <c r="D692" s="294"/>
      <c r="E692" s="294"/>
      <c r="F692" s="294"/>
      <c r="G692" s="294"/>
      <c r="H692" s="294"/>
      <c r="I692" s="294"/>
      <c r="J692" s="294"/>
      <c r="K692" s="294"/>
      <c r="L692" s="294"/>
      <c r="M692" s="294"/>
      <c r="N692" s="294">
        <f>N691</f>
        <v>12</v>
      </c>
      <c r="O692" s="294"/>
      <c r="P692" s="294"/>
      <c r="Q692" s="294"/>
      <c r="R692" s="294"/>
      <c r="S692" s="294"/>
      <c r="T692" s="294"/>
      <c r="U692" s="294"/>
      <c r="V692" s="294"/>
      <c r="W692" s="294"/>
      <c r="X692" s="294"/>
      <c r="Y692" s="408">
        <f>Y691</f>
        <v>0</v>
      </c>
      <c r="Z692" s="408">
        <f t="shared" ref="Z692:AL692" si="1129">Z691</f>
        <v>0</v>
      </c>
      <c r="AA692" s="408">
        <f t="shared" si="1129"/>
        <v>0</v>
      </c>
      <c r="AB692" s="408">
        <f t="shared" si="1129"/>
        <v>0</v>
      </c>
      <c r="AC692" s="408">
        <f t="shared" si="1129"/>
        <v>0</v>
      </c>
      <c r="AD692" s="408">
        <f t="shared" si="1129"/>
        <v>0</v>
      </c>
      <c r="AE692" s="408">
        <f t="shared" si="1129"/>
        <v>0</v>
      </c>
      <c r="AF692" s="408">
        <f t="shared" si="1129"/>
        <v>0</v>
      </c>
      <c r="AG692" s="408">
        <f t="shared" si="1129"/>
        <v>0</v>
      </c>
      <c r="AH692" s="408">
        <f t="shared" si="1129"/>
        <v>0</v>
      </c>
      <c r="AI692" s="408">
        <f t="shared" si="1129"/>
        <v>0</v>
      </c>
      <c r="AJ692" s="408">
        <f t="shared" si="1129"/>
        <v>0</v>
      </c>
      <c r="AK692" s="408">
        <f t="shared" si="1129"/>
        <v>0</v>
      </c>
      <c r="AL692" s="408">
        <f t="shared" si="1129"/>
        <v>0</v>
      </c>
      <c r="AM692" s="305"/>
    </row>
    <row r="693" spans="1:39" ht="15" hidden="1" outlineLevel="1">
      <c r="A693" s="521"/>
      <c r="B693" s="425"/>
      <c r="C693" s="290"/>
      <c r="D693" s="290"/>
      <c r="E693" s="290"/>
      <c r="F693" s="290"/>
      <c r="G693" s="290"/>
      <c r="H693" s="290"/>
      <c r="I693" s="290"/>
      <c r="J693" s="290"/>
      <c r="K693" s="290"/>
      <c r="L693" s="290"/>
      <c r="M693" s="290"/>
      <c r="N693" s="290"/>
      <c r="O693" s="290"/>
      <c r="P693" s="290"/>
      <c r="Q693" s="290"/>
      <c r="R693" s="290"/>
      <c r="S693" s="290"/>
      <c r="T693" s="290"/>
      <c r="U693" s="290"/>
      <c r="V693" s="290"/>
      <c r="W693" s="290"/>
      <c r="X693" s="290"/>
      <c r="Y693" s="409"/>
      <c r="Z693" s="422"/>
      <c r="AA693" s="422"/>
      <c r="AB693" s="422"/>
      <c r="AC693" s="422"/>
      <c r="AD693" s="422"/>
      <c r="AE693" s="422"/>
      <c r="AF693" s="422"/>
      <c r="AG693" s="422"/>
      <c r="AH693" s="422"/>
      <c r="AI693" s="422"/>
      <c r="AJ693" s="422"/>
      <c r="AK693" s="422"/>
      <c r="AL693" s="422"/>
      <c r="AM693" s="305"/>
    </row>
    <row r="694" spans="1:39" ht="15" hidden="1" outlineLevel="1">
      <c r="A694" s="521">
        <v>32</v>
      </c>
      <c r="B694" s="425" t="s">
        <v>124</v>
      </c>
      <c r="C694" s="290" t="s">
        <v>25</v>
      </c>
      <c r="D694" s="294"/>
      <c r="E694" s="294"/>
      <c r="F694" s="294"/>
      <c r="G694" s="294"/>
      <c r="H694" s="294"/>
      <c r="I694" s="294"/>
      <c r="J694" s="294"/>
      <c r="K694" s="294"/>
      <c r="L694" s="294"/>
      <c r="M694" s="294"/>
      <c r="N694" s="294">
        <v>12</v>
      </c>
      <c r="O694" s="294"/>
      <c r="P694" s="294"/>
      <c r="Q694" s="294"/>
      <c r="R694" s="294"/>
      <c r="S694" s="294"/>
      <c r="T694" s="294"/>
      <c r="U694" s="294"/>
      <c r="V694" s="294"/>
      <c r="W694" s="294"/>
      <c r="X694" s="294"/>
      <c r="Y694" s="423"/>
      <c r="Z694" s="407"/>
      <c r="AA694" s="407"/>
      <c r="AB694" s="407"/>
      <c r="AC694" s="407"/>
      <c r="AD694" s="407"/>
      <c r="AE694" s="407"/>
      <c r="AF694" s="412"/>
      <c r="AG694" s="412"/>
      <c r="AH694" s="412"/>
      <c r="AI694" s="412"/>
      <c r="AJ694" s="412"/>
      <c r="AK694" s="412"/>
      <c r="AL694" s="412"/>
      <c r="AM694" s="295">
        <f>SUM(Y694:AL694)</f>
        <v>0</v>
      </c>
    </row>
    <row r="695" spans="1:39" ht="15" hidden="1" outlineLevel="1">
      <c r="A695" s="521"/>
      <c r="B695" s="293" t="s">
        <v>310</v>
      </c>
      <c r="C695" s="290" t="s">
        <v>163</v>
      </c>
      <c r="D695" s="294"/>
      <c r="E695" s="294"/>
      <c r="F695" s="294"/>
      <c r="G695" s="294"/>
      <c r="H695" s="294"/>
      <c r="I695" s="294"/>
      <c r="J695" s="294"/>
      <c r="K695" s="294"/>
      <c r="L695" s="294"/>
      <c r="M695" s="294"/>
      <c r="N695" s="294">
        <f>N694</f>
        <v>12</v>
      </c>
      <c r="O695" s="294"/>
      <c r="P695" s="294"/>
      <c r="Q695" s="294"/>
      <c r="R695" s="294"/>
      <c r="S695" s="294"/>
      <c r="T695" s="294"/>
      <c r="U695" s="294"/>
      <c r="V695" s="294"/>
      <c r="W695" s="294"/>
      <c r="X695" s="294"/>
      <c r="Y695" s="408">
        <f>Y694</f>
        <v>0</v>
      </c>
      <c r="Z695" s="408">
        <f t="shared" ref="Z695:AL695" si="1130">Z694</f>
        <v>0</v>
      </c>
      <c r="AA695" s="408">
        <f t="shared" si="1130"/>
        <v>0</v>
      </c>
      <c r="AB695" s="408">
        <f t="shared" si="1130"/>
        <v>0</v>
      </c>
      <c r="AC695" s="408">
        <f t="shared" si="1130"/>
        <v>0</v>
      </c>
      <c r="AD695" s="408">
        <f t="shared" si="1130"/>
        <v>0</v>
      </c>
      <c r="AE695" s="408">
        <f t="shared" si="1130"/>
        <v>0</v>
      </c>
      <c r="AF695" s="408">
        <f t="shared" si="1130"/>
        <v>0</v>
      </c>
      <c r="AG695" s="408">
        <f t="shared" si="1130"/>
        <v>0</v>
      </c>
      <c r="AH695" s="408">
        <f t="shared" si="1130"/>
        <v>0</v>
      </c>
      <c r="AI695" s="408">
        <f t="shared" si="1130"/>
        <v>0</v>
      </c>
      <c r="AJ695" s="408">
        <f t="shared" si="1130"/>
        <v>0</v>
      </c>
      <c r="AK695" s="408">
        <f t="shared" si="1130"/>
        <v>0</v>
      </c>
      <c r="AL695" s="408">
        <f t="shared" si="1130"/>
        <v>0</v>
      </c>
      <c r="AM695" s="305"/>
    </row>
    <row r="696" spans="1:39" ht="15" hidden="1" outlineLevel="1">
      <c r="A696" s="521"/>
      <c r="B696" s="425"/>
      <c r="C696" s="290"/>
      <c r="D696" s="290"/>
      <c r="E696" s="290"/>
      <c r="F696" s="290"/>
      <c r="G696" s="290"/>
      <c r="H696" s="290"/>
      <c r="I696" s="290"/>
      <c r="J696" s="290"/>
      <c r="K696" s="290"/>
      <c r="L696" s="290"/>
      <c r="M696" s="290"/>
      <c r="N696" s="290"/>
      <c r="O696" s="290"/>
      <c r="P696" s="290"/>
      <c r="Q696" s="290"/>
      <c r="R696" s="290"/>
      <c r="S696" s="290"/>
      <c r="T696" s="290"/>
      <c r="U696" s="290"/>
      <c r="V696" s="290"/>
      <c r="W696" s="290"/>
      <c r="X696" s="290"/>
      <c r="Y696" s="409"/>
      <c r="Z696" s="422"/>
      <c r="AA696" s="422"/>
      <c r="AB696" s="422"/>
      <c r="AC696" s="422"/>
      <c r="AD696" s="422"/>
      <c r="AE696" s="422"/>
      <c r="AF696" s="422"/>
      <c r="AG696" s="422"/>
      <c r="AH696" s="422"/>
      <c r="AI696" s="422"/>
      <c r="AJ696" s="422"/>
      <c r="AK696" s="422"/>
      <c r="AL696" s="422"/>
      <c r="AM696" s="305"/>
    </row>
    <row r="697" spans="1:39" ht="15.6" outlineLevel="1">
      <c r="A697" s="521"/>
      <c r="B697" s="287" t="s">
        <v>501</v>
      </c>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09"/>
      <c r="Z697" s="422"/>
      <c r="AA697" s="422"/>
      <c r="AB697" s="422"/>
      <c r="AC697" s="422"/>
      <c r="AD697" s="422"/>
      <c r="AE697" s="422"/>
      <c r="AF697" s="422"/>
      <c r="AG697" s="422"/>
      <c r="AH697" s="422"/>
      <c r="AI697" s="422"/>
      <c r="AJ697" s="422"/>
      <c r="AK697" s="422"/>
      <c r="AL697" s="422"/>
      <c r="AM697" s="305"/>
    </row>
    <row r="698" spans="1:39" ht="15" outlineLevel="1">
      <c r="A698" s="521">
        <v>33</v>
      </c>
      <c r="B698" s="739" t="s">
        <v>745</v>
      </c>
      <c r="C698" s="290" t="s">
        <v>25</v>
      </c>
      <c r="D698" s="294">
        <v>36344</v>
      </c>
      <c r="E698" s="294">
        <f>(F698+D698)/2</f>
        <v>36344</v>
      </c>
      <c r="F698" s="294">
        <v>36344</v>
      </c>
      <c r="G698" s="294">
        <f>G476/F476*F698</f>
        <v>36344</v>
      </c>
      <c r="H698" s="294"/>
      <c r="I698" s="294"/>
      <c r="J698" s="294"/>
      <c r="K698" s="294"/>
      <c r="L698" s="294"/>
      <c r="M698" s="294"/>
      <c r="N698" s="294">
        <v>0</v>
      </c>
      <c r="O698" s="294"/>
      <c r="P698" s="294"/>
      <c r="Q698" s="294"/>
      <c r="R698" s="294"/>
      <c r="S698" s="294"/>
      <c r="T698" s="294"/>
      <c r="U698" s="294"/>
      <c r="V698" s="294"/>
      <c r="W698" s="294"/>
      <c r="X698" s="294"/>
      <c r="Y698" s="423">
        <v>1</v>
      </c>
      <c r="Z698" s="407"/>
      <c r="AA698" s="407"/>
      <c r="AB698" s="407"/>
      <c r="AC698" s="407"/>
      <c r="AD698" s="407"/>
      <c r="AE698" s="407"/>
      <c r="AF698" s="412"/>
      <c r="AG698" s="412"/>
      <c r="AH698" s="412"/>
      <c r="AI698" s="412"/>
      <c r="AJ698" s="412"/>
      <c r="AK698" s="412"/>
      <c r="AL698" s="412"/>
      <c r="AM698" s="295">
        <f>SUM(Y698:AL698)</f>
        <v>1</v>
      </c>
    </row>
    <row r="699" spans="1:39" ht="15" outlineLevel="1">
      <c r="A699" s="521"/>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08">
        <f>Y698</f>
        <v>1</v>
      </c>
      <c r="Z699" s="408">
        <f t="shared" ref="Z699:AL699" si="1131">Z698</f>
        <v>0</v>
      </c>
      <c r="AA699" s="408">
        <f t="shared" si="1131"/>
        <v>0</v>
      </c>
      <c r="AB699" s="408">
        <f t="shared" si="1131"/>
        <v>0</v>
      </c>
      <c r="AC699" s="408">
        <f t="shared" si="1131"/>
        <v>0</v>
      </c>
      <c r="AD699" s="408">
        <f t="shared" si="1131"/>
        <v>0</v>
      </c>
      <c r="AE699" s="408">
        <f t="shared" si="1131"/>
        <v>0</v>
      </c>
      <c r="AF699" s="408">
        <f t="shared" si="1131"/>
        <v>0</v>
      </c>
      <c r="AG699" s="408">
        <f t="shared" si="1131"/>
        <v>0</v>
      </c>
      <c r="AH699" s="408">
        <f t="shared" si="1131"/>
        <v>0</v>
      </c>
      <c r="AI699" s="408">
        <f t="shared" si="1131"/>
        <v>0</v>
      </c>
      <c r="AJ699" s="408">
        <f t="shared" si="1131"/>
        <v>0</v>
      </c>
      <c r="AK699" s="408">
        <f t="shared" si="1131"/>
        <v>0</v>
      </c>
      <c r="AL699" s="408">
        <f t="shared" si="1131"/>
        <v>0</v>
      </c>
      <c r="AM699" s="305"/>
    </row>
    <row r="700" spans="1:39" ht="15" hidden="1" outlineLevel="1">
      <c r="A700" s="521"/>
      <c r="B700" s="425"/>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09"/>
      <c r="Z700" s="422"/>
      <c r="AA700" s="422"/>
      <c r="AB700" s="422"/>
      <c r="AC700" s="422"/>
      <c r="AD700" s="422"/>
      <c r="AE700" s="422"/>
      <c r="AF700" s="422"/>
      <c r="AG700" s="422"/>
      <c r="AH700" s="422"/>
      <c r="AI700" s="422"/>
      <c r="AJ700" s="422"/>
      <c r="AK700" s="422"/>
      <c r="AL700" s="422"/>
      <c r="AM700" s="305"/>
    </row>
    <row r="701" spans="1:39" ht="15" hidden="1" outlineLevel="1">
      <c r="A701" s="521">
        <v>34</v>
      </c>
      <c r="B701" s="425" t="s">
        <v>745</v>
      </c>
      <c r="C701" s="290" t="s">
        <v>25</v>
      </c>
      <c r="D701" s="294"/>
      <c r="E701" s="294"/>
      <c r="F701" s="294"/>
      <c r="G701" s="294"/>
      <c r="H701" s="294"/>
      <c r="I701" s="294"/>
      <c r="J701" s="294"/>
      <c r="K701" s="294"/>
      <c r="L701" s="294"/>
      <c r="M701" s="294"/>
      <c r="N701" s="294">
        <v>0</v>
      </c>
      <c r="O701" s="294"/>
      <c r="P701" s="294"/>
      <c r="Q701" s="294"/>
      <c r="R701" s="294"/>
      <c r="S701" s="294"/>
      <c r="T701" s="294"/>
      <c r="U701" s="294"/>
      <c r="V701" s="294"/>
      <c r="W701" s="294"/>
      <c r="X701" s="294"/>
      <c r="Y701" s="423"/>
      <c r="Z701" s="407"/>
      <c r="AA701" s="407"/>
      <c r="AB701" s="407"/>
      <c r="AC701" s="407"/>
      <c r="AD701" s="407"/>
      <c r="AE701" s="407"/>
      <c r="AF701" s="412"/>
      <c r="AG701" s="412"/>
      <c r="AH701" s="412"/>
      <c r="AI701" s="412"/>
      <c r="AJ701" s="412"/>
      <c r="AK701" s="412"/>
      <c r="AL701" s="412"/>
      <c r="AM701" s="295">
        <f>SUM(Y701:AL701)</f>
        <v>0</v>
      </c>
    </row>
    <row r="702" spans="1:39" ht="15" hidden="1" outlineLevel="1">
      <c r="A702" s="521"/>
      <c r="B702" s="293" t="s">
        <v>310</v>
      </c>
      <c r="C702" s="290" t="s">
        <v>163</v>
      </c>
      <c r="D702" s="294"/>
      <c r="E702" s="294"/>
      <c r="F702" s="294"/>
      <c r="G702" s="294"/>
      <c r="H702" s="294"/>
      <c r="I702" s="294"/>
      <c r="J702" s="294"/>
      <c r="K702" s="294"/>
      <c r="L702" s="294"/>
      <c r="M702" s="294"/>
      <c r="N702" s="294">
        <f>N701</f>
        <v>0</v>
      </c>
      <c r="O702" s="294"/>
      <c r="P702" s="294"/>
      <c r="Q702" s="294"/>
      <c r="R702" s="294"/>
      <c r="S702" s="294"/>
      <c r="T702" s="294"/>
      <c r="U702" s="294"/>
      <c r="V702" s="294"/>
      <c r="W702" s="294"/>
      <c r="X702" s="294"/>
      <c r="Y702" s="408">
        <f>Y701</f>
        <v>0</v>
      </c>
      <c r="Z702" s="408">
        <f t="shared" ref="Z702:AL702" si="1132">Z701</f>
        <v>0</v>
      </c>
      <c r="AA702" s="408">
        <f t="shared" si="1132"/>
        <v>0</v>
      </c>
      <c r="AB702" s="408">
        <f t="shared" si="1132"/>
        <v>0</v>
      </c>
      <c r="AC702" s="408">
        <f t="shared" si="1132"/>
        <v>0</v>
      </c>
      <c r="AD702" s="408">
        <f t="shared" si="1132"/>
        <v>0</v>
      </c>
      <c r="AE702" s="408">
        <f t="shared" si="1132"/>
        <v>0</v>
      </c>
      <c r="AF702" s="408">
        <f t="shared" si="1132"/>
        <v>0</v>
      </c>
      <c r="AG702" s="408">
        <f t="shared" si="1132"/>
        <v>0</v>
      </c>
      <c r="AH702" s="408">
        <f t="shared" si="1132"/>
        <v>0</v>
      </c>
      <c r="AI702" s="408">
        <f t="shared" si="1132"/>
        <v>0</v>
      </c>
      <c r="AJ702" s="408">
        <f t="shared" si="1132"/>
        <v>0</v>
      </c>
      <c r="AK702" s="408">
        <f t="shared" si="1132"/>
        <v>0</v>
      </c>
      <c r="AL702" s="408">
        <f t="shared" si="1132"/>
        <v>0</v>
      </c>
      <c r="AM702" s="305"/>
    </row>
    <row r="703" spans="1:39" ht="15" hidden="1" outlineLevel="1">
      <c r="A703" s="521"/>
      <c r="B703" s="425"/>
      <c r="C703" s="290"/>
      <c r="D703" s="290"/>
      <c r="E703" s="290"/>
      <c r="F703" s="290"/>
      <c r="G703" s="290"/>
      <c r="H703" s="290"/>
      <c r="I703" s="290"/>
      <c r="J703" s="290"/>
      <c r="K703" s="290"/>
      <c r="L703" s="290"/>
      <c r="M703" s="290"/>
      <c r="N703" s="290"/>
      <c r="O703" s="290"/>
      <c r="P703" s="290"/>
      <c r="Q703" s="290"/>
      <c r="R703" s="290"/>
      <c r="S703" s="290"/>
      <c r="T703" s="290"/>
      <c r="U703" s="290"/>
      <c r="V703" s="290"/>
      <c r="W703" s="290"/>
      <c r="X703" s="290"/>
      <c r="Y703" s="409"/>
      <c r="Z703" s="422"/>
      <c r="AA703" s="422"/>
      <c r="AB703" s="422"/>
      <c r="AC703" s="422"/>
      <c r="AD703" s="422"/>
      <c r="AE703" s="422"/>
      <c r="AF703" s="422"/>
      <c r="AG703" s="422"/>
      <c r="AH703" s="422"/>
      <c r="AI703" s="422"/>
      <c r="AJ703" s="422"/>
      <c r="AK703" s="422"/>
      <c r="AL703" s="422"/>
      <c r="AM703" s="305"/>
    </row>
    <row r="704" spans="1:39" ht="15" hidden="1" outlineLevel="1">
      <c r="A704" s="521">
        <v>35</v>
      </c>
      <c r="B704" s="425" t="s">
        <v>127</v>
      </c>
      <c r="C704" s="290" t="s">
        <v>25</v>
      </c>
      <c r="D704" s="294"/>
      <c r="E704" s="294"/>
      <c r="F704" s="294"/>
      <c r="G704" s="294"/>
      <c r="H704" s="294"/>
      <c r="I704" s="294"/>
      <c r="J704" s="294"/>
      <c r="K704" s="294"/>
      <c r="L704" s="294"/>
      <c r="M704" s="294"/>
      <c r="N704" s="294">
        <v>0</v>
      </c>
      <c r="O704" s="294"/>
      <c r="P704" s="294"/>
      <c r="Q704" s="294"/>
      <c r="R704" s="294"/>
      <c r="S704" s="294"/>
      <c r="T704" s="294"/>
      <c r="U704" s="294"/>
      <c r="V704" s="294"/>
      <c r="W704" s="294"/>
      <c r="X704" s="294"/>
      <c r="Y704" s="423"/>
      <c r="Z704" s="407"/>
      <c r="AA704" s="407"/>
      <c r="AB704" s="407"/>
      <c r="AC704" s="407"/>
      <c r="AD704" s="407"/>
      <c r="AE704" s="407"/>
      <c r="AF704" s="412"/>
      <c r="AG704" s="412"/>
      <c r="AH704" s="412"/>
      <c r="AI704" s="412"/>
      <c r="AJ704" s="412"/>
      <c r="AK704" s="412"/>
      <c r="AL704" s="412"/>
      <c r="AM704" s="295">
        <f>SUM(Y704:AL704)</f>
        <v>0</v>
      </c>
    </row>
    <row r="705" spans="1:39" ht="15" hidden="1" outlineLevel="1">
      <c r="A705" s="521"/>
      <c r="B705" s="293" t="s">
        <v>310</v>
      </c>
      <c r="C705" s="290" t="s">
        <v>163</v>
      </c>
      <c r="D705" s="294"/>
      <c r="E705" s="294"/>
      <c r="F705" s="294"/>
      <c r="G705" s="294"/>
      <c r="H705" s="294"/>
      <c r="I705" s="294"/>
      <c r="J705" s="294"/>
      <c r="K705" s="294"/>
      <c r="L705" s="294"/>
      <c r="M705" s="294"/>
      <c r="N705" s="294">
        <f>N704</f>
        <v>0</v>
      </c>
      <c r="O705" s="294"/>
      <c r="P705" s="294"/>
      <c r="Q705" s="294"/>
      <c r="R705" s="294"/>
      <c r="S705" s="294"/>
      <c r="T705" s="294"/>
      <c r="U705" s="294"/>
      <c r="V705" s="294"/>
      <c r="W705" s="294"/>
      <c r="X705" s="294"/>
      <c r="Y705" s="408">
        <f>Y704</f>
        <v>0</v>
      </c>
      <c r="Z705" s="408">
        <f t="shared" ref="Z705" si="1133">Z704</f>
        <v>0</v>
      </c>
      <c r="AA705" s="408">
        <f t="shared" ref="AA705" si="1134">AA704</f>
        <v>0</v>
      </c>
      <c r="AB705" s="408">
        <f t="shared" ref="AB705" si="1135">AB704</f>
        <v>0</v>
      </c>
      <c r="AC705" s="408">
        <f t="shared" ref="AC705" si="1136">AC704</f>
        <v>0</v>
      </c>
      <c r="AD705" s="408">
        <f t="shared" ref="AD705" si="1137">AD704</f>
        <v>0</v>
      </c>
      <c r="AE705" s="408">
        <f t="shared" ref="AE705" si="1138">AE704</f>
        <v>0</v>
      </c>
      <c r="AF705" s="408">
        <f t="shared" ref="AF705" si="1139">AF704</f>
        <v>0</v>
      </c>
      <c r="AG705" s="408">
        <f t="shared" ref="AG705" si="1140">AG704</f>
        <v>0</v>
      </c>
      <c r="AH705" s="408">
        <f t="shared" ref="AH705" si="1141">AH704</f>
        <v>0</v>
      </c>
      <c r="AI705" s="408">
        <f t="shared" ref="AI705" si="1142">AI704</f>
        <v>0</v>
      </c>
      <c r="AJ705" s="408">
        <f t="shared" ref="AJ705" si="1143">AJ704</f>
        <v>0</v>
      </c>
      <c r="AK705" s="408">
        <f t="shared" ref="AK705" si="1144">AK704</f>
        <v>0</v>
      </c>
      <c r="AL705" s="408">
        <f t="shared" ref="AL705" si="1145">AL704</f>
        <v>0</v>
      </c>
      <c r="AM705" s="305"/>
    </row>
    <row r="706" spans="1:39" ht="15" hidden="1" outlineLevel="1">
      <c r="A706" s="521"/>
      <c r="B706" s="428"/>
      <c r="C706" s="290"/>
      <c r="D706" s="290"/>
      <c r="E706" s="290"/>
      <c r="F706" s="290"/>
      <c r="G706" s="290"/>
      <c r="H706" s="290"/>
      <c r="I706" s="290"/>
      <c r="J706" s="290"/>
      <c r="K706" s="290"/>
      <c r="L706" s="290"/>
      <c r="M706" s="290"/>
      <c r="N706" s="290"/>
      <c r="O706" s="290"/>
      <c r="P706" s="290"/>
      <c r="Q706" s="290"/>
      <c r="R706" s="290"/>
      <c r="S706" s="290"/>
      <c r="T706" s="290"/>
      <c r="U706" s="290"/>
      <c r="V706" s="290"/>
      <c r="W706" s="290"/>
      <c r="X706" s="290"/>
      <c r="Y706" s="409"/>
      <c r="Z706" s="422"/>
      <c r="AA706" s="422"/>
      <c r="AB706" s="422"/>
      <c r="AC706" s="422"/>
      <c r="AD706" s="422"/>
      <c r="AE706" s="422"/>
      <c r="AF706" s="422"/>
      <c r="AG706" s="422"/>
      <c r="AH706" s="422"/>
      <c r="AI706" s="422"/>
      <c r="AJ706" s="422"/>
      <c r="AK706" s="422"/>
      <c r="AL706" s="422"/>
      <c r="AM706" s="305"/>
    </row>
    <row r="707" spans="1:39" ht="15.6" hidden="1" outlineLevel="1">
      <c r="A707" s="521"/>
      <c r="B707" s="287" t="s">
        <v>502</v>
      </c>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09"/>
      <c r="Z707" s="422"/>
      <c r="AA707" s="422"/>
      <c r="AB707" s="422"/>
      <c r="AC707" s="422"/>
      <c r="AD707" s="422"/>
      <c r="AE707" s="422"/>
      <c r="AF707" s="422"/>
      <c r="AG707" s="422"/>
      <c r="AH707" s="422"/>
      <c r="AI707" s="422"/>
      <c r="AJ707" s="422"/>
      <c r="AK707" s="422"/>
      <c r="AL707" s="422"/>
      <c r="AM707" s="305"/>
    </row>
    <row r="708" spans="1:39" ht="45" hidden="1" outlineLevel="1">
      <c r="A708" s="521">
        <v>36</v>
      </c>
      <c r="B708" s="425" t="s">
        <v>128</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3"/>
      <c r="Z708" s="407"/>
      <c r="AA708" s="407"/>
      <c r="AB708" s="407"/>
      <c r="AC708" s="407"/>
      <c r="AD708" s="407"/>
      <c r="AE708" s="407"/>
      <c r="AF708" s="412"/>
      <c r="AG708" s="412"/>
      <c r="AH708" s="412"/>
      <c r="AI708" s="412"/>
      <c r="AJ708" s="412"/>
      <c r="AK708" s="412"/>
      <c r="AL708" s="412"/>
      <c r="AM708" s="295">
        <f>SUM(Y708:AL708)</f>
        <v>0</v>
      </c>
    </row>
    <row r="709" spans="1:39" ht="15" hidden="1" outlineLevel="1">
      <c r="A709" s="521"/>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08">
        <f>Y708</f>
        <v>0</v>
      </c>
      <c r="Z709" s="408">
        <f t="shared" ref="Z709" si="1146">Z708</f>
        <v>0</v>
      </c>
      <c r="AA709" s="408">
        <f t="shared" ref="AA709" si="1147">AA708</f>
        <v>0</v>
      </c>
      <c r="AB709" s="408">
        <f t="shared" ref="AB709" si="1148">AB708</f>
        <v>0</v>
      </c>
      <c r="AC709" s="408">
        <f t="shared" ref="AC709" si="1149">AC708</f>
        <v>0</v>
      </c>
      <c r="AD709" s="408">
        <f t="shared" ref="AD709" si="1150">AD708</f>
        <v>0</v>
      </c>
      <c r="AE709" s="408">
        <f t="shared" ref="AE709" si="1151">AE708</f>
        <v>0</v>
      </c>
      <c r="AF709" s="408">
        <f t="shared" ref="AF709" si="1152">AF708</f>
        <v>0</v>
      </c>
      <c r="AG709" s="408">
        <f t="shared" ref="AG709" si="1153">AG708</f>
        <v>0</v>
      </c>
      <c r="AH709" s="408">
        <f t="shared" ref="AH709" si="1154">AH708</f>
        <v>0</v>
      </c>
      <c r="AI709" s="408">
        <f t="shared" ref="AI709" si="1155">AI708</f>
        <v>0</v>
      </c>
      <c r="AJ709" s="408">
        <f t="shared" ref="AJ709" si="1156">AJ708</f>
        <v>0</v>
      </c>
      <c r="AK709" s="408">
        <f t="shared" ref="AK709" si="1157">AK708</f>
        <v>0</v>
      </c>
      <c r="AL709" s="408">
        <f t="shared" ref="AL709" si="1158">AL708</f>
        <v>0</v>
      </c>
      <c r="AM709" s="305"/>
    </row>
    <row r="710" spans="1:39" ht="15" hidden="1" outlineLevel="1">
      <c r="A710" s="521"/>
      <c r="B710" s="425"/>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09"/>
      <c r="Z710" s="422"/>
      <c r="AA710" s="422"/>
      <c r="AB710" s="422"/>
      <c r="AC710" s="422"/>
      <c r="AD710" s="422"/>
      <c r="AE710" s="422"/>
      <c r="AF710" s="422"/>
      <c r="AG710" s="422"/>
      <c r="AH710" s="422"/>
      <c r="AI710" s="422"/>
      <c r="AJ710" s="422"/>
      <c r="AK710" s="422"/>
      <c r="AL710" s="422"/>
      <c r="AM710" s="305"/>
    </row>
    <row r="711" spans="1:39" ht="30" hidden="1" outlineLevel="1">
      <c r="A711" s="521">
        <v>37</v>
      </c>
      <c r="B711" s="425" t="s">
        <v>129</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3"/>
      <c r="Z711" s="407"/>
      <c r="AA711" s="407"/>
      <c r="AB711" s="407"/>
      <c r="AC711" s="407"/>
      <c r="AD711" s="407"/>
      <c r="AE711" s="407"/>
      <c r="AF711" s="412"/>
      <c r="AG711" s="412"/>
      <c r="AH711" s="412"/>
      <c r="AI711" s="412"/>
      <c r="AJ711" s="412"/>
      <c r="AK711" s="412"/>
      <c r="AL711" s="412"/>
      <c r="AM711" s="295">
        <f>SUM(Y711:AL711)</f>
        <v>0</v>
      </c>
    </row>
    <row r="712" spans="1:39" ht="15" hidden="1" outlineLevel="1">
      <c r="A712" s="521"/>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08">
        <f>Y711</f>
        <v>0</v>
      </c>
      <c r="Z712" s="408">
        <f t="shared" ref="Z712" si="1159">Z711</f>
        <v>0</v>
      </c>
      <c r="AA712" s="408">
        <f t="shared" ref="AA712" si="1160">AA711</f>
        <v>0</v>
      </c>
      <c r="AB712" s="408">
        <f t="shared" ref="AB712" si="1161">AB711</f>
        <v>0</v>
      </c>
      <c r="AC712" s="408">
        <f t="shared" ref="AC712" si="1162">AC711</f>
        <v>0</v>
      </c>
      <c r="AD712" s="408">
        <f t="shared" ref="AD712" si="1163">AD711</f>
        <v>0</v>
      </c>
      <c r="AE712" s="408">
        <f t="shared" ref="AE712" si="1164">AE711</f>
        <v>0</v>
      </c>
      <c r="AF712" s="408">
        <f t="shared" ref="AF712" si="1165">AF711</f>
        <v>0</v>
      </c>
      <c r="AG712" s="408">
        <f t="shared" ref="AG712" si="1166">AG711</f>
        <v>0</v>
      </c>
      <c r="AH712" s="408">
        <f t="shared" ref="AH712" si="1167">AH711</f>
        <v>0</v>
      </c>
      <c r="AI712" s="408">
        <f t="shared" ref="AI712" si="1168">AI711</f>
        <v>0</v>
      </c>
      <c r="AJ712" s="408">
        <f t="shared" ref="AJ712" si="1169">AJ711</f>
        <v>0</v>
      </c>
      <c r="AK712" s="408">
        <f t="shared" ref="AK712" si="1170">AK711</f>
        <v>0</v>
      </c>
      <c r="AL712" s="408">
        <f t="shared" ref="AL712" si="1171">AL711</f>
        <v>0</v>
      </c>
      <c r="AM712" s="305"/>
    </row>
    <row r="713" spans="1:39" ht="15" hidden="1" outlineLevel="1">
      <c r="A713" s="521"/>
      <c r="B713" s="425"/>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09"/>
      <c r="Z713" s="422"/>
      <c r="AA713" s="422"/>
      <c r="AB713" s="422"/>
      <c r="AC713" s="422"/>
      <c r="AD713" s="422"/>
      <c r="AE713" s="422"/>
      <c r="AF713" s="422"/>
      <c r="AG713" s="422"/>
      <c r="AH713" s="422"/>
      <c r="AI713" s="422"/>
      <c r="AJ713" s="422"/>
      <c r="AK713" s="422"/>
      <c r="AL713" s="422"/>
      <c r="AM713" s="305"/>
    </row>
    <row r="714" spans="1:39" ht="15" hidden="1" outlineLevel="1">
      <c r="A714" s="521">
        <v>38</v>
      </c>
      <c r="B714" s="425" t="s">
        <v>130</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3"/>
      <c r="Z714" s="407"/>
      <c r="AA714" s="407"/>
      <c r="AB714" s="407"/>
      <c r="AC714" s="407"/>
      <c r="AD714" s="407"/>
      <c r="AE714" s="407"/>
      <c r="AF714" s="412"/>
      <c r="AG714" s="412"/>
      <c r="AH714" s="412"/>
      <c r="AI714" s="412"/>
      <c r="AJ714" s="412"/>
      <c r="AK714" s="412"/>
      <c r="AL714" s="412"/>
      <c r="AM714" s="295">
        <f>SUM(Y714:AL714)</f>
        <v>0</v>
      </c>
    </row>
    <row r="715" spans="1:39" ht="15" hidden="1" outlineLevel="1">
      <c r="A715" s="521"/>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08">
        <f>Y714</f>
        <v>0</v>
      </c>
      <c r="Z715" s="408">
        <f t="shared" ref="Z715" si="1172">Z714</f>
        <v>0</v>
      </c>
      <c r="AA715" s="408">
        <f t="shared" ref="AA715" si="1173">AA714</f>
        <v>0</v>
      </c>
      <c r="AB715" s="408">
        <f t="shared" ref="AB715" si="1174">AB714</f>
        <v>0</v>
      </c>
      <c r="AC715" s="408">
        <f t="shared" ref="AC715" si="1175">AC714</f>
        <v>0</v>
      </c>
      <c r="AD715" s="408">
        <f t="shared" ref="AD715" si="1176">AD714</f>
        <v>0</v>
      </c>
      <c r="AE715" s="408">
        <f t="shared" ref="AE715" si="1177">AE714</f>
        <v>0</v>
      </c>
      <c r="AF715" s="408">
        <f t="shared" ref="AF715" si="1178">AF714</f>
        <v>0</v>
      </c>
      <c r="AG715" s="408">
        <f t="shared" ref="AG715" si="1179">AG714</f>
        <v>0</v>
      </c>
      <c r="AH715" s="408">
        <f t="shared" ref="AH715" si="1180">AH714</f>
        <v>0</v>
      </c>
      <c r="AI715" s="408">
        <f t="shared" ref="AI715" si="1181">AI714</f>
        <v>0</v>
      </c>
      <c r="AJ715" s="408">
        <f t="shared" ref="AJ715" si="1182">AJ714</f>
        <v>0</v>
      </c>
      <c r="AK715" s="408">
        <f t="shared" ref="AK715" si="1183">AK714</f>
        <v>0</v>
      </c>
      <c r="AL715" s="408">
        <f t="shared" ref="AL715" si="1184">AL714</f>
        <v>0</v>
      </c>
      <c r="AM715" s="305"/>
    </row>
    <row r="716" spans="1:39" ht="15" hidden="1" outlineLevel="1">
      <c r="A716" s="521"/>
      <c r="B716" s="425"/>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09"/>
      <c r="Z716" s="422"/>
      <c r="AA716" s="422"/>
      <c r="AB716" s="422"/>
      <c r="AC716" s="422"/>
      <c r="AD716" s="422"/>
      <c r="AE716" s="422"/>
      <c r="AF716" s="422"/>
      <c r="AG716" s="422"/>
      <c r="AH716" s="422"/>
      <c r="AI716" s="422"/>
      <c r="AJ716" s="422"/>
      <c r="AK716" s="422"/>
      <c r="AL716" s="422"/>
      <c r="AM716" s="305"/>
    </row>
    <row r="717" spans="1:39" ht="30" hidden="1" outlineLevel="1">
      <c r="A717" s="521">
        <v>39</v>
      </c>
      <c r="B717" s="425" t="s">
        <v>131</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3"/>
      <c r="Z717" s="407"/>
      <c r="AA717" s="407"/>
      <c r="AB717" s="407"/>
      <c r="AC717" s="407"/>
      <c r="AD717" s="407"/>
      <c r="AE717" s="407"/>
      <c r="AF717" s="412"/>
      <c r="AG717" s="412"/>
      <c r="AH717" s="412"/>
      <c r="AI717" s="412"/>
      <c r="AJ717" s="412"/>
      <c r="AK717" s="412"/>
      <c r="AL717" s="412"/>
      <c r="AM717" s="295">
        <f>SUM(Y717:AL717)</f>
        <v>0</v>
      </c>
    </row>
    <row r="718" spans="1:39" ht="15" hidden="1" outlineLevel="1">
      <c r="A718" s="521"/>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08">
        <f>Y717</f>
        <v>0</v>
      </c>
      <c r="Z718" s="408">
        <f t="shared" ref="Z718" si="1185">Z717</f>
        <v>0</v>
      </c>
      <c r="AA718" s="408">
        <f t="shared" ref="AA718" si="1186">AA717</f>
        <v>0</v>
      </c>
      <c r="AB718" s="408">
        <f t="shared" ref="AB718" si="1187">AB717</f>
        <v>0</v>
      </c>
      <c r="AC718" s="408">
        <f t="shared" ref="AC718" si="1188">AC717</f>
        <v>0</v>
      </c>
      <c r="AD718" s="408">
        <f t="shared" ref="AD718" si="1189">AD717</f>
        <v>0</v>
      </c>
      <c r="AE718" s="408">
        <f t="shared" ref="AE718" si="1190">AE717</f>
        <v>0</v>
      </c>
      <c r="AF718" s="408">
        <f t="shared" ref="AF718" si="1191">AF717</f>
        <v>0</v>
      </c>
      <c r="AG718" s="408">
        <f t="shared" ref="AG718" si="1192">AG717</f>
        <v>0</v>
      </c>
      <c r="AH718" s="408">
        <f t="shared" ref="AH718" si="1193">AH717</f>
        <v>0</v>
      </c>
      <c r="AI718" s="408">
        <f t="shared" ref="AI718" si="1194">AI717</f>
        <v>0</v>
      </c>
      <c r="AJ718" s="408">
        <f t="shared" ref="AJ718" si="1195">AJ717</f>
        <v>0</v>
      </c>
      <c r="AK718" s="408">
        <f t="shared" ref="AK718" si="1196">AK717</f>
        <v>0</v>
      </c>
      <c r="AL718" s="408">
        <f t="shared" ref="AL718" si="1197">AL717</f>
        <v>0</v>
      </c>
      <c r="AM718" s="305"/>
    </row>
    <row r="719" spans="1:39" ht="15" hidden="1" outlineLevel="1">
      <c r="A719" s="521"/>
      <c r="B719" s="425"/>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09"/>
      <c r="Z719" s="422"/>
      <c r="AA719" s="422"/>
      <c r="AB719" s="422"/>
      <c r="AC719" s="422"/>
      <c r="AD719" s="422"/>
      <c r="AE719" s="422"/>
      <c r="AF719" s="422"/>
      <c r="AG719" s="422"/>
      <c r="AH719" s="422"/>
      <c r="AI719" s="422"/>
      <c r="AJ719" s="422"/>
      <c r="AK719" s="422"/>
      <c r="AL719" s="422"/>
      <c r="AM719" s="305"/>
    </row>
    <row r="720" spans="1:39" ht="30" hidden="1" outlineLevel="1">
      <c r="A720" s="521">
        <v>40</v>
      </c>
      <c r="B720" s="425" t="s">
        <v>132</v>
      </c>
      <c r="C720" s="290" t="s">
        <v>25</v>
      </c>
      <c r="D720" s="294"/>
      <c r="E720" s="294"/>
      <c r="F720" s="294"/>
      <c r="G720" s="294"/>
      <c r="H720" s="294"/>
      <c r="I720" s="294"/>
      <c r="J720" s="294"/>
      <c r="K720" s="294"/>
      <c r="L720" s="294"/>
      <c r="M720" s="294"/>
      <c r="N720" s="294">
        <v>12</v>
      </c>
      <c r="O720" s="294"/>
      <c r="P720" s="294"/>
      <c r="Q720" s="294"/>
      <c r="R720" s="294"/>
      <c r="S720" s="294"/>
      <c r="T720" s="294"/>
      <c r="U720" s="294"/>
      <c r="V720" s="294"/>
      <c r="W720" s="294"/>
      <c r="X720" s="294"/>
      <c r="Y720" s="423"/>
      <c r="Z720" s="407"/>
      <c r="AA720" s="407"/>
      <c r="AB720" s="407"/>
      <c r="AC720" s="407"/>
      <c r="AD720" s="407"/>
      <c r="AE720" s="407"/>
      <c r="AF720" s="412"/>
      <c r="AG720" s="412"/>
      <c r="AH720" s="412"/>
      <c r="AI720" s="412"/>
      <c r="AJ720" s="412"/>
      <c r="AK720" s="412"/>
      <c r="AL720" s="412"/>
      <c r="AM720" s="295">
        <f>SUM(Y720:AL720)</f>
        <v>0</v>
      </c>
    </row>
    <row r="721" spans="1:39" ht="15" hidden="1" outlineLevel="1">
      <c r="A721" s="521"/>
      <c r="B721" s="293" t="s">
        <v>310</v>
      </c>
      <c r="C721" s="290" t="s">
        <v>163</v>
      </c>
      <c r="D721" s="294"/>
      <c r="E721" s="294"/>
      <c r="F721" s="294"/>
      <c r="G721" s="294"/>
      <c r="H721" s="294"/>
      <c r="I721" s="294"/>
      <c r="J721" s="294"/>
      <c r="K721" s="294"/>
      <c r="L721" s="294"/>
      <c r="M721" s="294"/>
      <c r="N721" s="294">
        <f>N720</f>
        <v>12</v>
      </c>
      <c r="O721" s="294"/>
      <c r="P721" s="294"/>
      <c r="Q721" s="294"/>
      <c r="R721" s="294"/>
      <c r="S721" s="294"/>
      <c r="T721" s="294"/>
      <c r="U721" s="294"/>
      <c r="V721" s="294"/>
      <c r="W721" s="294"/>
      <c r="X721" s="294"/>
      <c r="Y721" s="408">
        <f>Y720</f>
        <v>0</v>
      </c>
      <c r="Z721" s="408">
        <f t="shared" ref="Z721" si="1198">Z720</f>
        <v>0</v>
      </c>
      <c r="AA721" s="408">
        <f t="shared" ref="AA721" si="1199">AA720</f>
        <v>0</v>
      </c>
      <c r="AB721" s="408">
        <f t="shared" ref="AB721" si="1200">AB720</f>
        <v>0</v>
      </c>
      <c r="AC721" s="408">
        <f t="shared" ref="AC721" si="1201">AC720</f>
        <v>0</v>
      </c>
      <c r="AD721" s="408">
        <f t="shared" ref="AD721" si="1202">AD720</f>
        <v>0</v>
      </c>
      <c r="AE721" s="408">
        <f t="shared" ref="AE721" si="1203">AE720</f>
        <v>0</v>
      </c>
      <c r="AF721" s="408">
        <f t="shared" ref="AF721" si="1204">AF720</f>
        <v>0</v>
      </c>
      <c r="AG721" s="408">
        <f t="shared" ref="AG721" si="1205">AG720</f>
        <v>0</v>
      </c>
      <c r="AH721" s="408">
        <f t="shared" ref="AH721" si="1206">AH720</f>
        <v>0</v>
      </c>
      <c r="AI721" s="408">
        <f t="shared" ref="AI721" si="1207">AI720</f>
        <v>0</v>
      </c>
      <c r="AJ721" s="408">
        <f t="shared" ref="AJ721" si="1208">AJ720</f>
        <v>0</v>
      </c>
      <c r="AK721" s="408">
        <f t="shared" ref="AK721" si="1209">AK720</f>
        <v>0</v>
      </c>
      <c r="AL721" s="408">
        <f t="shared" ref="AL721" si="1210">AL720</f>
        <v>0</v>
      </c>
      <c r="AM721" s="305"/>
    </row>
    <row r="722" spans="1:39" ht="15" hidden="1" outlineLevel="1">
      <c r="A722" s="521"/>
      <c r="B722" s="425"/>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09"/>
      <c r="Z722" s="422"/>
      <c r="AA722" s="422"/>
      <c r="AB722" s="422"/>
      <c r="AC722" s="422"/>
      <c r="AD722" s="422"/>
      <c r="AE722" s="422"/>
      <c r="AF722" s="422"/>
      <c r="AG722" s="422"/>
      <c r="AH722" s="422"/>
      <c r="AI722" s="422"/>
      <c r="AJ722" s="422"/>
      <c r="AK722" s="422"/>
      <c r="AL722" s="422"/>
      <c r="AM722" s="305"/>
    </row>
    <row r="723" spans="1:39" ht="45" hidden="1" outlineLevel="1">
      <c r="A723" s="521">
        <v>41</v>
      </c>
      <c r="B723" s="425" t="s">
        <v>133</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3"/>
      <c r="Z723" s="407"/>
      <c r="AA723" s="407"/>
      <c r="AB723" s="407"/>
      <c r="AC723" s="407"/>
      <c r="AD723" s="407"/>
      <c r="AE723" s="407"/>
      <c r="AF723" s="412"/>
      <c r="AG723" s="412"/>
      <c r="AH723" s="412"/>
      <c r="AI723" s="412"/>
      <c r="AJ723" s="412"/>
      <c r="AK723" s="412"/>
      <c r="AL723" s="412"/>
      <c r="AM723" s="295">
        <f>SUM(Y723:AL723)</f>
        <v>0</v>
      </c>
    </row>
    <row r="724" spans="1:39" ht="15" hidden="1" outlineLevel="1">
      <c r="A724" s="521"/>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08">
        <f>Y723</f>
        <v>0</v>
      </c>
      <c r="Z724" s="408">
        <f t="shared" ref="Z724" si="1211">Z723</f>
        <v>0</v>
      </c>
      <c r="AA724" s="408">
        <f t="shared" ref="AA724" si="1212">AA723</f>
        <v>0</v>
      </c>
      <c r="AB724" s="408">
        <f t="shared" ref="AB724" si="1213">AB723</f>
        <v>0</v>
      </c>
      <c r="AC724" s="408">
        <f t="shared" ref="AC724" si="1214">AC723</f>
        <v>0</v>
      </c>
      <c r="AD724" s="408">
        <f t="shared" ref="AD724" si="1215">AD723</f>
        <v>0</v>
      </c>
      <c r="AE724" s="408">
        <f t="shared" ref="AE724" si="1216">AE723</f>
        <v>0</v>
      </c>
      <c r="AF724" s="408">
        <f t="shared" ref="AF724" si="1217">AF723</f>
        <v>0</v>
      </c>
      <c r="AG724" s="408">
        <f t="shared" ref="AG724" si="1218">AG723</f>
        <v>0</v>
      </c>
      <c r="AH724" s="408">
        <f t="shared" ref="AH724" si="1219">AH723</f>
        <v>0</v>
      </c>
      <c r="AI724" s="408">
        <f t="shared" ref="AI724" si="1220">AI723</f>
        <v>0</v>
      </c>
      <c r="AJ724" s="408">
        <f t="shared" ref="AJ724" si="1221">AJ723</f>
        <v>0</v>
      </c>
      <c r="AK724" s="408">
        <f t="shared" ref="AK724" si="1222">AK723</f>
        <v>0</v>
      </c>
      <c r="AL724" s="408">
        <f t="shared" ref="AL724" si="1223">AL723</f>
        <v>0</v>
      </c>
      <c r="AM724" s="305"/>
    </row>
    <row r="725" spans="1:39" ht="15" hidden="1" outlineLevel="1">
      <c r="A725" s="521"/>
      <c r="B725" s="425"/>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09"/>
      <c r="Z725" s="422"/>
      <c r="AA725" s="422"/>
      <c r="AB725" s="422"/>
      <c r="AC725" s="422"/>
      <c r="AD725" s="422"/>
      <c r="AE725" s="422"/>
      <c r="AF725" s="422"/>
      <c r="AG725" s="422"/>
      <c r="AH725" s="422"/>
      <c r="AI725" s="422"/>
      <c r="AJ725" s="422"/>
      <c r="AK725" s="422"/>
      <c r="AL725" s="422"/>
      <c r="AM725" s="305"/>
    </row>
    <row r="726" spans="1:39" ht="30" hidden="1" outlineLevel="1">
      <c r="A726" s="521">
        <v>42</v>
      </c>
      <c r="B726" s="425" t="s">
        <v>134</v>
      </c>
      <c r="C726" s="290" t="s">
        <v>25</v>
      </c>
      <c r="D726" s="294"/>
      <c r="E726" s="294"/>
      <c r="F726" s="294"/>
      <c r="G726" s="294"/>
      <c r="H726" s="294"/>
      <c r="I726" s="294"/>
      <c r="J726" s="294"/>
      <c r="K726" s="294"/>
      <c r="L726" s="294"/>
      <c r="M726" s="294"/>
      <c r="N726" s="290"/>
      <c r="O726" s="294"/>
      <c r="P726" s="294"/>
      <c r="Q726" s="294"/>
      <c r="R726" s="294"/>
      <c r="S726" s="294"/>
      <c r="T726" s="294"/>
      <c r="U726" s="294"/>
      <c r="V726" s="294"/>
      <c r="W726" s="294"/>
      <c r="X726" s="294"/>
      <c r="Y726" s="423"/>
      <c r="Z726" s="407"/>
      <c r="AA726" s="407"/>
      <c r="AB726" s="407"/>
      <c r="AC726" s="407"/>
      <c r="AD726" s="407"/>
      <c r="AE726" s="407"/>
      <c r="AF726" s="412"/>
      <c r="AG726" s="412"/>
      <c r="AH726" s="412"/>
      <c r="AI726" s="412"/>
      <c r="AJ726" s="412"/>
      <c r="AK726" s="412"/>
      <c r="AL726" s="412"/>
      <c r="AM726" s="295">
        <f>SUM(Y726:AL726)</f>
        <v>0</v>
      </c>
    </row>
    <row r="727" spans="1:39" ht="15" hidden="1" outlineLevel="1">
      <c r="A727" s="521"/>
      <c r="B727" s="293" t="s">
        <v>310</v>
      </c>
      <c r="C727" s="290" t="s">
        <v>163</v>
      </c>
      <c r="D727" s="294"/>
      <c r="E727" s="294"/>
      <c r="F727" s="294"/>
      <c r="G727" s="294"/>
      <c r="H727" s="294"/>
      <c r="I727" s="294"/>
      <c r="J727" s="294"/>
      <c r="K727" s="294"/>
      <c r="L727" s="294"/>
      <c r="M727" s="294"/>
      <c r="N727" s="461"/>
      <c r="O727" s="294"/>
      <c r="P727" s="294"/>
      <c r="Q727" s="294"/>
      <c r="R727" s="294"/>
      <c r="S727" s="294"/>
      <c r="T727" s="294"/>
      <c r="U727" s="294"/>
      <c r="V727" s="294"/>
      <c r="W727" s="294"/>
      <c r="X727" s="294"/>
      <c r="Y727" s="408">
        <f>Y726</f>
        <v>0</v>
      </c>
      <c r="Z727" s="408">
        <f t="shared" ref="Z727" si="1224">Z726</f>
        <v>0</v>
      </c>
      <c r="AA727" s="408">
        <f t="shared" ref="AA727" si="1225">AA726</f>
        <v>0</v>
      </c>
      <c r="AB727" s="408">
        <f t="shared" ref="AB727" si="1226">AB726</f>
        <v>0</v>
      </c>
      <c r="AC727" s="408">
        <f t="shared" ref="AC727" si="1227">AC726</f>
        <v>0</v>
      </c>
      <c r="AD727" s="408">
        <f t="shared" ref="AD727" si="1228">AD726</f>
        <v>0</v>
      </c>
      <c r="AE727" s="408">
        <f t="shared" ref="AE727" si="1229">AE726</f>
        <v>0</v>
      </c>
      <c r="AF727" s="408">
        <f t="shared" ref="AF727" si="1230">AF726</f>
        <v>0</v>
      </c>
      <c r="AG727" s="408">
        <f t="shared" ref="AG727" si="1231">AG726</f>
        <v>0</v>
      </c>
      <c r="AH727" s="408">
        <f t="shared" ref="AH727" si="1232">AH726</f>
        <v>0</v>
      </c>
      <c r="AI727" s="408">
        <f t="shared" ref="AI727" si="1233">AI726</f>
        <v>0</v>
      </c>
      <c r="AJ727" s="408">
        <f t="shared" ref="AJ727" si="1234">AJ726</f>
        <v>0</v>
      </c>
      <c r="AK727" s="408">
        <f t="shared" ref="AK727" si="1235">AK726</f>
        <v>0</v>
      </c>
      <c r="AL727" s="408">
        <f t="shared" ref="AL727" si="1236">AL726</f>
        <v>0</v>
      </c>
      <c r="AM727" s="305"/>
    </row>
    <row r="728" spans="1:39" ht="15" hidden="1" outlineLevel="1">
      <c r="A728" s="521"/>
      <c r="B728" s="425"/>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09"/>
      <c r="Z728" s="422"/>
      <c r="AA728" s="422"/>
      <c r="AB728" s="422"/>
      <c r="AC728" s="422"/>
      <c r="AD728" s="422"/>
      <c r="AE728" s="422"/>
      <c r="AF728" s="422"/>
      <c r="AG728" s="422"/>
      <c r="AH728" s="422"/>
      <c r="AI728" s="422"/>
      <c r="AJ728" s="422"/>
      <c r="AK728" s="422"/>
      <c r="AL728" s="422"/>
      <c r="AM728" s="305"/>
    </row>
    <row r="729" spans="1:39" ht="15" hidden="1" outlineLevel="1">
      <c r="A729" s="521">
        <v>43</v>
      </c>
      <c r="B729" s="425" t="s">
        <v>135</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3"/>
      <c r="Z729" s="407"/>
      <c r="AA729" s="407"/>
      <c r="AB729" s="407"/>
      <c r="AC729" s="407"/>
      <c r="AD729" s="407"/>
      <c r="AE729" s="407"/>
      <c r="AF729" s="412"/>
      <c r="AG729" s="412"/>
      <c r="AH729" s="412"/>
      <c r="AI729" s="412"/>
      <c r="AJ729" s="412"/>
      <c r="AK729" s="412"/>
      <c r="AL729" s="412"/>
      <c r="AM729" s="295">
        <f>SUM(Y729:AL729)</f>
        <v>0</v>
      </c>
    </row>
    <row r="730" spans="1:39" ht="15" hidden="1" outlineLevel="1">
      <c r="A730" s="521"/>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08">
        <f>Y729</f>
        <v>0</v>
      </c>
      <c r="Z730" s="408">
        <f t="shared" ref="Z730" si="1237">Z729</f>
        <v>0</v>
      </c>
      <c r="AA730" s="408">
        <f t="shared" ref="AA730" si="1238">AA729</f>
        <v>0</v>
      </c>
      <c r="AB730" s="408">
        <f t="shared" ref="AB730" si="1239">AB729</f>
        <v>0</v>
      </c>
      <c r="AC730" s="408">
        <f t="shared" ref="AC730" si="1240">AC729</f>
        <v>0</v>
      </c>
      <c r="AD730" s="408">
        <f t="shared" ref="AD730" si="1241">AD729</f>
        <v>0</v>
      </c>
      <c r="AE730" s="408">
        <f t="shared" ref="AE730" si="1242">AE729</f>
        <v>0</v>
      </c>
      <c r="AF730" s="408">
        <f t="shared" ref="AF730" si="1243">AF729</f>
        <v>0</v>
      </c>
      <c r="AG730" s="408">
        <f t="shared" ref="AG730" si="1244">AG729</f>
        <v>0</v>
      </c>
      <c r="AH730" s="408">
        <f t="shared" ref="AH730" si="1245">AH729</f>
        <v>0</v>
      </c>
      <c r="AI730" s="408">
        <f t="shared" ref="AI730" si="1246">AI729</f>
        <v>0</v>
      </c>
      <c r="AJ730" s="408">
        <f t="shared" ref="AJ730" si="1247">AJ729</f>
        <v>0</v>
      </c>
      <c r="AK730" s="408">
        <f t="shared" ref="AK730" si="1248">AK729</f>
        <v>0</v>
      </c>
      <c r="AL730" s="408">
        <f t="shared" ref="AL730" si="1249">AL729</f>
        <v>0</v>
      </c>
      <c r="AM730" s="305"/>
    </row>
    <row r="731" spans="1:39" ht="15" hidden="1" outlineLevel="1">
      <c r="A731" s="521"/>
      <c r="B731" s="425"/>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09"/>
      <c r="Z731" s="422"/>
      <c r="AA731" s="422"/>
      <c r="AB731" s="422"/>
      <c r="AC731" s="422"/>
      <c r="AD731" s="422"/>
      <c r="AE731" s="422"/>
      <c r="AF731" s="422"/>
      <c r="AG731" s="422"/>
      <c r="AH731" s="422"/>
      <c r="AI731" s="422"/>
      <c r="AJ731" s="422"/>
      <c r="AK731" s="422"/>
      <c r="AL731" s="422"/>
      <c r="AM731" s="305"/>
    </row>
    <row r="732" spans="1:39" ht="45" hidden="1" outlineLevel="1">
      <c r="A732" s="521">
        <v>44</v>
      </c>
      <c r="B732" s="425" t="s">
        <v>136</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3"/>
      <c r="Z732" s="407"/>
      <c r="AA732" s="407"/>
      <c r="AB732" s="407"/>
      <c r="AC732" s="407"/>
      <c r="AD732" s="407"/>
      <c r="AE732" s="407"/>
      <c r="AF732" s="412"/>
      <c r="AG732" s="412"/>
      <c r="AH732" s="412"/>
      <c r="AI732" s="412"/>
      <c r="AJ732" s="412"/>
      <c r="AK732" s="412"/>
      <c r="AL732" s="412"/>
      <c r="AM732" s="295">
        <f>SUM(Y732:AL732)</f>
        <v>0</v>
      </c>
    </row>
    <row r="733" spans="1:39" ht="15" hidden="1" outlineLevel="1">
      <c r="A733" s="521"/>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08">
        <f>Y732</f>
        <v>0</v>
      </c>
      <c r="Z733" s="408">
        <f t="shared" ref="Z733" si="1250">Z732</f>
        <v>0</v>
      </c>
      <c r="AA733" s="408">
        <f t="shared" ref="AA733" si="1251">AA732</f>
        <v>0</v>
      </c>
      <c r="AB733" s="408">
        <f t="shared" ref="AB733" si="1252">AB732</f>
        <v>0</v>
      </c>
      <c r="AC733" s="408">
        <f t="shared" ref="AC733" si="1253">AC732</f>
        <v>0</v>
      </c>
      <c r="AD733" s="408">
        <f t="shared" ref="AD733" si="1254">AD732</f>
        <v>0</v>
      </c>
      <c r="AE733" s="408">
        <f t="shared" ref="AE733" si="1255">AE732</f>
        <v>0</v>
      </c>
      <c r="AF733" s="408">
        <f t="shared" ref="AF733" si="1256">AF732</f>
        <v>0</v>
      </c>
      <c r="AG733" s="408">
        <f t="shared" ref="AG733" si="1257">AG732</f>
        <v>0</v>
      </c>
      <c r="AH733" s="408">
        <f t="shared" ref="AH733" si="1258">AH732</f>
        <v>0</v>
      </c>
      <c r="AI733" s="408">
        <f t="shared" ref="AI733" si="1259">AI732</f>
        <v>0</v>
      </c>
      <c r="AJ733" s="408">
        <f t="shared" ref="AJ733" si="1260">AJ732</f>
        <v>0</v>
      </c>
      <c r="AK733" s="408">
        <f t="shared" ref="AK733" si="1261">AK732</f>
        <v>0</v>
      </c>
      <c r="AL733" s="408">
        <f t="shared" ref="AL733" si="1262">AL732</f>
        <v>0</v>
      </c>
      <c r="AM733" s="305"/>
    </row>
    <row r="734" spans="1:39" ht="15" hidden="1" outlineLevel="1">
      <c r="A734" s="521"/>
      <c r="B734" s="425"/>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09"/>
      <c r="Z734" s="422"/>
      <c r="AA734" s="422"/>
      <c r="AB734" s="422"/>
      <c r="AC734" s="422"/>
      <c r="AD734" s="422"/>
      <c r="AE734" s="422"/>
      <c r="AF734" s="422"/>
      <c r="AG734" s="422"/>
      <c r="AH734" s="422"/>
      <c r="AI734" s="422"/>
      <c r="AJ734" s="422"/>
      <c r="AK734" s="422"/>
      <c r="AL734" s="422"/>
      <c r="AM734" s="305"/>
    </row>
    <row r="735" spans="1:39" ht="30" hidden="1" outlineLevel="1">
      <c r="A735" s="521">
        <v>45</v>
      </c>
      <c r="B735" s="425" t="s">
        <v>137</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3"/>
      <c r="Z735" s="407"/>
      <c r="AA735" s="407"/>
      <c r="AB735" s="407"/>
      <c r="AC735" s="407"/>
      <c r="AD735" s="407"/>
      <c r="AE735" s="407"/>
      <c r="AF735" s="412"/>
      <c r="AG735" s="412"/>
      <c r="AH735" s="412"/>
      <c r="AI735" s="412"/>
      <c r="AJ735" s="412"/>
      <c r="AK735" s="412"/>
      <c r="AL735" s="412"/>
      <c r="AM735" s="295">
        <f>SUM(Y735:AL735)</f>
        <v>0</v>
      </c>
    </row>
    <row r="736" spans="1:39" ht="15" hidden="1" outlineLevel="1">
      <c r="A736" s="521"/>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08">
        <f>Y735</f>
        <v>0</v>
      </c>
      <c r="Z736" s="408">
        <f t="shared" ref="Z736" si="1263">Z735</f>
        <v>0</v>
      </c>
      <c r="AA736" s="408">
        <f t="shared" ref="AA736" si="1264">AA735</f>
        <v>0</v>
      </c>
      <c r="AB736" s="408">
        <f t="shared" ref="AB736" si="1265">AB735</f>
        <v>0</v>
      </c>
      <c r="AC736" s="408">
        <f t="shared" ref="AC736" si="1266">AC735</f>
        <v>0</v>
      </c>
      <c r="AD736" s="408">
        <f t="shared" ref="AD736" si="1267">AD735</f>
        <v>0</v>
      </c>
      <c r="AE736" s="408">
        <f t="shared" ref="AE736" si="1268">AE735</f>
        <v>0</v>
      </c>
      <c r="AF736" s="408">
        <f t="shared" ref="AF736" si="1269">AF735</f>
        <v>0</v>
      </c>
      <c r="AG736" s="408">
        <f t="shared" ref="AG736" si="1270">AG735</f>
        <v>0</v>
      </c>
      <c r="AH736" s="408">
        <f t="shared" ref="AH736" si="1271">AH735</f>
        <v>0</v>
      </c>
      <c r="AI736" s="408">
        <f t="shared" ref="AI736" si="1272">AI735</f>
        <v>0</v>
      </c>
      <c r="AJ736" s="408">
        <f t="shared" ref="AJ736" si="1273">AJ735</f>
        <v>0</v>
      </c>
      <c r="AK736" s="408">
        <f t="shared" ref="AK736" si="1274">AK735</f>
        <v>0</v>
      </c>
      <c r="AL736" s="408">
        <f t="shared" ref="AL736" si="1275">AL735</f>
        <v>0</v>
      </c>
      <c r="AM736" s="305"/>
    </row>
    <row r="737" spans="1:39" ht="15" hidden="1" outlineLevel="1">
      <c r="A737" s="521"/>
      <c r="B737" s="425"/>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09"/>
      <c r="Z737" s="422"/>
      <c r="AA737" s="422"/>
      <c r="AB737" s="422"/>
      <c r="AC737" s="422"/>
      <c r="AD737" s="422"/>
      <c r="AE737" s="422"/>
      <c r="AF737" s="422"/>
      <c r="AG737" s="422"/>
      <c r="AH737" s="422"/>
      <c r="AI737" s="422"/>
      <c r="AJ737" s="422"/>
      <c r="AK737" s="422"/>
      <c r="AL737" s="422"/>
      <c r="AM737" s="305"/>
    </row>
    <row r="738" spans="1:39" ht="30" hidden="1" outlineLevel="1">
      <c r="A738" s="521">
        <v>46</v>
      </c>
      <c r="B738" s="425" t="s">
        <v>138</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3"/>
      <c r="Z738" s="407"/>
      <c r="AA738" s="407"/>
      <c r="AB738" s="407"/>
      <c r="AC738" s="407"/>
      <c r="AD738" s="407"/>
      <c r="AE738" s="407"/>
      <c r="AF738" s="412"/>
      <c r="AG738" s="412"/>
      <c r="AH738" s="412"/>
      <c r="AI738" s="412"/>
      <c r="AJ738" s="412"/>
      <c r="AK738" s="412"/>
      <c r="AL738" s="412"/>
      <c r="AM738" s="295">
        <f>SUM(Y738:AL738)</f>
        <v>0</v>
      </c>
    </row>
    <row r="739" spans="1:39" ht="15" hidden="1" outlineLevel="1">
      <c r="A739" s="521"/>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08">
        <f>Y738</f>
        <v>0</v>
      </c>
      <c r="Z739" s="408">
        <f t="shared" ref="Z739" si="1276">Z738</f>
        <v>0</v>
      </c>
      <c r="AA739" s="408">
        <f t="shared" ref="AA739" si="1277">AA738</f>
        <v>0</v>
      </c>
      <c r="AB739" s="408">
        <f t="shared" ref="AB739" si="1278">AB738</f>
        <v>0</v>
      </c>
      <c r="AC739" s="408">
        <f t="shared" ref="AC739" si="1279">AC738</f>
        <v>0</v>
      </c>
      <c r="AD739" s="408">
        <f t="shared" ref="AD739" si="1280">AD738</f>
        <v>0</v>
      </c>
      <c r="AE739" s="408">
        <f t="shared" ref="AE739" si="1281">AE738</f>
        <v>0</v>
      </c>
      <c r="AF739" s="408">
        <f t="shared" ref="AF739" si="1282">AF738</f>
        <v>0</v>
      </c>
      <c r="AG739" s="408">
        <f t="shared" ref="AG739" si="1283">AG738</f>
        <v>0</v>
      </c>
      <c r="AH739" s="408">
        <f t="shared" ref="AH739" si="1284">AH738</f>
        <v>0</v>
      </c>
      <c r="AI739" s="408">
        <f t="shared" ref="AI739" si="1285">AI738</f>
        <v>0</v>
      </c>
      <c r="AJ739" s="408">
        <f t="shared" ref="AJ739" si="1286">AJ738</f>
        <v>0</v>
      </c>
      <c r="AK739" s="408">
        <f t="shared" ref="AK739" si="1287">AK738</f>
        <v>0</v>
      </c>
      <c r="AL739" s="408">
        <f t="shared" ref="AL739" si="1288">AL738</f>
        <v>0</v>
      </c>
      <c r="AM739" s="305"/>
    </row>
    <row r="740" spans="1:39" ht="15" hidden="1" outlineLevel="1">
      <c r="A740" s="521"/>
      <c r="B740" s="425"/>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09"/>
      <c r="Z740" s="422"/>
      <c r="AA740" s="422"/>
      <c r="AB740" s="422"/>
      <c r="AC740" s="422"/>
      <c r="AD740" s="422"/>
      <c r="AE740" s="422"/>
      <c r="AF740" s="422"/>
      <c r="AG740" s="422"/>
      <c r="AH740" s="422"/>
      <c r="AI740" s="422"/>
      <c r="AJ740" s="422"/>
      <c r="AK740" s="422"/>
      <c r="AL740" s="422"/>
      <c r="AM740" s="305"/>
    </row>
    <row r="741" spans="1:39" ht="30" hidden="1" outlineLevel="1">
      <c r="A741" s="521">
        <v>47</v>
      </c>
      <c r="B741" s="425" t="s">
        <v>139</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3"/>
      <c r="Z741" s="407"/>
      <c r="AA741" s="407"/>
      <c r="AB741" s="407"/>
      <c r="AC741" s="407"/>
      <c r="AD741" s="407"/>
      <c r="AE741" s="407"/>
      <c r="AF741" s="412"/>
      <c r="AG741" s="412"/>
      <c r="AH741" s="412"/>
      <c r="AI741" s="412"/>
      <c r="AJ741" s="412"/>
      <c r="AK741" s="412"/>
      <c r="AL741" s="412"/>
      <c r="AM741" s="295">
        <f>SUM(Y741:AL741)</f>
        <v>0</v>
      </c>
    </row>
    <row r="742" spans="1:39" ht="15" hidden="1" outlineLevel="1">
      <c r="A742" s="521"/>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08">
        <f>Y741</f>
        <v>0</v>
      </c>
      <c r="Z742" s="408">
        <f t="shared" ref="Z742" si="1289">Z741</f>
        <v>0</v>
      </c>
      <c r="AA742" s="408">
        <f t="shared" ref="AA742" si="1290">AA741</f>
        <v>0</v>
      </c>
      <c r="AB742" s="408">
        <f t="shared" ref="AB742" si="1291">AB741</f>
        <v>0</v>
      </c>
      <c r="AC742" s="408">
        <f t="shared" ref="AC742" si="1292">AC741</f>
        <v>0</v>
      </c>
      <c r="AD742" s="408">
        <f t="shared" ref="AD742" si="1293">AD741</f>
        <v>0</v>
      </c>
      <c r="AE742" s="408">
        <f t="shared" ref="AE742" si="1294">AE741</f>
        <v>0</v>
      </c>
      <c r="AF742" s="408">
        <f t="shared" ref="AF742" si="1295">AF741</f>
        <v>0</v>
      </c>
      <c r="AG742" s="408">
        <f t="shared" ref="AG742" si="1296">AG741</f>
        <v>0</v>
      </c>
      <c r="AH742" s="408">
        <f t="shared" ref="AH742" si="1297">AH741</f>
        <v>0</v>
      </c>
      <c r="AI742" s="408">
        <f t="shared" ref="AI742" si="1298">AI741</f>
        <v>0</v>
      </c>
      <c r="AJ742" s="408">
        <f t="shared" ref="AJ742" si="1299">AJ741</f>
        <v>0</v>
      </c>
      <c r="AK742" s="408">
        <f t="shared" ref="AK742" si="1300">AK741</f>
        <v>0</v>
      </c>
      <c r="AL742" s="408">
        <f t="shared" ref="AL742" si="1301">AL741</f>
        <v>0</v>
      </c>
      <c r="AM742" s="305"/>
    </row>
    <row r="743" spans="1:39" ht="15" hidden="1" outlineLevel="1">
      <c r="A743" s="521"/>
      <c r="B743" s="425"/>
      <c r="C743" s="290"/>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09"/>
      <c r="Z743" s="422"/>
      <c r="AA743" s="422"/>
      <c r="AB743" s="422"/>
      <c r="AC743" s="422"/>
      <c r="AD743" s="422"/>
      <c r="AE743" s="422"/>
      <c r="AF743" s="422"/>
      <c r="AG743" s="422"/>
      <c r="AH743" s="422"/>
      <c r="AI743" s="422"/>
      <c r="AJ743" s="422"/>
      <c r="AK743" s="422"/>
      <c r="AL743" s="422"/>
      <c r="AM743" s="305"/>
    </row>
    <row r="744" spans="1:39" ht="30" hidden="1" outlineLevel="1">
      <c r="A744" s="521">
        <v>48</v>
      </c>
      <c r="B744" s="425" t="s">
        <v>140</v>
      </c>
      <c r="C744" s="290" t="s">
        <v>25</v>
      </c>
      <c r="D744" s="294"/>
      <c r="E744" s="294"/>
      <c r="F744" s="294"/>
      <c r="G744" s="294"/>
      <c r="H744" s="294"/>
      <c r="I744" s="294"/>
      <c r="J744" s="294"/>
      <c r="K744" s="294"/>
      <c r="L744" s="294"/>
      <c r="M744" s="294"/>
      <c r="N744" s="294">
        <v>12</v>
      </c>
      <c r="O744" s="294"/>
      <c r="P744" s="294"/>
      <c r="Q744" s="294"/>
      <c r="R744" s="294"/>
      <c r="S744" s="294"/>
      <c r="T744" s="294"/>
      <c r="U744" s="294"/>
      <c r="V744" s="294"/>
      <c r="W744" s="294"/>
      <c r="X744" s="294"/>
      <c r="Y744" s="423"/>
      <c r="Z744" s="407"/>
      <c r="AA744" s="407"/>
      <c r="AB744" s="407"/>
      <c r="AC744" s="407"/>
      <c r="AD744" s="407"/>
      <c r="AE744" s="407"/>
      <c r="AF744" s="412"/>
      <c r="AG744" s="412"/>
      <c r="AH744" s="412"/>
      <c r="AI744" s="412"/>
      <c r="AJ744" s="412"/>
      <c r="AK744" s="412"/>
      <c r="AL744" s="412"/>
      <c r="AM744" s="295">
        <f>SUM(Y744:AL744)</f>
        <v>0</v>
      </c>
    </row>
    <row r="745" spans="1:39" ht="15" hidden="1" outlineLevel="1">
      <c r="A745" s="521"/>
      <c r="B745" s="293" t="s">
        <v>310</v>
      </c>
      <c r="C745" s="290" t="s">
        <v>163</v>
      </c>
      <c r="D745" s="294"/>
      <c r="E745" s="294"/>
      <c r="F745" s="294"/>
      <c r="G745" s="294"/>
      <c r="H745" s="294"/>
      <c r="I745" s="294"/>
      <c r="J745" s="294"/>
      <c r="K745" s="294"/>
      <c r="L745" s="294"/>
      <c r="M745" s="294"/>
      <c r="N745" s="294">
        <f>N744</f>
        <v>12</v>
      </c>
      <c r="O745" s="294"/>
      <c r="P745" s="294"/>
      <c r="Q745" s="294"/>
      <c r="R745" s="294"/>
      <c r="S745" s="294"/>
      <c r="T745" s="294"/>
      <c r="U745" s="294"/>
      <c r="V745" s="294"/>
      <c r="W745" s="294"/>
      <c r="X745" s="294"/>
      <c r="Y745" s="408">
        <f>Y744</f>
        <v>0</v>
      </c>
      <c r="Z745" s="408">
        <f t="shared" ref="Z745" si="1302">Z744</f>
        <v>0</v>
      </c>
      <c r="AA745" s="408">
        <f t="shared" ref="AA745" si="1303">AA744</f>
        <v>0</v>
      </c>
      <c r="AB745" s="408">
        <f t="shared" ref="AB745" si="1304">AB744</f>
        <v>0</v>
      </c>
      <c r="AC745" s="408">
        <f t="shared" ref="AC745" si="1305">AC744</f>
        <v>0</v>
      </c>
      <c r="AD745" s="408">
        <f t="shared" ref="AD745" si="1306">AD744</f>
        <v>0</v>
      </c>
      <c r="AE745" s="408">
        <f t="shared" ref="AE745" si="1307">AE744</f>
        <v>0</v>
      </c>
      <c r="AF745" s="408">
        <f t="shared" ref="AF745" si="1308">AF744</f>
        <v>0</v>
      </c>
      <c r="AG745" s="408">
        <f t="shared" ref="AG745" si="1309">AG744</f>
        <v>0</v>
      </c>
      <c r="AH745" s="408">
        <f t="shared" ref="AH745" si="1310">AH744</f>
        <v>0</v>
      </c>
      <c r="AI745" s="408">
        <f t="shared" ref="AI745" si="1311">AI744</f>
        <v>0</v>
      </c>
      <c r="AJ745" s="408">
        <f t="shared" ref="AJ745" si="1312">AJ744</f>
        <v>0</v>
      </c>
      <c r="AK745" s="408">
        <f t="shared" ref="AK745" si="1313">AK744</f>
        <v>0</v>
      </c>
      <c r="AL745" s="408">
        <f t="shared" ref="AL745" si="1314">AL744</f>
        <v>0</v>
      </c>
      <c r="AM745" s="305"/>
    </row>
    <row r="746" spans="1:39" ht="15" hidden="1" outlineLevel="1">
      <c r="A746" s="521"/>
      <c r="B746" s="425"/>
      <c r="C746" s="290"/>
      <c r="D746" s="290"/>
      <c r="E746" s="290"/>
      <c r="F746" s="290"/>
      <c r="G746" s="290"/>
      <c r="H746" s="290"/>
      <c r="I746" s="290"/>
      <c r="J746" s="290"/>
      <c r="K746" s="290"/>
      <c r="L746" s="290"/>
      <c r="M746" s="290"/>
      <c r="N746" s="290"/>
      <c r="O746" s="290"/>
      <c r="P746" s="290"/>
      <c r="Q746" s="290"/>
      <c r="R746" s="290"/>
      <c r="S746" s="290"/>
      <c r="T746" s="290"/>
      <c r="U746" s="290"/>
      <c r="V746" s="290"/>
      <c r="W746" s="290"/>
      <c r="X746" s="290"/>
      <c r="Y746" s="409"/>
      <c r="Z746" s="422"/>
      <c r="AA746" s="422"/>
      <c r="AB746" s="422"/>
      <c r="AC746" s="422"/>
      <c r="AD746" s="422"/>
      <c r="AE746" s="422"/>
      <c r="AF746" s="422"/>
      <c r="AG746" s="422"/>
      <c r="AH746" s="422"/>
      <c r="AI746" s="422"/>
      <c r="AJ746" s="422"/>
      <c r="AK746" s="422"/>
      <c r="AL746" s="422"/>
      <c r="AM746" s="305"/>
    </row>
    <row r="747" spans="1:39" ht="30" hidden="1" outlineLevel="1">
      <c r="A747" s="521">
        <v>49</v>
      </c>
      <c r="B747" s="425" t="s">
        <v>141</v>
      </c>
      <c r="C747" s="290" t="s">
        <v>25</v>
      </c>
      <c r="D747" s="294"/>
      <c r="E747" s="294"/>
      <c r="F747" s="294"/>
      <c r="G747" s="294"/>
      <c r="H747" s="294"/>
      <c r="I747" s="294"/>
      <c r="J747" s="294"/>
      <c r="K747" s="294"/>
      <c r="L747" s="294"/>
      <c r="M747" s="294"/>
      <c r="N747" s="294">
        <v>12</v>
      </c>
      <c r="O747" s="294"/>
      <c r="P747" s="294"/>
      <c r="Q747" s="294"/>
      <c r="R747" s="294"/>
      <c r="S747" s="294"/>
      <c r="T747" s="294"/>
      <c r="U747" s="294"/>
      <c r="V747" s="294"/>
      <c r="W747" s="294"/>
      <c r="X747" s="294"/>
      <c r="Y747" s="423"/>
      <c r="Z747" s="407"/>
      <c r="AA747" s="407"/>
      <c r="AB747" s="407"/>
      <c r="AC747" s="407"/>
      <c r="AD747" s="407"/>
      <c r="AE747" s="407"/>
      <c r="AF747" s="412"/>
      <c r="AG747" s="412"/>
      <c r="AH747" s="412"/>
      <c r="AI747" s="412"/>
      <c r="AJ747" s="412"/>
      <c r="AK747" s="412"/>
      <c r="AL747" s="412"/>
      <c r="AM747" s="295">
        <f>SUM(Y747:AL747)</f>
        <v>0</v>
      </c>
    </row>
    <row r="748" spans="1:39" ht="15" hidden="1" outlineLevel="1">
      <c r="A748" s="521"/>
      <c r="B748" s="293" t="s">
        <v>310</v>
      </c>
      <c r="C748" s="290" t="s">
        <v>163</v>
      </c>
      <c r="D748" s="294"/>
      <c r="E748" s="294"/>
      <c r="F748" s="294"/>
      <c r="G748" s="294"/>
      <c r="H748" s="294"/>
      <c r="I748" s="294"/>
      <c r="J748" s="294"/>
      <c r="K748" s="294"/>
      <c r="L748" s="294"/>
      <c r="M748" s="294"/>
      <c r="N748" s="294">
        <f>N747</f>
        <v>12</v>
      </c>
      <c r="O748" s="294"/>
      <c r="P748" s="294"/>
      <c r="Q748" s="294"/>
      <c r="R748" s="294"/>
      <c r="S748" s="294"/>
      <c r="T748" s="294"/>
      <c r="U748" s="294"/>
      <c r="V748" s="294"/>
      <c r="W748" s="294"/>
      <c r="X748" s="294"/>
      <c r="Y748" s="408">
        <f>Y747</f>
        <v>0</v>
      </c>
      <c r="Z748" s="408">
        <f t="shared" ref="Z748" si="1315">Z747</f>
        <v>0</v>
      </c>
      <c r="AA748" s="408">
        <f t="shared" ref="AA748" si="1316">AA747</f>
        <v>0</v>
      </c>
      <c r="AB748" s="408">
        <f t="shared" ref="AB748" si="1317">AB747</f>
        <v>0</v>
      </c>
      <c r="AC748" s="408">
        <f t="shared" ref="AC748" si="1318">AC747</f>
        <v>0</v>
      </c>
      <c r="AD748" s="408">
        <f t="shared" ref="AD748" si="1319">AD747</f>
        <v>0</v>
      </c>
      <c r="AE748" s="408">
        <f t="shared" ref="AE748" si="1320">AE747</f>
        <v>0</v>
      </c>
      <c r="AF748" s="408">
        <f t="shared" ref="AF748" si="1321">AF747</f>
        <v>0</v>
      </c>
      <c r="AG748" s="408">
        <f t="shared" ref="AG748" si="1322">AG747</f>
        <v>0</v>
      </c>
      <c r="AH748" s="408">
        <f t="shared" ref="AH748" si="1323">AH747</f>
        <v>0</v>
      </c>
      <c r="AI748" s="408">
        <f t="shared" ref="AI748" si="1324">AI747</f>
        <v>0</v>
      </c>
      <c r="AJ748" s="408">
        <f t="shared" ref="AJ748" si="1325">AJ747</f>
        <v>0</v>
      </c>
      <c r="AK748" s="408">
        <f t="shared" ref="AK748" si="1326">AK747</f>
        <v>0</v>
      </c>
      <c r="AL748" s="408">
        <f t="shared" ref="AL748" si="1327">AL747</f>
        <v>0</v>
      </c>
      <c r="AM748" s="305"/>
    </row>
    <row r="749" spans="1:39" ht="15" hidden="1" outlineLevel="1">
      <c r="A749" s="521"/>
      <c r="B749" s="293"/>
      <c r="C749" s="304"/>
      <c r="D749" s="290"/>
      <c r="E749" s="290"/>
      <c r="F749" s="290"/>
      <c r="G749" s="290"/>
      <c r="H749" s="290"/>
      <c r="I749" s="290"/>
      <c r="J749" s="290"/>
      <c r="K749" s="290"/>
      <c r="L749" s="290"/>
      <c r="M749" s="290"/>
      <c r="N749" s="290"/>
      <c r="O749" s="290"/>
      <c r="P749" s="290"/>
      <c r="Q749" s="290"/>
      <c r="R749" s="290"/>
      <c r="S749" s="290"/>
      <c r="T749" s="290"/>
      <c r="U749" s="290"/>
      <c r="V749" s="290"/>
      <c r="W749" s="290"/>
      <c r="X749" s="290"/>
      <c r="Y749" s="409"/>
      <c r="Z749" s="409"/>
      <c r="AA749" s="409"/>
      <c r="AB749" s="409"/>
      <c r="AC749" s="409"/>
      <c r="AD749" s="409"/>
      <c r="AE749" s="409"/>
      <c r="AF749" s="409"/>
      <c r="AG749" s="409"/>
      <c r="AH749" s="409"/>
      <c r="AI749" s="409"/>
      <c r="AJ749" s="409"/>
      <c r="AK749" s="409"/>
      <c r="AL749" s="409"/>
      <c r="AM749" s="305"/>
    </row>
    <row r="750" spans="1:39" ht="15.6" collapsed="1">
      <c r="B750" s="326" t="s">
        <v>311</v>
      </c>
      <c r="C750" s="328"/>
      <c r="D750" s="328">
        <f>SUM(D593:D748)</f>
        <v>340741.05416084721</v>
      </c>
      <c r="E750" s="328"/>
      <c r="F750" s="328"/>
      <c r="G750" s="328"/>
      <c r="H750" s="328"/>
      <c r="I750" s="328"/>
      <c r="J750" s="328"/>
      <c r="K750" s="328"/>
      <c r="L750" s="328"/>
      <c r="M750" s="328"/>
      <c r="N750" s="328"/>
      <c r="O750" s="328">
        <f>SUM(O593:O748)</f>
        <v>30.129753205260709</v>
      </c>
      <c r="P750" s="328"/>
      <c r="Q750" s="328"/>
      <c r="R750" s="328"/>
      <c r="S750" s="328"/>
      <c r="T750" s="328"/>
      <c r="U750" s="328"/>
      <c r="V750" s="328"/>
      <c r="W750" s="328"/>
      <c r="X750" s="328"/>
      <c r="Y750" s="328">
        <f>IF(Y591="kWh",SUMPRODUCT(D593:D748,Y593:Y748))</f>
        <v>179527.07496059607</v>
      </c>
      <c r="Z750" s="328">
        <f>IF(Z591="kWh",SUMPRODUCT(D593:D748,Z593:Z748))</f>
        <v>575.2132111866963</v>
      </c>
      <c r="AA750" s="328">
        <f>IF(AA591="kw",SUMPRODUCT(N593:N748,O593:O748,AA593:AA748),SUMPRODUCT(D593:D748,AA593:AA748))</f>
        <v>351.30296878922417</v>
      </c>
      <c r="AB750" s="328">
        <f>IF(AB591="kw",SUMPRODUCT(N593:N748,O593:O748,AB593:AB748),SUMPRODUCT(D593:D748,AB593:AB748))</f>
        <v>0</v>
      </c>
      <c r="AC750" s="328">
        <f>IF(AC591="kw",SUMPRODUCT(N593:N748,O593:O748,AC593:AC748),SUMPRODUCT(D593:D748,AC593:AC748))</f>
        <v>0</v>
      </c>
      <c r="AD750" s="328">
        <f>IF(AD591="kw",SUMPRODUCT(N593:N748,O593:O748,AD593:AD748),SUMPRODUCT(D593:D748,AD593:AD748))</f>
        <v>0</v>
      </c>
      <c r="AE750" s="328">
        <f>IF(AE591="kw",SUMPRODUCT(N593:N748,O593:O748,AE593:AE748),SUMPRODUCT(D593:D748,AE593:AE748))</f>
        <v>0</v>
      </c>
      <c r="AF750" s="328">
        <f>IF(AF591="kw",SUMPRODUCT(N593:N748,O593:O748,AF593:AF748),SUMPRODUCT(D593:D748,AF593:AF748))</f>
        <v>0</v>
      </c>
      <c r="AG750" s="328">
        <f>IF(AG591="kw",SUMPRODUCT(N593:N748,O593:O748,AG593:AG748),SUMPRODUCT(D593:D748,AG593:AG748))</f>
        <v>0</v>
      </c>
      <c r="AH750" s="328">
        <f>IF(AH591="kw",SUMPRODUCT(N593:N748,O593:O748,AH593:AH748),SUMPRODUCT(D593:D748,AH593:AH748))</f>
        <v>0</v>
      </c>
      <c r="AI750" s="328">
        <f>IF(AI591="kw",SUMPRODUCT(N593:N748,O593:O748,AI593:AI748),SUMPRODUCT(D593:D748,AI593:AI748))</f>
        <v>0</v>
      </c>
      <c r="AJ750" s="328">
        <f>IF(AJ591="kw",SUMPRODUCT(N593:N748,O593:O748,AJ593:AJ748),SUMPRODUCT(D593:D748,AJ593:AJ748))</f>
        <v>0</v>
      </c>
      <c r="AK750" s="328">
        <f>IF(AK591="kw",SUMPRODUCT(N593:N748,O593:O748,AK593:AK748),SUMPRODUCT(D593:D748,AK593:AK748))</f>
        <v>0</v>
      </c>
      <c r="AL750" s="328">
        <f>IF(AL591="kw",SUMPRODUCT(N593:N748,O593:O748,AL593:AL748),SUMPRODUCT(D593:D748,AL593:AL748))</f>
        <v>0</v>
      </c>
      <c r="AM750" s="329"/>
    </row>
    <row r="751" spans="1:39" ht="15.6">
      <c r="B751" s="388" t="s">
        <v>312</v>
      </c>
      <c r="C751" s="389"/>
      <c r="D751" s="389"/>
      <c r="E751" s="389"/>
      <c r="F751" s="389"/>
      <c r="G751" s="389"/>
      <c r="H751" s="389"/>
      <c r="I751" s="389"/>
      <c r="J751" s="389"/>
      <c r="K751" s="389"/>
      <c r="L751" s="389"/>
      <c r="M751" s="389"/>
      <c r="N751" s="389"/>
      <c r="O751" s="389"/>
      <c r="P751" s="389"/>
      <c r="Q751" s="389"/>
      <c r="R751" s="389"/>
      <c r="S751" s="389"/>
      <c r="T751" s="389"/>
      <c r="U751" s="389"/>
      <c r="V751" s="389"/>
      <c r="W751" s="389"/>
      <c r="X751" s="389"/>
      <c r="Y751" s="389">
        <f>HLOOKUP(Y406,'2. LRAMVA Threshold'!$B$42:$Q$54,10,FALSE)</f>
        <v>289081</v>
      </c>
      <c r="Z751" s="389">
        <f>HLOOKUP(Z406,'2. LRAMVA Threshold'!$B$42:$Q$54,10,FALSE)</f>
        <v>99654</v>
      </c>
      <c r="AA751" s="389">
        <f>HLOOKUP(AA406,'2. LRAMVA Threshold'!$B$42:$Q$54,10,FALSE)</f>
        <v>392</v>
      </c>
      <c r="AB751" s="389">
        <f>HLOOKUP(AB406,'2. LRAMVA Threshold'!$B$42:$Q$54,10,FALSE)</f>
        <v>2021</v>
      </c>
      <c r="AC751" s="389">
        <f>HLOOKUP(AC406,'2. LRAMVA Threshold'!$B$42:$Q$54,10,FALSE)</f>
        <v>1</v>
      </c>
      <c r="AD751" s="389">
        <f>HLOOKUP(AD406,'2. LRAMVA Threshold'!$B$42:$Q$54,10,FALSE)</f>
        <v>17</v>
      </c>
      <c r="AE751" s="389">
        <f>HLOOKUP(AE406,'2. LRAMVA Threshold'!$B$42:$Q$54,10,FALSE)</f>
        <v>0</v>
      </c>
      <c r="AF751" s="389">
        <f>HLOOKUP(AF406,'2. LRAMVA Threshold'!$B$42:$Q$54,10,FALSE)</f>
        <v>0</v>
      </c>
      <c r="AG751" s="389">
        <f>HLOOKUP(AG406,'2. LRAMVA Threshold'!$B$42:$Q$54,10,FALSE)</f>
        <v>0</v>
      </c>
      <c r="AH751" s="389">
        <f>HLOOKUP(AH406,'2. LRAMVA Threshold'!$B$42:$Q$54,10,FALSE)</f>
        <v>0</v>
      </c>
      <c r="AI751" s="389">
        <f>HLOOKUP(AI406,'2. LRAMVA Threshold'!$B$42:$Q$54,10,FALSE)</f>
        <v>0</v>
      </c>
      <c r="AJ751" s="389">
        <f>HLOOKUP(AJ406,'2. LRAMVA Threshold'!$B$42:$Q$54,10,FALSE)</f>
        <v>0</v>
      </c>
      <c r="AK751" s="389">
        <f>HLOOKUP(AK406,'2. LRAMVA Threshold'!$B$42:$Q$54,10,FALSE)</f>
        <v>0</v>
      </c>
      <c r="AL751" s="389">
        <f>HLOOKUP(AL406,'2. LRAMVA Threshold'!$B$42:$Q$54,10,FALSE)</f>
        <v>0</v>
      </c>
      <c r="AM751" s="438"/>
    </row>
    <row r="752" spans="1:39" ht="15">
      <c r="B752" s="391"/>
      <c r="C752" s="429"/>
      <c r="D752" s="430"/>
      <c r="E752" s="430"/>
      <c r="F752" s="430"/>
      <c r="G752" s="430"/>
      <c r="H752" s="430"/>
      <c r="I752" s="430"/>
      <c r="J752" s="430"/>
      <c r="K752" s="430"/>
      <c r="L752" s="430"/>
      <c r="M752" s="430"/>
      <c r="N752" s="430"/>
      <c r="O752" s="431"/>
      <c r="P752" s="430"/>
      <c r="Q752" s="430"/>
      <c r="R752" s="430"/>
      <c r="S752" s="432"/>
      <c r="T752" s="432"/>
      <c r="U752" s="432"/>
      <c r="V752" s="432"/>
      <c r="W752" s="430"/>
      <c r="X752" s="430"/>
      <c r="Y752" s="433"/>
      <c r="Z752" s="433"/>
      <c r="AA752" s="433"/>
      <c r="AB752" s="433"/>
      <c r="AC752" s="433"/>
      <c r="AD752" s="433"/>
      <c r="AE752" s="433"/>
      <c r="AF752" s="396"/>
      <c r="AG752" s="396"/>
      <c r="AH752" s="396"/>
      <c r="AI752" s="396"/>
      <c r="AJ752" s="396"/>
      <c r="AK752" s="396"/>
      <c r="AL752" s="396"/>
      <c r="AM752" s="397"/>
    </row>
    <row r="753" spans="2:40" ht="15">
      <c r="B753" s="323" t="s">
        <v>313</v>
      </c>
      <c r="C753" s="337"/>
      <c r="D753" s="337"/>
      <c r="E753" s="373"/>
      <c r="F753" s="373"/>
      <c r="G753" s="373"/>
      <c r="H753" s="373"/>
      <c r="I753" s="373"/>
      <c r="J753" s="373"/>
      <c r="K753" s="373"/>
      <c r="L753" s="373"/>
      <c r="M753" s="373"/>
      <c r="N753" s="373"/>
      <c r="O753" s="290"/>
      <c r="P753" s="339"/>
      <c r="Q753" s="339"/>
      <c r="R753" s="339"/>
      <c r="S753" s="338"/>
      <c r="T753" s="338"/>
      <c r="U753" s="338"/>
      <c r="V753" s="338"/>
      <c r="W753" s="339"/>
      <c r="X753" s="339"/>
      <c r="Y753" s="340">
        <f>HLOOKUP(Y$35,'3.  Distribution Rates'!$C$122:$P$134,10,FALSE)</f>
        <v>1.7000000000000001E-2</v>
      </c>
      <c r="Z753" s="340">
        <f>HLOOKUP(Z$35,'3.  Distribution Rates'!$C$122:$P$134,10,FALSE)</f>
        <v>2.07E-2</v>
      </c>
      <c r="AA753" s="340">
        <f>HLOOKUP(AA$35,'3.  Distribution Rates'!$C$122:$P$134,10,FALSE)</f>
        <v>3.7949000000000002</v>
      </c>
      <c r="AB753" s="340">
        <f>HLOOKUP(AB$35,'3.  Distribution Rates'!$C$122:$P$134,10,FALSE)</f>
        <v>1.5699999999999999E-2</v>
      </c>
      <c r="AC753" s="340">
        <f>HLOOKUP(AC$35,'3.  Distribution Rates'!$C$122:$P$134,10,FALSE)</f>
        <v>17.257100000000001</v>
      </c>
      <c r="AD753" s="340">
        <f>HLOOKUP(AD$35,'3.  Distribution Rates'!$C$122:$P$134,10,FALSE)</f>
        <v>25.080100000000002</v>
      </c>
      <c r="AE753" s="340">
        <f>HLOOKUP(AE$35,'3.  Distribution Rates'!$C$122:$P$134,10,FALSE)</f>
        <v>0</v>
      </c>
      <c r="AF753" s="340">
        <f>HLOOKUP(AF$35,'3.  Distribution Rates'!$C$122:$P$134,10,FALSE)</f>
        <v>0</v>
      </c>
      <c r="AG753" s="340">
        <f>HLOOKUP(AG$35,'3.  Distribution Rates'!$C$122:$P$134,10,FALSE)</f>
        <v>0</v>
      </c>
      <c r="AH753" s="340">
        <f>HLOOKUP(AH$35,'3.  Distribution Rates'!$C$122:$P$134,10,FALSE)</f>
        <v>0</v>
      </c>
      <c r="AI753" s="340">
        <f>HLOOKUP(AI$35,'3.  Distribution Rates'!$C$122:$P$134,10,FALSE)</f>
        <v>0</v>
      </c>
      <c r="AJ753" s="340">
        <f>HLOOKUP(AJ$35,'3.  Distribution Rates'!$C$122:$P$134,10,FALSE)</f>
        <v>0</v>
      </c>
      <c r="AK753" s="340">
        <f>HLOOKUP(AK$35,'3.  Distribution Rates'!$C$122:$P$134,10,FALSE)</f>
        <v>0</v>
      </c>
      <c r="AL753" s="340">
        <f>HLOOKUP(AL$35,'3.  Distribution Rates'!$C$122:$P$134,10,FALSE)</f>
        <v>0</v>
      </c>
      <c r="AM753" s="346"/>
      <c r="AN753" s="439"/>
    </row>
    <row r="754" spans="2:40" ht="15">
      <c r="B754" s="323" t="s">
        <v>314</v>
      </c>
      <c r="C754" s="343"/>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5">
        <f>'4.  2011-2014 LRAM'!AA141*Y753</f>
        <v>799.75899412058175</v>
      </c>
      <c r="Z754" s="375">
        <f>'4.  2011-2014 LRAM'!AB141*Z753</f>
        <v>2908.8224297759543</v>
      </c>
      <c r="AA754" s="375">
        <f>'4.  2011-2014 LRAM'!AC141*AA753</f>
        <v>1010.8934998413025</v>
      </c>
      <c r="AB754" s="375">
        <f>'4.  2011-2014 LRAM'!AD141*AB753</f>
        <v>0</v>
      </c>
      <c r="AC754" s="375">
        <f>'4.  2011-2014 LRAM'!AE141*AC753</f>
        <v>0</v>
      </c>
      <c r="AD754" s="375">
        <f>'4.  2011-2014 LRAM'!AF141*AD753</f>
        <v>0</v>
      </c>
      <c r="AE754" s="375">
        <f>'4.  2011-2014 LRAM'!AG141*AE753</f>
        <v>0</v>
      </c>
      <c r="AF754" s="375">
        <f>'4.  2011-2014 LRAM'!AH141*AF753</f>
        <v>0</v>
      </c>
      <c r="AG754" s="375">
        <f>'4.  2011-2014 LRAM'!AI141*AG753</f>
        <v>0</v>
      </c>
      <c r="AH754" s="375">
        <f>'4.  2011-2014 LRAM'!AJ141*AH753</f>
        <v>0</v>
      </c>
      <c r="AI754" s="375">
        <f>'4.  2011-2014 LRAM'!AK141*AI753</f>
        <v>0</v>
      </c>
      <c r="AJ754" s="375">
        <f>'4.  2011-2014 LRAM'!AL141*AJ753</f>
        <v>0</v>
      </c>
      <c r="AK754" s="375">
        <f>'4.  2011-2014 LRAM'!AM141*AK753</f>
        <v>0</v>
      </c>
      <c r="AL754" s="375">
        <f>'4.  2011-2014 LRAM'!AN141*AL753</f>
        <v>0</v>
      </c>
      <c r="AM754" s="618">
        <f t="shared" ref="AM754:AM761" si="1328">SUM(Y754:AL754)</f>
        <v>4719.4749237378383</v>
      </c>
      <c r="AN754" s="439"/>
    </row>
    <row r="755" spans="2:40" ht="15">
      <c r="B755" s="323" t="s">
        <v>315</v>
      </c>
      <c r="C755" s="343"/>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5">
        <f>'4.  2011-2014 LRAM'!AA271*Y753</f>
        <v>350.46782222949508</v>
      </c>
      <c r="Z755" s="375">
        <f>'4.  2011-2014 LRAM'!AB271*Z753</f>
        <v>583.88762859605151</v>
      </c>
      <c r="AA755" s="375">
        <f>'4.  2011-2014 LRAM'!AC271*AA753</f>
        <v>205.67854365800008</v>
      </c>
      <c r="AB755" s="375">
        <f>'4.  2011-2014 LRAM'!AD271*AB753</f>
        <v>0</v>
      </c>
      <c r="AC755" s="375">
        <f>'4.  2011-2014 LRAM'!AE271*AC753</f>
        <v>0</v>
      </c>
      <c r="AD755" s="375">
        <f>'4.  2011-2014 LRAM'!AF271*AD753</f>
        <v>0</v>
      </c>
      <c r="AE755" s="375">
        <f>'4.  2011-2014 LRAM'!AG271*AE753</f>
        <v>0</v>
      </c>
      <c r="AF755" s="375">
        <f>'4.  2011-2014 LRAM'!AH271*AF753</f>
        <v>0</v>
      </c>
      <c r="AG755" s="375">
        <f>'4.  2011-2014 LRAM'!AI271*AG753</f>
        <v>0</v>
      </c>
      <c r="AH755" s="375">
        <f>'4.  2011-2014 LRAM'!AJ271*AH753</f>
        <v>0</v>
      </c>
      <c r="AI755" s="375">
        <f>'4.  2011-2014 LRAM'!AK271*AI753</f>
        <v>0</v>
      </c>
      <c r="AJ755" s="375">
        <f>'4.  2011-2014 LRAM'!AL271*AJ753</f>
        <v>0</v>
      </c>
      <c r="AK755" s="375">
        <f>'4.  2011-2014 LRAM'!AM271*AK753</f>
        <v>0</v>
      </c>
      <c r="AL755" s="375">
        <f>'4.  2011-2014 LRAM'!AN271*AL753</f>
        <v>0</v>
      </c>
      <c r="AM755" s="618">
        <f t="shared" si="1328"/>
        <v>1140.0339944835466</v>
      </c>
      <c r="AN755" s="439"/>
    </row>
    <row r="756" spans="2:40" ht="15">
      <c r="B756" s="323" t="s">
        <v>316</v>
      </c>
      <c r="C756" s="343"/>
      <c r="D756" s="308"/>
      <c r="E756" s="278"/>
      <c r="F756" s="278"/>
      <c r="G756" s="278"/>
      <c r="H756" s="278"/>
      <c r="I756" s="278"/>
      <c r="J756" s="278"/>
      <c r="K756" s="278"/>
      <c r="L756" s="278"/>
      <c r="M756" s="278"/>
      <c r="N756" s="278"/>
      <c r="O756" s="290"/>
      <c r="P756" s="278"/>
      <c r="Q756" s="278"/>
      <c r="R756" s="278"/>
      <c r="S756" s="308"/>
      <c r="T756" s="308"/>
      <c r="U756" s="308"/>
      <c r="V756" s="308"/>
      <c r="W756" s="278"/>
      <c r="X756" s="278"/>
      <c r="Y756" s="375">
        <f>'4.  2011-2014 LRAM'!AA401*Y753</f>
        <v>542.99622604543072</v>
      </c>
      <c r="Z756" s="375">
        <f>'4.  2011-2014 LRAM'!AB401*Z753</f>
        <v>804.2094382190636</v>
      </c>
      <c r="AA756" s="375">
        <f>'4.  2011-2014 LRAM'!AC401*AA753</f>
        <v>309.14829856936643</v>
      </c>
      <c r="AB756" s="375">
        <f>'4.  2011-2014 LRAM'!AD401*AB753</f>
        <v>0</v>
      </c>
      <c r="AC756" s="375">
        <f>'4.  2011-2014 LRAM'!AE401*AC753</f>
        <v>0</v>
      </c>
      <c r="AD756" s="375">
        <f>'4.  2011-2014 LRAM'!AF401*AD753</f>
        <v>0</v>
      </c>
      <c r="AE756" s="375">
        <f>'4.  2011-2014 LRAM'!AG401*AE753</f>
        <v>0</v>
      </c>
      <c r="AF756" s="375">
        <f>'4.  2011-2014 LRAM'!AH401*AF753</f>
        <v>0</v>
      </c>
      <c r="AG756" s="375">
        <f>'4.  2011-2014 LRAM'!AI401*AG753</f>
        <v>0</v>
      </c>
      <c r="AH756" s="375">
        <f>'4.  2011-2014 LRAM'!AJ401*AH753</f>
        <v>0</v>
      </c>
      <c r="AI756" s="375">
        <f>'4.  2011-2014 LRAM'!AK401*AI753</f>
        <v>0</v>
      </c>
      <c r="AJ756" s="375">
        <f>'4.  2011-2014 LRAM'!AL401*AJ753</f>
        <v>0</v>
      </c>
      <c r="AK756" s="375">
        <f>'4.  2011-2014 LRAM'!AM401*AK753</f>
        <v>0</v>
      </c>
      <c r="AL756" s="375">
        <f>'4.  2011-2014 LRAM'!AN401*AL753</f>
        <v>0</v>
      </c>
      <c r="AM756" s="618">
        <f t="shared" si="1328"/>
        <v>1656.3539628338608</v>
      </c>
      <c r="AN756" s="439"/>
    </row>
    <row r="757" spans="2:40" ht="15">
      <c r="B757" s="323" t="s">
        <v>317</v>
      </c>
      <c r="C757" s="343"/>
      <c r="D757" s="308"/>
      <c r="E757" s="278"/>
      <c r="F757" s="278"/>
      <c r="G757" s="278"/>
      <c r="H757" s="278"/>
      <c r="I757" s="278"/>
      <c r="J757" s="278"/>
      <c r="K757" s="278"/>
      <c r="L757" s="278"/>
      <c r="M757" s="278"/>
      <c r="N757" s="278"/>
      <c r="O757" s="290"/>
      <c r="P757" s="278"/>
      <c r="Q757" s="278"/>
      <c r="R757" s="278"/>
      <c r="S757" s="308"/>
      <c r="T757" s="308"/>
      <c r="U757" s="308"/>
      <c r="V757" s="308"/>
      <c r="W757" s="278"/>
      <c r="X757" s="278"/>
      <c r="Y757" s="375">
        <f>'4.  2011-2014 LRAM'!AA532*Y753</f>
        <v>2454.8619204643728</v>
      </c>
      <c r="Z757" s="375">
        <f>'4.  2011-2014 LRAM'!AB532*Z753</f>
        <v>2112.6989619684095</v>
      </c>
      <c r="AA757" s="375">
        <f>'4.  2011-2014 LRAM'!AC532*AA753</f>
        <v>1439.3685919217453</v>
      </c>
      <c r="AB757" s="375">
        <f>'4.  2011-2014 LRAM'!AD532*AB753</f>
        <v>0</v>
      </c>
      <c r="AC757" s="375">
        <f>'4.  2011-2014 LRAM'!AE532*AC753</f>
        <v>0</v>
      </c>
      <c r="AD757" s="375">
        <f>'4.  2011-2014 LRAM'!AF532*AD753</f>
        <v>0</v>
      </c>
      <c r="AE757" s="375">
        <f>'4.  2011-2014 LRAM'!AG532*AE753</f>
        <v>0</v>
      </c>
      <c r="AF757" s="375">
        <f>'4.  2011-2014 LRAM'!AH532*AF753</f>
        <v>0</v>
      </c>
      <c r="AG757" s="375">
        <f>'4.  2011-2014 LRAM'!AI532*AG753</f>
        <v>0</v>
      </c>
      <c r="AH757" s="375">
        <f>'4.  2011-2014 LRAM'!AJ532*AH753</f>
        <v>0</v>
      </c>
      <c r="AI757" s="375">
        <f>'4.  2011-2014 LRAM'!AK532*AI753</f>
        <v>0</v>
      </c>
      <c r="AJ757" s="375">
        <f>'4.  2011-2014 LRAM'!AL532*AJ753</f>
        <v>0</v>
      </c>
      <c r="AK757" s="375">
        <f>'4.  2011-2014 LRAM'!AM532*AK753</f>
        <v>0</v>
      </c>
      <c r="AL757" s="375">
        <f>'4.  2011-2014 LRAM'!AN532*AL753</f>
        <v>0</v>
      </c>
      <c r="AM757" s="618">
        <f t="shared" si="1328"/>
        <v>6006.9294743545279</v>
      </c>
      <c r="AN757" s="439"/>
    </row>
    <row r="758" spans="2:40" ht="15">
      <c r="B758" s="323" t="s">
        <v>318</v>
      </c>
      <c r="C758" s="343"/>
      <c r="D758" s="308"/>
      <c r="E758" s="278"/>
      <c r="F758" s="278"/>
      <c r="G758" s="278"/>
      <c r="H758" s="278"/>
      <c r="I758" s="278"/>
      <c r="J758" s="278"/>
      <c r="K758" s="278"/>
      <c r="L758" s="278"/>
      <c r="M758" s="278"/>
      <c r="N758" s="278"/>
      <c r="O758" s="290"/>
      <c r="P758" s="278"/>
      <c r="Q758" s="278"/>
      <c r="R758" s="278"/>
      <c r="S758" s="308"/>
      <c r="T758" s="308"/>
      <c r="U758" s="308"/>
      <c r="V758" s="308"/>
      <c r="W758" s="278"/>
      <c r="X758" s="278"/>
      <c r="Y758" s="375">
        <f t="shared" ref="Y758:AL758" si="1329">Y213*Y753</f>
        <v>2905.9460000000004</v>
      </c>
      <c r="Z758" s="375">
        <f t="shared" si="1329"/>
        <v>302.12511996182712</v>
      </c>
      <c r="AA758" s="375">
        <f t="shared" si="1329"/>
        <v>779.79632442996751</v>
      </c>
      <c r="AB758" s="375">
        <f t="shared" si="1329"/>
        <v>0</v>
      </c>
      <c r="AC758" s="375">
        <f t="shared" si="1329"/>
        <v>0</v>
      </c>
      <c r="AD758" s="375">
        <f t="shared" si="1329"/>
        <v>15349.665256968001</v>
      </c>
      <c r="AE758" s="375">
        <f t="shared" si="1329"/>
        <v>0</v>
      </c>
      <c r="AF758" s="375">
        <f t="shared" si="1329"/>
        <v>0</v>
      </c>
      <c r="AG758" s="375">
        <f t="shared" si="1329"/>
        <v>0</v>
      </c>
      <c r="AH758" s="375">
        <f t="shared" si="1329"/>
        <v>0</v>
      </c>
      <c r="AI758" s="375">
        <f t="shared" si="1329"/>
        <v>0</v>
      </c>
      <c r="AJ758" s="375">
        <f t="shared" si="1329"/>
        <v>0</v>
      </c>
      <c r="AK758" s="375">
        <f t="shared" si="1329"/>
        <v>0</v>
      </c>
      <c r="AL758" s="375">
        <f t="shared" si="1329"/>
        <v>0</v>
      </c>
      <c r="AM758" s="618">
        <f t="shared" si="1328"/>
        <v>19337.532701359796</v>
      </c>
      <c r="AN758" s="439"/>
    </row>
    <row r="759" spans="2:40" ht="15">
      <c r="B759" s="323" t="s">
        <v>319</v>
      </c>
      <c r="C759" s="343"/>
      <c r="D759" s="308"/>
      <c r="E759" s="278"/>
      <c r="F759" s="278"/>
      <c r="G759" s="278"/>
      <c r="H759" s="278"/>
      <c r="I759" s="278"/>
      <c r="J759" s="278"/>
      <c r="K759" s="278"/>
      <c r="L759" s="278"/>
      <c r="M759" s="278"/>
      <c r="N759" s="278"/>
      <c r="O759" s="290"/>
      <c r="P759" s="278"/>
      <c r="Q759" s="278"/>
      <c r="R759" s="278"/>
      <c r="S759" s="308"/>
      <c r="T759" s="308"/>
      <c r="U759" s="308"/>
      <c r="V759" s="308"/>
      <c r="W759" s="278"/>
      <c r="X759" s="278"/>
      <c r="Y759" s="375">
        <f t="shared" ref="Y759:AL759" si="1330">Y397*Y753</f>
        <v>6171.6970000000001</v>
      </c>
      <c r="Z759" s="375">
        <f t="shared" si="1330"/>
        <v>215.77680000000001</v>
      </c>
      <c r="AA759" s="375">
        <f t="shared" si="1330"/>
        <v>0</v>
      </c>
      <c r="AB759" s="375">
        <f t="shared" si="1330"/>
        <v>0</v>
      </c>
      <c r="AC759" s="375">
        <f t="shared" si="1330"/>
        <v>0</v>
      </c>
      <c r="AD759" s="375">
        <f t="shared" si="1330"/>
        <v>0</v>
      </c>
      <c r="AE759" s="375">
        <f t="shared" si="1330"/>
        <v>0</v>
      </c>
      <c r="AF759" s="375">
        <f t="shared" si="1330"/>
        <v>0</v>
      </c>
      <c r="AG759" s="375">
        <f t="shared" si="1330"/>
        <v>0</v>
      </c>
      <c r="AH759" s="375">
        <f t="shared" si="1330"/>
        <v>0</v>
      </c>
      <c r="AI759" s="375">
        <f t="shared" si="1330"/>
        <v>0</v>
      </c>
      <c r="AJ759" s="375">
        <f t="shared" si="1330"/>
        <v>0</v>
      </c>
      <c r="AK759" s="375">
        <f t="shared" si="1330"/>
        <v>0</v>
      </c>
      <c r="AL759" s="375">
        <f t="shared" si="1330"/>
        <v>0</v>
      </c>
      <c r="AM759" s="618">
        <f t="shared" si="1328"/>
        <v>6387.4737999999998</v>
      </c>
      <c r="AN759" s="439"/>
    </row>
    <row r="760" spans="2:40" ht="15">
      <c r="B760" s="323" t="s">
        <v>320</v>
      </c>
      <c r="C760" s="343"/>
      <c r="D760" s="308"/>
      <c r="E760" s="278"/>
      <c r="F760" s="278"/>
      <c r="G760" s="278"/>
      <c r="H760" s="278"/>
      <c r="I760" s="278"/>
      <c r="J760" s="278"/>
      <c r="K760" s="278"/>
      <c r="L760" s="278"/>
      <c r="M760" s="278"/>
      <c r="N760" s="278"/>
      <c r="O760" s="290"/>
      <c r="P760" s="278"/>
      <c r="Q760" s="278"/>
      <c r="R760" s="278"/>
      <c r="S760" s="308"/>
      <c r="T760" s="308"/>
      <c r="U760" s="308"/>
      <c r="V760" s="308"/>
      <c r="W760" s="278"/>
      <c r="X760" s="278"/>
      <c r="Y760" s="375">
        <f t="shared" ref="Y760:AL760" si="1331">Y581*Y753</f>
        <v>8336.9804664964322</v>
      </c>
      <c r="Z760" s="375">
        <f t="shared" si="1331"/>
        <v>1298.9249132327689</v>
      </c>
      <c r="AA760" s="375">
        <f t="shared" si="1331"/>
        <v>4438.8712351865934</v>
      </c>
      <c r="AB760" s="375">
        <f t="shared" si="1331"/>
        <v>0</v>
      </c>
      <c r="AC760" s="375">
        <f t="shared" si="1331"/>
        <v>0</v>
      </c>
      <c r="AD760" s="375">
        <f t="shared" si="1331"/>
        <v>0</v>
      </c>
      <c r="AE760" s="375">
        <f t="shared" si="1331"/>
        <v>0</v>
      </c>
      <c r="AF760" s="375">
        <f t="shared" si="1331"/>
        <v>0</v>
      </c>
      <c r="AG760" s="375">
        <f t="shared" si="1331"/>
        <v>0</v>
      </c>
      <c r="AH760" s="375">
        <f t="shared" si="1331"/>
        <v>0</v>
      </c>
      <c r="AI760" s="375">
        <f t="shared" si="1331"/>
        <v>0</v>
      </c>
      <c r="AJ760" s="375">
        <f t="shared" si="1331"/>
        <v>0</v>
      </c>
      <c r="AK760" s="375">
        <f t="shared" si="1331"/>
        <v>0</v>
      </c>
      <c r="AL760" s="375">
        <f t="shared" si="1331"/>
        <v>0</v>
      </c>
      <c r="AM760" s="618">
        <f t="shared" si="1328"/>
        <v>14074.776614915794</v>
      </c>
      <c r="AN760" s="439"/>
    </row>
    <row r="761" spans="2:40" ht="15">
      <c r="B761" s="323" t="s">
        <v>321</v>
      </c>
      <c r="C761" s="343"/>
      <c r="D761" s="308"/>
      <c r="E761" s="278"/>
      <c r="F761" s="278"/>
      <c r="G761" s="278"/>
      <c r="H761" s="278"/>
      <c r="I761" s="278"/>
      <c r="J761" s="278"/>
      <c r="K761" s="278"/>
      <c r="L761" s="278"/>
      <c r="M761" s="278"/>
      <c r="N761" s="278"/>
      <c r="O761" s="290"/>
      <c r="P761" s="278"/>
      <c r="Q761" s="278"/>
      <c r="R761" s="278"/>
      <c r="S761" s="308"/>
      <c r="T761" s="308"/>
      <c r="U761" s="308"/>
      <c r="V761" s="308"/>
      <c r="W761" s="278"/>
      <c r="X761" s="278"/>
      <c r="Y761" s="375">
        <f>Y750*Y753</f>
        <v>3051.9602743301334</v>
      </c>
      <c r="Z761" s="375">
        <f t="shared" ref="Z761:AL761" si="1332">Z750*Z753</f>
        <v>11.906913471564613</v>
      </c>
      <c r="AA761" s="375">
        <f t="shared" si="1332"/>
        <v>1333.1596362582268</v>
      </c>
      <c r="AB761" s="375">
        <f t="shared" si="1332"/>
        <v>0</v>
      </c>
      <c r="AC761" s="375">
        <f t="shared" si="1332"/>
        <v>0</v>
      </c>
      <c r="AD761" s="375">
        <f t="shared" si="1332"/>
        <v>0</v>
      </c>
      <c r="AE761" s="375">
        <f t="shared" si="1332"/>
        <v>0</v>
      </c>
      <c r="AF761" s="375">
        <f t="shared" si="1332"/>
        <v>0</v>
      </c>
      <c r="AG761" s="375">
        <f t="shared" si="1332"/>
        <v>0</v>
      </c>
      <c r="AH761" s="375">
        <f t="shared" si="1332"/>
        <v>0</v>
      </c>
      <c r="AI761" s="375">
        <f t="shared" si="1332"/>
        <v>0</v>
      </c>
      <c r="AJ761" s="375">
        <f t="shared" si="1332"/>
        <v>0</v>
      </c>
      <c r="AK761" s="375">
        <f t="shared" si="1332"/>
        <v>0</v>
      </c>
      <c r="AL761" s="375">
        <f t="shared" si="1332"/>
        <v>0</v>
      </c>
      <c r="AM761" s="618">
        <f t="shared" si="1328"/>
        <v>4397.0268240599253</v>
      </c>
      <c r="AN761" s="439"/>
    </row>
    <row r="762" spans="2:40" ht="15.6">
      <c r="B762" s="347" t="s">
        <v>322</v>
      </c>
      <c r="C762" s="343"/>
      <c r="D762" s="335"/>
      <c r="E762" s="333"/>
      <c r="F762" s="333"/>
      <c r="G762" s="333"/>
      <c r="H762" s="333"/>
      <c r="I762" s="333"/>
      <c r="J762" s="333"/>
      <c r="K762" s="333"/>
      <c r="L762" s="333"/>
      <c r="M762" s="333"/>
      <c r="N762" s="333"/>
      <c r="O762" s="299"/>
      <c r="P762" s="333"/>
      <c r="Q762" s="333"/>
      <c r="R762" s="333"/>
      <c r="S762" s="335"/>
      <c r="T762" s="335"/>
      <c r="U762" s="335"/>
      <c r="V762" s="335"/>
      <c r="W762" s="333"/>
      <c r="X762" s="333"/>
      <c r="Y762" s="344">
        <f>SUM(Y754:Y761)</f>
        <v>24614.668703686446</v>
      </c>
      <c r="Z762" s="344">
        <f>SUM(Z754:Z761)</f>
        <v>8238.3522052256394</v>
      </c>
      <c r="AA762" s="344">
        <f t="shared" ref="AA762:AE762" si="1333">SUM(AA754:AA761)</f>
        <v>9516.9161298652034</v>
      </c>
      <c r="AB762" s="344">
        <f t="shared" si="1333"/>
        <v>0</v>
      </c>
      <c r="AC762" s="344">
        <f t="shared" si="1333"/>
        <v>0</v>
      </c>
      <c r="AD762" s="344">
        <f t="shared" si="1333"/>
        <v>15349.665256968001</v>
      </c>
      <c r="AE762" s="344">
        <f t="shared" si="1333"/>
        <v>0</v>
      </c>
      <c r="AF762" s="344">
        <f t="shared" ref="AF762:AL762" si="1334">SUM(AF754:AF761)</f>
        <v>0</v>
      </c>
      <c r="AG762" s="344">
        <f t="shared" si="1334"/>
        <v>0</v>
      </c>
      <c r="AH762" s="344">
        <f t="shared" si="1334"/>
        <v>0</v>
      </c>
      <c r="AI762" s="344">
        <f t="shared" si="1334"/>
        <v>0</v>
      </c>
      <c r="AJ762" s="344">
        <f t="shared" si="1334"/>
        <v>0</v>
      </c>
      <c r="AK762" s="344">
        <f t="shared" si="1334"/>
        <v>0</v>
      </c>
      <c r="AL762" s="344">
        <f t="shared" si="1334"/>
        <v>0</v>
      </c>
      <c r="AM762" s="404">
        <f>SUM(AM754:AM761)</f>
        <v>57719.602295745281</v>
      </c>
      <c r="AN762" s="439"/>
    </row>
    <row r="763" spans="2:40" ht="15.6">
      <c r="B763" s="347" t="s">
        <v>323</v>
      </c>
      <c r="C763" s="343"/>
      <c r="D763" s="348"/>
      <c r="E763" s="333"/>
      <c r="F763" s="333"/>
      <c r="G763" s="333"/>
      <c r="H763" s="333"/>
      <c r="I763" s="333"/>
      <c r="J763" s="333"/>
      <c r="K763" s="333"/>
      <c r="L763" s="333"/>
      <c r="M763" s="333"/>
      <c r="N763" s="333"/>
      <c r="O763" s="299"/>
      <c r="P763" s="333"/>
      <c r="Q763" s="333"/>
      <c r="R763" s="333"/>
      <c r="S763" s="335"/>
      <c r="T763" s="335"/>
      <c r="U763" s="335"/>
      <c r="V763" s="335"/>
      <c r="W763" s="333"/>
      <c r="X763" s="333"/>
      <c r="Y763" s="345">
        <f>Y751*Y753</f>
        <v>4914.3770000000004</v>
      </c>
      <c r="Z763" s="345">
        <f t="shared" ref="Z763:AE763" si="1335">Z751*Z753</f>
        <v>2062.8377999999998</v>
      </c>
      <c r="AA763" s="345">
        <f t="shared" si="1335"/>
        <v>1487.6008000000002</v>
      </c>
      <c r="AB763" s="345">
        <f t="shared" si="1335"/>
        <v>31.729699999999998</v>
      </c>
      <c r="AC763" s="345">
        <f t="shared" si="1335"/>
        <v>17.257100000000001</v>
      </c>
      <c r="AD763" s="345">
        <f t="shared" si="1335"/>
        <v>426.36170000000004</v>
      </c>
      <c r="AE763" s="345">
        <f t="shared" si="1335"/>
        <v>0</v>
      </c>
      <c r="AF763" s="345">
        <f t="shared" ref="AF763:AL763" si="1336">AF751*AF753</f>
        <v>0</v>
      </c>
      <c r="AG763" s="345">
        <f t="shared" si="1336"/>
        <v>0</v>
      </c>
      <c r="AH763" s="345">
        <f t="shared" si="1336"/>
        <v>0</v>
      </c>
      <c r="AI763" s="345">
        <f t="shared" si="1336"/>
        <v>0</v>
      </c>
      <c r="AJ763" s="345">
        <f t="shared" si="1336"/>
        <v>0</v>
      </c>
      <c r="AK763" s="345">
        <f t="shared" si="1336"/>
        <v>0</v>
      </c>
      <c r="AL763" s="345">
        <f t="shared" si="1336"/>
        <v>0</v>
      </c>
      <c r="AM763" s="404">
        <f>SUM(Y763:AL763)</f>
        <v>8940.1641</v>
      </c>
      <c r="AN763" s="439"/>
    </row>
    <row r="764" spans="2:40" ht="15.6">
      <c r="B764" s="347" t="s">
        <v>324</v>
      </c>
      <c r="C764" s="343"/>
      <c r="D764" s="348"/>
      <c r="E764" s="333"/>
      <c r="F764" s="333"/>
      <c r="G764" s="333"/>
      <c r="H764" s="333"/>
      <c r="I764" s="333"/>
      <c r="J764" s="333"/>
      <c r="K764" s="333"/>
      <c r="L764" s="333"/>
      <c r="M764" s="333"/>
      <c r="N764" s="333"/>
      <c r="O764" s="299"/>
      <c r="P764" s="333"/>
      <c r="Q764" s="333"/>
      <c r="R764" s="333"/>
      <c r="S764" s="348"/>
      <c r="T764" s="348"/>
      <c r="U764" s="348"/>
      <c r="V764" s="348"/>
      <c r="W764" s="333"/>
      <c r="X764" s="333"/>
      <c r="Y764" s="349"/>
      <c r="Z764" s="349"/>
      <c r="AA764" s="349"/>
      <c r="AB764" s="349"/>
      <c r="AC764" s="349"/>
      <c r="AD764" s="349"/>
      <c r="AE764" s="349"/>
      <c r="AF764" s="349"/>
      <c r="AG764" s="349"/>
      <c r="AH764" s="349"/>
      <c r="AI764" s="349"/>
      <c r="AJ764" s="349"/>
      <c r="AK764" s="349"/>
      <c r="AL764" s="349"/>
      <c r="AM764" s="404">
        <f>AM762-AM763</f>
        <v>48779.438195745279</v>
      </c>
      <c r="AN764" s="439"/>
    </row>
    <row r="765" spans="2:40" ht="15">
      <c r="B765" s="323"/>
      <c r="C765" s="348"/>
      <c r="D765" s="348"/>
      <c r="E765" s="333"/>
      <c r="F765" s="333"/>
      <c r="G765" s="333"/>
      <c r="H765" s="333"/>
      <c r="I765" s="333"/>
      <c r="J765" s="333"/>
      <c r="K765" s="333"/>
      <c r="L765" s="333"/>
      <c r="M765" s="333"/>
      <c r="N765" s="333"/>
      <c r="O765" s="299"/>
      <c r="P765" s="333"/>
      <c r="Q765" s="333"/>
      <c r="R765" s="333"/>
      <c r="S765" s="348"/>
      <c r="T765" s="343"/>
      <c r="U765" s="348"/>
      <c r="V765" s="348"/>
      <c r="W765" s="333"/>
      <c r="X765" s="333"/>
      <c r="Y765" s="350"/>
      <c r="Z765" s="350"/>
      <c r="AA765" s="350"/>
      <c r="AB765" s="350"/>
      <c r="AC765" s="350"/>
      <c r="AD765" s="350"/>
      <c r="AE765" s="350"/>
      <c r="AF765" s="350"/>
      <c r="AG765" s="350"/>
      <c r="AH765" s="350"/>
      <c r="AI765" s="350"/>
      <c r="AJ765" s="350"/>
      <c r="AK765" s="350"/>
      <c r="AL765" s="350"/>
      <c r="AM765" s="346"/>
      <c r="AN765" s="439"/>
    </row>
    <row r="766" spans="2:40" ht="15">
      <c r="B766" s="436" t="s">
        <v>325</v>
      </c>
      <c r="C766" s="303"/>
      <c r="D766" s="278"/>
      <c r="E766" s="278"/>
      <c r="F766" s="278"/>
      <c r="G766" s="278"/>
      <c r="H766" s="278"/>
      <c r="I766" s="278"/>
      <c r="J766" s="278"/>
      <c r="K766" s="278"/>
      <c r="L766" s="278"/>
      <c r="M766" s="278"/>
      <c r="N766" s="278"/>
      <c r="O766" s="355"/>
      <c r="P766" s="278"/>
      <c r="Q766" s="278"/>
      <c r="R766" s="278"/>
      <c r="S766" s="303"/>
      <c r="T766" s="308"/>
      <c r="U766" s="308"/>
      <c r="V766" s="278"/>
      <c r="W766" s="278"/>
      <c r="X766" s="308"/>
      <c r="Y766" s="290">
        <f>SUMPRODUCT(E593:E748,Y593:Y748)</f>
        <v>179030.3121390712</v>
      </c>
      <c r="Z766" s="290">
        <f>SUMPRODUCT(E593:E748,Z593:Z748)</f>
        <v>573.79096657121966</v>
      </c>
      <c r="AA766" s="290">
        <f>IF(AA591="kw",SUMPRODUCT(N593:N748,P593:P748,AA593:AA748),SUMPRODUCT(E593:E748,AA593:AA748))</f>
        <v>350.43435390687353</v>
      </c>
      <c r="AB766" s="290">
        <f>IF(AB591="kw",SUMPRODUCT(N593:N748,P593:P748,AB593:AB748),SUMPRODUCT(E593:E748,AB593:AB748))</f>
        <v>0</v>
      </c>
      <c r="AC766" s="290">
        <f>IF(AC591="kw",SUMPRODUCT(N593:N748,P593:P748,AC593:AC748),SUMPRODUCT(E593:E748,AC593:AC748))</f>
        <v>0</v>
      </c>
      <c r="AD766" s="290">
        <f>IF(AD591="kw",SUMPRODUCT(N593:N748,P593:P748,AD593:AD748),SUMPRODUCT(E593:E748,AD593:AD748))</f>
        <v>0</v>
      </c>
      <c r="AE766" s="290">
        <f>IF(AE591="kw",SUMPRODUCT(N593:N748,P593:P748,AE593:AE748),SUMPRODUCT(E593:E748,AE593:AE748))</f>
        <v>0</v>
      </c>
      <c r="AF766" s="290">
        <f>IF(AF591="kw",SUMPRODUCT(N593:N748,P593:P748,AF593:AF748),SUMPRODUCT(E593:E748,AF593:AF748))</f>
        <v>0</v>
      </c>
      <c r="AG766" s="290">
        <f>IF(AG591="kw",SUMPRODUCT(N593:N748,P593:P748,AG593:AG748),SUMPRODUCT(E593:E748,AG593:AG748))</f>
        <v>0</v>
      </c>
      <c r="AH766" s="290">
        <f>IF(AH591="kw",SUMPRODUCT(N593:N748,P593:P748,AH593:AH748),SUMPRODUCT(E593:E748,AH593:AH748))</f>
        <v>0</v>
      </c>
      <c r="AI766" s="290">
        <f>IF(AI591="kw",SUMPRODUCT(N593:N748,P593:P748,AI593:AI748),SUMPRODUCT(E593:E748,AI593:AI748))</f>
        <v>0</v>
      </c>
      <c r="AJ766" s="290">
        <f>IF(AJ591="kw",SUMPRODUCT(N593:N748,P593:P748,AJ593:AJ748),SUMPRODUCT(E593:E748,AJ593:AJ748))</f>
        <v>0</v>
      </c>
      <c r="AK766" s="290">
        <f>IF(AK591="kw",SUMPRODUCT(N593:N748,P593:P748,AK593:AK748),SUMPRODUCT(E593:E748,AK593:AK748))</f>
        <v>0</v>
      </c>
      <c r="AL766" s="290">
        <f>IF(AL591="kw",SUMPRODUCT(N593:N748,P593:P748,AL593:AL748),SUMPRODUCT(E593:E748,AL593:AL748))</f>
        <v>0</v>
      </c>
      <c r="AM766" s="336"/>
    </row>
    <row r="767" spans="2:40" ht="15">
      <c r="B767" s="744" t="s">
        <v>326</v>
      </c>
      <c r="C767" s="303"/>
      <c r="D767" s="278"/>
      <c r="E767" s="278"/>
      <c r="F767" s="278"/>
      <c r="G767" s="278"/>
      <c r="H767" s="278"/>
      <c r="I767" s="278"/>
      <c r="J767" s="278"/>
      <c r="K767" s="278"/>
      <c r="L767" s="278"/>
      <c r="M767" s="278"/>
      <c r="N767" s="278"/>
      <c r="O767" s="355"/>
      <c r="P767" s="278"/>
      <c r="Q767" s="278"/>
      <c r="R767" s="278"/>
      <c r="S767" s="303"/>
      <c r="T767" s="308"/>
      <c r="U767" s="308"/>
      <c r="V767" s="278"/>
      <c r="W767" s="278"/>
      <c r="X767" s="308"/>
      <c r="Y767" s="290">
        <f>SUMPRODUCT(F593:F748,Y593:Y748)</f>
        <v>178533.54931754633</v>
      </c>
      <c r="Z767" s="290">
        <f>SUMPRODUCT(F592:F747,Z592:Z747)</f>
        <v>572.36872195574279</v>
      </c>
      <c r="AA767" s="290">
        <f>IF(AA591="kw",SUMPRODUCT(N593:N748,Q593:Q748,AA593:AA748),SUMPRODUCT(F593:F748,AA593:AA748))</f>
        <v>349.56573902452294</v>
      </c>
      <c r="AB767" s="290">
        <f>IF(AB591="kw",SUMPRODUCT(N593:N748,Q593:Q748,AB593:AB748),SUMPRODUCT(F593:F748,AB593:AB748))</f>
        <v>0</v>
      </c>
      <c r="AC767" s="290">
        <f>IF(AC591="kw",SUMPRODUCT(N593:N748,Q593:Q748,AC593:AC748),SUMPRODUCT(F593:F748,AC593:AC748))</f>
        <v>0</v>
      </c>
      <c r="AD767" s="290">
        <f>IF(AD591="kw",SUMPRODUCT(N593:N748,Q593:Q748,AD593:AD748),SUMPRODUCT(F593:F748,AD593:AD748))</f>
        <v>0</v>
      </c>
      <c r="AE767" s="290">
        <f>IF(AE591="kw",SUMPRODUCT(N593:N748,Q593:Q748,AE593:AE748),SUMPRODUCT(F593:F748,AE593:AE748))</f>
        <v>0</v>
      </c>
      <c r="AF767" s="290">
        <f>IF(AF591="kw",SUMPRODUCT(N593:N748,Q593:Q748,AF593:AF748),SUMPRODUCT(F593:F748,AF593:AF748))</f>
        <v>0</v>
      </c>
      <c r="AG767" s="290">
        <f>IF(AG591="kw",SUMPRODUCT(N593:N748,Q593:Q748,AG593:AG748),SUMPRODUCT(F593:F748,AG593:AG748))</f>
        <v>0</v>
      </c>
      <c r="AH767" s="290">
        <f>IF(AH591="kw",SUMPRODUCT(N593:N748,Q593:Q748,AH593:AH748),SUMPRODUCT(F593:F748,AH593:AH748))</f>
        <v>0</v>
      </c>
      <c r="AI767" s="290">
        <f>IF(AI591="kw",SUMPRODUCT(N593:N748,Q593:Q748,AI593:AI748),SUMPRODUCT(F593:F748,AI593:AI748))</f>
        <v>0</v>
      </c>
      <c r="AJ767" s="290">
        <f>IF(AJ591="kw",SUMPRODUCT(N593:N748,Q593:Q748,AJ593:AJ748),SUMPRODUCT(F593:F748,AJ593:AJ748))</f>
        <v>0</v>
      </c>
      <c r="AK767" s="290">
        <f>IF(AK591="kw",SUMPRODUCT(N593:N748,Q593:Q748,AK593:AK748),SUMPRODUCT(F593:F748,AK593:AK748))</f>
        <v>0</v>
      </c>
      <c r="AL767" s="290">
        <f>IF(AL591="kw",SUMPRODUCT(N593:N748,Q593:Q748,AL593:AL748),SUMPRODUCT(F593:F748,AL593:AL748))</f>
        <v>0</v>
      </c>
      <c r="AM767" s="336"/>
    </row>
    <row r="768" spans="2:40" ht="15">
      <c r="B768" s="743" t="s">
        <v>772</v>
      </c>
      <c r="C768" s="361"/>
      <c r="D768" s="381"/>
      <c r="E768" s="381"/>
      <c r="F768" s="381"/>
      <c r="G768" s="381"/>
      <c r="H768" s="381"/>
      <c r="I768" s="381"/>
      <c r="J768" s="381"/>
      <c r="K768" s="381"/>
      <c r="L768" s="381"/>
      <c r="M768" s="381"/>
      <c r="N768" s="381"/>
      <c r="O768" s="380"/>
      <c r="P768" s="381"/>
      <c r="Q768" s="381"/>
      <c r="R768" s="381"/>
      <c r="S768" s="361"/>
      <c r="T768" s="382"/>
      <c r="U768" s="382"/>
      <c r="V768" s="381"/>
      <c r="W768" s="381"/>
      <c r="X768" s="382"/>
      <c r="Y768" s="325">
        <f>SUMPRODUCT(G593:G748,Y593:Y748)</f>
        <v>178533.54931754636</v>
      </c>
      <c r="Z768" s="325">
        <f>SUMPRODUCT(G593:G748,Z593:Z748)</f>
        <v>572.36872195574279</v>
      </c>
      <c r="AA768" s="325">
        <f>IF(AA591="kw",SUMPRODUCT(N593:N748,R593:R748,AA593:AA748),SUMPRODUCT(G593:G748,AA593:AA748))</f>
        <v>349.56573902452294</v>
      </c>
      <c r="AB768" s="325">
        <f>IF(AB591="kw",SUMPRODUCT(N593:N748,R593:R748,AB593:AB748),SUMPRODUCT(G593:G748,AB593:AB748))</f>
        <v>0</v>
      </c>
      <c r="AC768" s="325">
        <f>IF(AC591="kw",SUMPRODUCT(N593:N748,R593:R748,AC593:AC748),SUMPRODUCT(G593:G748,AC593:AC748))</f>
        <v>0</v>
      </c>
      <c r="AD768" s="325">
        <f>IF(AD591="kw",SUMPRODUCT(N593:N748,R593:R748,AD593:AD748),SUMPRODUCT(G593:G748,AD593:AD748))</f>
        <v>0</v>
      </c>
      <c r="AE768" s="325">
        <f>IF(AE591="kw",SUMPRODUCT(N593:N748,R593:R748,AE593:AE748),SUMPRODUCT(G593:G748,AE593:AE748))</f>
        <v>0</v>
      </c>
      <c r="AF768" s="325">
        <f>IF(AF591="kw",SUMPRODUCT(N593:N748,R593:R748,AF593:AF748),SUMPRODUCT(G593:G748,AF593:AF748))</f>
        <v>0</v>
      </c>
      <c r="AG768" s="325">
        <f>IF(AG591="kw",SUMPRODUCT(N593:N748,R593:R748,AG593:AG748),SUMPRODUCT(G593:G748,AG593:AG748))</f>
        <v>0</v>
      </c>
      <c r="AH768" s="325">
        <f>IF(AH591="kw",SUMPRODUCT(N593:N748,R593:R748,AH593:AH748),SUMPRODUCT(G593:G748,AH593:AH748))</f>
        <v>0</v>
      </c>
      <c r="AI768" s="325">
        <f>IF(AI591="kw",SUMPRODUCT(N593:N748,R593:R748,AI593:AI748),SUMPRODUCT(G593:G748,AI593:AI748))</f>
        <v>0</v>
      </c>
      <c r="AJ768" s="325">
        <f>IF(AJ591="kw",SUMPRODUCT(N593:N748,R593:R748,AJ593:AJ748),SUMPRODUCT(G593:G748,AJ593:AJ748))</f>
        <v>0</v>
      </c>
      <c r="AK768" s="325">
        <f>IF(AK591="kw",SUMPRODUCT(N593:N748,R593:R748,AK593:AK748),SUMPRODUCT(G593:G748,AK593:AK748))</f>
        <v>0</v>
      </c>
      <c r="AL768" s="325">
        <f>IF(AL591="kw",SUMPRODUCT(N593:N748,R593:R748,AL593:AL748),SUMPRODUCT(G593:G748,AL593:AL748))</f>
        <v>0</v>
      </c>
      <c r="AM768" s="383"/>
    </row>
    <row r="769" spans="1:39" ht="20.25" customHeight="1">
      <c r="B769" s="365" t="s">
        <v>581</v>
      </c>
      <c r="C769" s="384"/>
      <c r="D769" s="385"/>
      <c r="E769" s="385"/>
      <c r="F769" s="385"/>
      <c r="G769" s="385"/>
      <c r="H769" s="385"/>
      <c r="I769" s="385"/>
      <c r="J769" s="385"/>
      <c r="K769" s="385"/>
      <c r="L769" s="385"/>
      <c r="M769" s="385"/>
      <c r="N769" s="385"/>
      <c r="O769" s="385"/>
      <c r="P769" s="385"/>
      <c r="Q769" s="385"/>
      <c r="R769" s="385"/>
      <c r="S769" s="368"/>
      <c r="T769" s="369"/>
      <c r="U769" s="385"/>
      <c r="V769" s="385"/>
      <c r="W769" s="385"/>
      <c r="X769" s="385"/>
      <c r="Y769" s="406"/>
      <c r="Z769" s="406"/>
      <c r="AA769" s="406"/>
      <c r="AB769" s="406"/>
      <c r="AC769" s="406"/>
      <c r="AD769" s="406"/>
      <c r="AE769" s="406"/>
      <c r="AF769" s="406"/>
      <c r="AG769" s="406"/>
      <c r="AH769" s="406"/>
      <c r="AI769" s="406"/>
      <c r="AJ769" s="406"/>
      <c r="AK769" s="406"/>
      <c r="AL769" s="406"/>
      <c r="AM769" s="386"/>
    </row>
    <row r="772" spans="1:39" ht="15.6">
      <c r="B772" s="279" t="s">
        <v>327</v>
      </c>
      <c r="C772" s="280"/>
      <c r="D772" s="579" t="s">
        <v>526</v>
      </c>
      <c r="E772" s="252"/>
      <c r="F772" s="579"/>
      <c r="G772" s="252"/>
      <c r="H772" s="252"/>
      <c r="I772" s="252"/>
      <c r="J772" s="252"/>
      <c r="K772" s="252"/>
      <c r="L772" s="252"/>
      <c r="M772" s="252"/>
      <c r="N772" s="252"/>
      <c r="O772" s="280"/>
      <c r="P772" s="252"/>
      <c r="Q772" s="252"/>
      <c r="R772" s="252"/>
      <c r="S772" s="252"/>
      <c r="T772" s="252"/>
      <c r="U772" s="252"/>
      <c r="V772" s="252"/>
      <c r="W772" s="252"/>
      <c r="X772" s="252"/>
      <c r="Y772" s="269"/>
      <c r="Z772" s="266"/>
      <c r="AA772" s="266"/>
      <c r="AB772" s="266"/>
      <c r="AC772" s="266"/>
      <c r="AD772" s="266"/>
      <c r="AE772" s="266"/>
      <c r="AF772" s="266"/>
      <c r="AG772" s="266"/>
      <c r="AH772" s="266"/>
      <c r="AI772" s="266"/>
      <c r="AJ772" s="266"/>
      <c r="AK772" s="266"/>
      <c r="AL772" s="266"/>
    </row>
    <row r="773" spans="1:39" ht="33" customHeight="1">
      <c r="B773" s="886" t="s">
        <v>211</v>
      </c>
      <c r="C773" s="888" t="s">
        <v>33</v>
      </c>
      <c r="D773" s="283" t="s">
        <v>422</v>
      </c>
      <c r="E773" s="898" t="s">
        <v>209</v>
      </c>
      <c r="F773" s="899"/>
      <c r="G773" s="899"/>
      <c r="H773" s="899"/>
      <c r="I773" s="899"/>
      <c r="J773" s="899"/>
      <c r="K773" s="899"/>
      <c r="L773" s="899"/>
      <c r="M773" s="900"/>
      <c r="N773" s="890" t="s">
        <v>213</v>
      </c>
      <c r="O773" s="283" t="s">
        <v>423</v>
      </c>
      <c r="P773" s="898" t="s">
        <v>212</v>
      </c>
      <c r="Q773" s="899"/>
      <c r="R773" s="899"/>
      <c r="S773" s="899"/>
      <c r="T773" s="899"/>
      <c r="U773" s="899"/>
      <c r="V773" s="899"/>
      <c r="W773" s="899"/>
      <c r="X773" s="900"/>
      <c r="Y773" s="883" t="s">
        <v>243</v>
      </c>
      <c r="Z773" s="884"/>
      <c r="AA773" s="884"/>
      <c r="AB773" s="884"/>
      <c r="AC773" s="884"/>
      <c r="AD773" s="884"/>
      <c r="AE773" s="884"/>
      <c r="AF773" s="884"/>
      <c r="AG773" s="884"/>
      <c r="AH773" s="884"/>
      <c r="AI773" s="884"/>
      <c r="AJ773" s="884"/>
      <c r="AK773" s="884"/>
      <c r="AL773" s="884"/>
      <c r="AM773" s="885"/>
    </row>
    <row r="774" spans="1:39" ht="65.25" customHeight="1">
      <c r="B774" s="887"/>
      <c r="C774" s="889"/>
      <c r="D774" s="284">
        <v>2019</v>
      </c>
      <c r="E774" s="284">
        <v>2020</v>
      </c>
      <c r="F774" s="284">
        <v>2021</v>
      </c>
      <c r="G774" s="284">
        <v>2022</v>
      </c>
      <c r="H774" s="284">
        <v>2023</v>
      </c>
      <c r="I774" s="284">
        <v>2024</v>
      </c>
      <c r="J774" s="284">
        <v>2025</v>
      </c>
      <c r="K774" s="284">
        <v>2026</v>
      </c>
      <c r="L774" s="284">
        <v>2027</v>
      </c>
      <c r="M774" s="284">
        <v>2028</v>
      </c>
      <c r="N774" s="891"/>
      <c r="O774" s="284">
        <v>2019</v>
      </c>
      <c r="P774" s="284">
        <v>2020</v>
      </c>
      <c r="Q774" s="284">
        <v>2021</v>
      </c>
      <c r="R774" s="284">
        <v>2022</v>
      </c>
      <c r="S774" s="284">
        <v>2023</v>
      </c>
      <c r="T774" s="284">
        <v>2024</v>
      </c>
      <c r="U774" s="284">
        <v>2025</v>
      </c>
      <c r="V774" s="284">
        <v>2026</v>
      </c>
      <c r="W774" s="284">
        <v>2027</v>
      </c>
      <c r="X774" s="284">
        <v>2028</v>
      </c>
      <c r="Y774" s="284" t="str">
        <f>'1.  LRAMVA Summary'!D52</f>
        <v>Residential</v>
      </c>
      <c r="Z774" s="284" t="str">
        <f>'1.  LRAMVA Summary'!E52</f>
        <v>GS&lt;50 kW</v>
      </c>
      <c r="AA774" s="284" t="str">
        <f>'1.  LRAMVA Summary'!F52</f>
        <v>GS 50-4,999 kW</v>
      </c>
      <c r="AB774" s="284" t="str">
        <f>'1.  LRAMVA Summary'!G52</f>
        <v>Unmetered Scattered Load</v>
      </c>
      <c r="AC774" s="284" t="str">
        <f>'1.  LRAMVA Summary'!H52</f>
        <v>Sentinel Lighting</v>
      </c>
      <c r="AD774" s="284" t="str">
        <f>'1.  LRAMVA Summary'!I52</f>
        <v>Street Lighting Service</v>
      </c>
      <c r="AE774" s="284" t="str">
        <f>'1.  LRAMVA Summary'!J52</f>
        <v/>
      </c>
      <c r="AF774" s="284" t="str">
        <f>'1.  LRAMVA Summary'!K52</f>
        <v/>
      </c>
      <c r="AG774" s="284" t="str">
        <f>'1.  LRAMVA Summary'!L52</f>
        <v/>
      </c>
      <c r="AH774" s="284" t="str">
        <f>'1.  LRAMVA Summary'!M52</f>
        <v/>
      </c>
      <c r="AI774" s="284" t="str">
        <f>'1.  LRAMVA Summary'!N52</f>
        <v/>
      </c>
      <c r="AJ774" s="284" t="str">
        <f>'1.  LRAMVA Summary'!O52</f>
        <v/>
      </c>
      <c r="AK774" s="284" t="str">
        <f>'1.  LRAMVA Summary'!P52</f>
        <v/>
      </c>
      <c r="AL774" s="284" t="str">
        <f>'1.  LRAMVA Summary'!Q52</f>
        <v/>
      </c>
      <c r="AM774" s="286" t="str">
        <f>'1.  LRAMVA Summary'!R52</f>
        <v>Total</v>
      </c>
    </row>
    <row r="775" spans="1:39" ht="15.75" hidden="1" customHeight="1">
      <c r="A775" s="521"/>
      <c r="B775" s="507" t="s">
        <v>504</v>
      </c>
      <c r="C775" s="288"/>
      <c r="D775" s="288"/>
      <c r="E775" s="288"/>
      <c r="F775" s="288"/>
      <c r="G775" s="288"/>
      <c r="H775" s="288"/>
      <c r="I775" s="288"/>
      <c r="J775" s="288"/>
      <c r="K775" s="288"/>
      <c r="L775" s="288"/>
      <c r="M775" s="288"/>
      <c r="N775" s="289"/>
      <c r="O775" s="288"/>
      <c r="P775" s="288"/>
      <c r="Q775" s="288"/>
      <c r="R775" s="288"/>
      <c r="S775" s="288"/>
      <c r="T775" s="288"/>
      <c r="U775" s="288"/>
      <c r="V775" s="288"/>
      <c r="W775" s="288"/>
      <c r="X775" s="288"/>
      <c r="Y775" s="290" t="str">
        <f>'1.  LRAMVA Summary'!D53</f>
        <v>kWh</v>
      </c>
      <c r="Z775" s="290" t="str">
        <f>'1.  LRAMVA Summary'!E53</f>
        <v>kWh</v>
      </c>
      <c r="AA775" s="290" t="str">
        <f>'1.  LRAMVA Summary'!F53</f>
        <v>kW</v>
      </c>
      <c r="AB775" s="290" t="str">
        <f>'1.  LRAMVA Summary'!G53</f>
        <v>kWh</v>
      </c>
      <c r="AC775" s="290" t="str">
        <f>'1.  LRAMVA Summary'!H53</f>
        <v>kW</v>
      </c>
      <c r="AD775" s="290" t="str">
        <f>'1.  LRAMVA Summary'!I53</f>
        <v>kW</v>
      </c>
      <c r="AE775" s="290">
        <f>'1.  LRAMVA Summary'!J53</f>
        <v>0</v>
      </c>
      <c r="AF775" s="290">
        <f>'1.  LRAMVA Summary'!K53</f>
        <v>0</v>
      </c>
      <c r="AG775" s="290">
        <f>'1.  LRAMVA Summary'!L53</f>
        <v>0</v>
      </c>
      <c r="AH775" s="290">
        <f>'1.  LRAMVA Summary'!M53</f>
        <v>0</v>
      </c>
      <c r="AI775" s="290">
        <f>'1.  LRAMVA Summary'!N53</f>
        <v>0</v>
      </c>
      <c r="AJ775" s="290">
        <f>'1.  LRAMVA Summary'!O53</f>
        <v>0</v>
      </c>
      <c r="AK775" s="290">
        <f>'1.  LRAMVA Summary'!P53</f>
        <v>0</v>
      </c>
      <c r="AL775" s="290">
        <f>'1.  LRAMVA Summary'!Q53</f>
        <v>0</v>
      </c>
      <c r="AM775" s="291"/>
    </row>
    <row r="776" spans="1:39" ht="15.6" hidden="1" outlineLevel="1">
      <c r="A776" s="521"/>
      <c r="B776" s="493" t="s">
        <v>497</v>
      </c>
      <c r="C776" s="288"/>
      <c r="D776" s="288"/>
      <c r="E776" s="288"/>
      <c r="F776" s="288"/>
      <c r="G776" s="288"/>
      <c r="H776" s="288"/>
      <c r="I776" s="288"/>
      <c r="J776" s="288"/>
      <c r="K776" s="288"/>
      <c r="L776" s="288"/>
      <c r="M776" s="288"/>
      <c r="N776" s="289"/>
      <c r="O776" s="288"/>
      <c r="P776" s="288"/>
      <c r="Q776" s="288"/>
      <c r="R776" s="288"/>
      <c r="S776" s="288"/>
      <c r="T776" s="288"/>
      <c r="U776" s="288"/>
      <c r="V776" s="288"/>
      <c r="W776" s="288"/>
      <c r="X776" s="288"/>
      <c r="Y776" s="290"/>
      <c r="Z776" s="290"/>
      <c r="AA776" s="290"/>
      <c r="AB776" s="290"/>
      <c r="AC776" s="290"/>
      <c r="AD776" s="290"/>
      <c r="AE776" s="290"/>
      <c r="AF776" s="290"/>
      <c r="AG776" s="290"/>
      <c r="AH776" s="290"/>
      <c r="AI776" s="290"/>
      <c r="AJ776" s="290"/>
      <c r="AK776" s="290"/>
      <c r="AL776" s="290"/>
      <c r="AM776" s="291"/>
    </row>
    <row r="777" spans="1:39" ht="15" hidden="1" outlineLevel="1">
      <c r="A777" s="521">
        <v>1</v>
      </c>
      <c r="B777" s="425" t="s">
        <v>95</v>
      </c>
      <c r="C777" s="290" t="s">
        <v>25</v>
      </c>
      <c r="D777" s="294"/>
      <c r="E777" s="294"/>
      <c r="F777" s="294"/>
      <c r="G777" s="294"/>
      <c r="H777" s="294"/>
      <c r="I777" s="294"/>
      <c r="J777" s="294"/>
      <c r="K777" s="294"/>
      <c r="L777" s="294"/>
      <c r="M777" s="294"/>
      <c r="N777" s="290"/>
      <c r="O777" s="294"/>
      <c r="P777" s="294"/>
      <c r="Q777" s="294"/>
      <c r="R777" s="294"/>
      <c r="S777" s="294"/>
      <c r="T777" s="294"/>
      <c r="U777" s="294"/>
      <c r="V777" s="294"/>
      <c r="W777" s="294"/>
      <c r="X777" s="294"/>
      <c r="Y777" s="407"/>
      <c r="Z777" s="407"/>
      <c r="AA777" s="407"/>
      <c r="AB777" s="407"/>
      <c r="AC777" s="407"/>
      <c r="AD777" s="407"/>
      <c r="AE777" s="407"/>
      <c r="AF777" s="407"/>
      <c r="AG777" s="407"/>
      <c r="AH777" s="407"/>
      <c r="AI777" s="407"/>
      <c r="AJ777" s="407"/>
      <c r="AK777" s="407"/>
      <c r="AL777" s="407"/>
      <c r="AM777" s="295">
        <f>SUM(Y777:AL777)</f>
        <v>0</v>
      </c>
    </row>
    <row r="778" spans="1:39" ht="15" hidden="1" outlineLevel="1">
      <c r="A778" s="521"/>
      <c r="B778" s="293" t="s">
        <v>342</v>
      </c>
      <c r="C778" s="290" t="s">
        <v>163</v>
      </c>
      <c r="D778" s="294"/>
      <c r="E778" s="294"/>
      <c r="F778" s="294"/>
      <c r="G778" s="294"/>
      <c r="H778" s="294"/>
      <c r="I778" s="294"/>
      <c r="J778" s="294"/>
      <c r="K778" s="294"/>
      <c r="L778" s="294"/>
      <c r="M778" s="294"/>
      <c r="N778" s="461"/>
      <c r="O778" s="294"/>
      <c r="P778" s="294"/>
      <c r="Q778" s="294"/>
      <c r="R778" s="294"/>
      <c r="S778" s="294"/>
      <c r="T778" s="294"/>
      <c r="U778" s="294"/>
      <c r="V778" s="294"/>
      <c r="W778" s="294"/>
      <c r="X778" s="294"/>
      <c r="Y778" s="408">
        <f>Y777</f>
        <v>0</v>
      </c>
      <c r="Z778" s="408">
        <f t="shared" ref="Z778" si="1337">Z777</f>
        <v>0</v>
      </c>
      <c r="AA778" s="408">
        <f t="shared" ref="AA778" si="1338">AA777</f>
        <v>0</v>
      </c>
      <c r="AB778" s="408">
        <f t="shared" ref="AB778" si="1339">AB777</f>
        <v>0</v>
      </c>
      <c r="AC778" s="408">
        <f t="shared" ref="AC778" si="1340">AC777</f>
        <v>0</v>
      </c>
      <c r="AD778" s="408">
        <f t="shared" ref="AD778" si="1341">AD777</f>
        <v>0</v>
      </c>
      <c r="AE778" s="408">
        <f t="shared" ref="AE778" si="1342">AE777</f>
        <v>0</v>
      </c>
      <c r="AF778" s="408">
        <f t="shared" ref="AF778" si="1343">AF777</f>
        <v>0</v>
      </c>
      <c r="AG778" s="408">
        <f t="shared" ref="AG778" si="1344">AG777</f>
        <v>0</v>
      </c>
      <c r="AH778" s="408">
        <f t="shared" ref="AH778" si="1345">AH777</f>
        <v>0</v>
      </c>
      <c r="AI778" s="408">
        <f t="shared" ref="AI778" si="1346">AI777</f>
        <v>0</v>
      </c>
      <c r="AJ778" s="408">
        <f t="shared" ref="AJ778" si="1347">AJ777</f>
        <v>0</v>
      </c>
      <c r="AK778" s="408">
        <f t="shared" ref="AK778" si="1348">AK777</f>
        <v>0</v>
      </c>
      <c r="AL778" s="408">
        <f t="shared" ref="AL778" si="1349">AL777</f>
        <v>0</v>
      </c>
      <c r="AM778" s="296"/>
    </row>
    <row r="779" spans="1:39" ht="15.6" hidden="1" outlineLevel="1">
      <c r="A779" s="521"/>
      <c r="B779" s="297"/>
      <c r="C779" s="298"/>
      <c r="D779" s="298"/>
      <c r="E779" s="298"/>
      <c r="F779" s="298"/>
      <c r="G779" s="298"/>
      <c r="H779" s="298"/>
      <c r="I779" s="298"/>
      <c r="J779" s="298"/>
      <c r="K779" s="298"/>
      <c r="L779" s="298"/>
      <c r="M779" s="298"/>
      <c r="N779" s="299"/>
      <c r="O779" s="298"/>
      <c r="P779" s="298"/>
      <c r="Q779" s="298"/>
      <c r="R779" s="298"/>
      <c r="S779" s="298"/>
      <c r="T779" s="298"/>
      <c r="U779" s="298"/>
      <c r="V779" s="298"/>
      <c r="W779" s="298"/>
      <c r="X779" s="298"/>
      <c r="Y779" s="409"/>
      <c r="Z779" s="410"/>
      <c r="AA779" s="410"/>
      <c r="AB779" s="410"/>
      <c r="AC779" s="410"/>
      <c r="AD779" s="410"/>
      <c r="AE779" s="410"/>
      <c r="AF779" s="410"/>
      <c r="AG779" s="410"/>
      <c r="AH779" s="410"/>
      <c r="AI779" s="410"/>
      <c r="AJ779" s="410"/>
      <c r="AK779" s="410"/>
      <c r="AL779" s="410"/>
      <c r="AM779" s="301"/>
    </row>
    <row r="780" spans="1:39" ht="15" hidden="1" outlineLevel="1">
      <c r="A780" s="521">
        <v>2</v>
      </c>
      <c r="B780" s="425" t="s">
        <v>96</v>
      </c>
      <c r="C780" s="290" t="s">
        <v>25</v>
      </c>
      <c r="D780" s="294"/>
      <c r="E780" s="294"/>
      <c r="F780" s="294"/>
      <c r="G780" s="294"/>
      <c r="H780" s="294"/>
      <c r="I780" s="294"/>
      <c r="J780" s="294"/>
      <c r="K780" s="294"/>
      <c r="L780" s="294"/>
      <c r="M780" s="294"/>
      <c r="N780" s="290"/>
      <c r="O780" s="294"/>
      <c r="P780" s="294"/>
      <c r="Q780" s="294"/>
      <c r="R780" s="294"/>
      <c r="S780" s="294"/>
      <c r="T780" s="294"/>
      <c r="U780" s="294"/>
      <c r="V780" s="294"/>
      <c r="W780" s="294"/>
      <c r="X780" s="294"/>
      <c r="Y780" s="407"/>
      <c r="Z780" s="407"/>
      <c r="AA780" s="407"/>
      <c r="AB780" s="407"/>
      <c r="AC780" s="407"/>
      <c r="AD780" s="407"/>
      <c r="AE780" s="407"/>
      <c r="AF780" s="407"/>
      <c r="AG780" s="407"/>
      <c r="AH780" s="407"/>
      <c r="AI780" s="407"/>
      <c r="AJ780" s="407"/>
      <c r="AK780" s="407"/>
      <c r="AL780" s="407"/>
      <c r="AM780" s="295">
        <f>SUM(Y780:AL780)</f>
        <v>0</v>
      </c>
    </row>
    <row r="781" spans="1:39" ht="15" hidden="1" outlineLevel="1">
      <c r="A781" s="521"/>
      <c r="B781" s="293" t="s">
        <v>342</v>
      </c>
      <c r="C781" s="290" t="s">
        <v>163</v>
      </c>
      <c r="D781" s="294"/>
      <c r="E781" s="294"/>
      <c r="F781" s="294"/>
      <c r="G781" s="294"/>
      <c r="H781" s="294"/>
      <c r="I781" s="294"/>
      <c r="J781" s="294"/>
      <c r="K781" s="294"/>
      <c r="L781" s="294"/>
      <c r="M781" s="294"/>
      <c r="N781" s="461"/>
      <c r="O781" s="294"/>
      <c r="P781" s="294"/>
      <c r="Q781" s="294"/>
      <c r="R781" s="294"/>
      <c r="S781" s="294"/>
      <c r="T781" s="294"/>
      <c r="U781" s="294"/>
      <c r="V781" s="294"/>
      <c r="W781" s="294"/>
      <c r="X781" s="294"/>
      <c r="Y781" s="408">
        <f>Y780</f>
        <v>0</v>
      </c>
      <c r="Z781" s="408">
        <f t="shared" ref="Z781" si="1350">Z780</f>
        <v>0</v>
      </c>
      <c r="AA781" s="408">
        <f t="shared" ref="AA781" si="1351">AA780</f>
        <v>0</v>
      </c>
      <c r="AB781" s="408">
        <f t="shared" ref="AB781" si="1352">AB780</f>
        <v>0</v>
      </c>
      <c r="AC781" s="408">
        <f t="shared" ref="AC781" si="1353">AC780</f>
        <v>0</v>
      </c>
      <c r="AD781" s="408">
        <f t="shared" ref="AD781" si="1354">AD780</f>
        <v>0</v>
      </c>
      <c r="AE781" s="408">
        <f t="shared" ref="AE781" si="1355">AE780</f>
        <v>0</v>
      </c>
      <c r="AF781" s="408">
        <f t="shared" ref="AF781" si="1356">AF780</f>
        <v>0</v>
      </c>
      <c r="AG781" s="408">
        <f t="shared" ref="AG781" si="1357">AG780</f>
        <v>0</v>
      </c>
      <c r="AH781" s="408">
        <f t="shared" ref="AH781" si="1358">AH780</f>
        <v>0</v>
      </c>
      <c r="AI781" s="408">
        <f t="shared" ref="AI781" si="1359">AI780</f>
        <v>0</v>
      </c>
      <c r="AJ781" s="408">
        <f t="shared" ref="AJ781" si="1360">AJ780</f>
        <v>0</v>
      </c>
      <c r="AK781" s="408">
        <f t="shared" ref="AK781" si="1361">AK780</f>
        <v>0</v>
      </c>
      <c r="AL781" s="408">
        <f t="shared" ref="AL781" si="1362">AL780</f>
        <v>0</v>
      </c>
      <c r="AM781" s="296"/>
    </row>
    <row r="782" spans="1:39" ht="15.6" hidden="1" outlineLevel="1">
      <c r="A782" s="521"/>
      <c r="B782" s="297"/>
      <c r="C782" s="298"/>
      <c r="D782" s="303"/>
      <c r="E782" s="303"/>
      <c r="F782" s="303"/>
      <c r="G782" s="303"/>
      <c r="H782" s="303"/>
      <c r="I782" s="303"/>
      <c r="J782" s="303"/>
      <c r="K782" s="303"/>
      <c r="L782" s="303"/>
      <c r="M782" s="303"/>
      <c r="N782" s="299"/>
      <c r="O782" s="303"/>
      <c r="P782" s="303"/>
      <c r="Q782" s="303"/>
      <c r="R782" s="303"/>
      <c r="S782" s="303"/>
      <c r="T782" s="303"/>
      <c r="U782" s="303"/>
      <c r="V782" s="303"/>
      <c r="W782" s="303"/>
      <c r="X782" s="303"/>
      <c r="Y782" s="409"/>
      <c r="Z782" s="410"/>
      <c r="AA782" s="410"/>
      <c r="AB782" s="410"/>
      <c r="AC782" s="410"/>
      <c r="AD782" s="410"/>
      <c r="AE782" s="410"/>
      <c r="AF782" s="410"/>
      <c r="AG782" s="410"/>
      <c r="AH782" s="410"/>
      <c r="AI782" s="410"/>
      <c r="AJ782" s="410"/>
      <c r="AK782" s="410"/>
      <c r="AL782" s="410"/>
      <c r="AM782" s="301"/>
    </row>
    <row r="783" spans="1:39" ht="15" hidden="1" outlineLevel="1">
      <c r="A783" s="521">
        <v>3</v>
      </c>
      <c r="B783" s="425" t="s">
        <v>97</v>
      </c>
      <c r="C783" s="290" t="s">
        <v>25</v>
      </c>
      <c r="D783" s="294"/>
      <c r="E783" s="294"/>
      <c r="F783" s="294"/>
      <c r="G783" s="294"/>
      <c r="H783" s="294"/>
      <c r="I783" s="294"/>
      <c r="J783" s="294"/>
      <c r="K783" s="294"/>
      <c r="L783" s="294"/>
      <c r="M783" s="294"/>
      <c r="N783" s="290"/>
      <c r="O783" s="294"/>
      <c r="P783" s="294"/>
      <c r="Q783" s="294"/>
      <c r="R783" s="294"/>
      <c r="S783" s="294"/>
      <c r="T783" s="294"/>
      <c r="U783" s="294"/>
      <c r="V783" s="294"/>
      <c r="W783" s="294"/>
      <c r="X783" s="294"/>
      <c r="Y783" s="407"/>
      <c r="Z783" s="407"/>
      <c r="AA783" s="407"/>
      <c r="AB783" s="407"/>
      <c r="AC783" s="407"/>
      <c r="AD783" s="407"/>
      <c r="AE783" s="407"/>
      <c r="AF783" s="407"/>
      <c r="AG783" s="407"/>
      <c r="AH783" s="407"/>
      <c r="AI783" s="407"/>
      <c r="AJ783" s="407"/>
      <c r="AK783" s="407"/>
      <c r="AL783" s="407"/>
      <c r="AM783" s="295">
        <f>SUM(Y783:AL783)</f>
        <v>0</v>
      </c>
    </row>
    <row r="784" spans="1:39" ht="15" hidden="1" outlineLevel="1">
      <c r="A784" s="521"/>
      <c r="B784" s="293" t="s">
        <v>342</v>
      </c>
      <c r="C784" s="290" t="s">
        <v>163</v>
      </c>
      <c r="D784" s="294"/>
      <c r="E784" s="294"/>
      <c r="F784" s="294"/>
      <c r="G784" s="294"/>
      <c r="H784" s="294"/>
      <c r="I784" s="294"/>
      <c r="J784" s="294"/>
      <c r="K784" s="294"/>
      <c r="L784" s="294"/>
      <c r="M784" s="294"/>
      <c r="N784" s="461"/>
      <c r="O784" s="294"/>
      <c r="P784" s="294"/>
      <c r="Q784" s="294"/>
      <c r="R784" s="294"/>
      <c r="S784" s="294"/>
      <c r="T784" s="294"/>
      <c r="U784" s="294"/>
      <c r="V784" s="294"/>
      <c r="W784" s="294"/>
      <c r="X784" s="294"/>
      <c r="Y784" s="408">
        <f>Y783</f>
        <v>0</v>
      </c>
      <c r="Z784" s="408">
        <f t="shared" ref="Z784" si="1363">Z783</f>
        <v>0</v>
      </c>
      <c r="AA784" s="408">
        <f t="shared" ref="AA784" si="1364">AA783</f>
        <v>0</v>
      </c>
      <c r="AB784" s="408">
        <f t="shared" ref="AB784" si="1365">AB783</f>
        <v>0</v>
      </c>
      <c r="AC784" s="408">
        <f t="shared" ref="AC784" si="1366">AC783</f>
        <v>0</v>
      </c>
      <c r="AD784" s="408">
        <f t="shared" ref="AD784" si="1367">AD783</f>
        <v>0</v>
      </c>
      <c r="AE784" s="408">
        <f t="shared" ref="AE784" si="1368">AE783</f>
        <v>0</v>
      </c>
      <c r="AF784" s="408">
        <f t="shared" ref="AF784" si="1369">AF783</f>
        <v>0</v>
      </c>
      <c r="AG784" s="408">
        <f t="shared" ref="AG784" si="1370">AG783</f>
        <v>0</v>
      </c>
      <c r="AH784" s="408">
        <f t="shared" ref="AH784" si="1371">AH783</f>
        <v>0</v>
      </c>
      <c r="AI784" s="408">
        <f t="shared" ref="AI784" si="1372">AI783</f>
        <v>0</v>
      </c>
      <c r="AJ784" s="408">
        <f t="shared" ref="AJ784" si="1373">AJ783</f>
        <v>0</v>
      </c>
      <c r="AK784" s="408">
        <f t="shared" ref="AK784" si="1374">AK783</f>
        <v>0</v>
      </c>
      <c r="AL784" s="408">
        <f t="shared" ref="AL784" si="1375">AL783</f>
        <v>0</v>
      </c>
      <c r="AM784" s="296"/>
    </row>
    <row r="785" spans="1:39" ht="15" hidden="1" outlineLevel="1">
      <c r="A785" s="521"/>
      <c r="B785" s="293"/>
      <c r="C785" s="304"/>
      <c r="D785" s="290"/>
      <c r="E785" s="290"/>
      <c r="F785" s="290"/>
      <c r="G785" s="290"/>
      <c r="H785" s="290"/>
      <c r="I785" s="290"/>
      <c r="J785" s="290"/>
      <c r="K785" s="290"/>
      <c r="L785" s="290"/>
      <c r="M785" s="290"/>
      <c r="N785" s="290"/>
      <c r="O785" s="290"/>
      <c r="P785" s="290"/>
      <c r="Q785" s="290"/>
      <c r="R785" s="290"/>
      <c r="S785" s="290"/>
      <c r="T785" s="290"/>
      <c r="U785" s="290"/>
      <c r="V785" s="290"/>
      <c r="W785" s="290"/>
      <c r="X785" s="290"/>
      <c r="Y785" s="409"/>
      <c r="Z785" s="409"/>
      <c r="AA785" s="409"/>
      <c r="AB785" s="409"/>
      <c r="AC785" s="409"/>
      <c r="AD785" s="409"/>
      <c r="AE785" s="409"/>
      <c r="AF785" s="409"/>
      <c r="AG785" s="409"/>
      <c r="AH785" s="409"/>
      <c r="AI785" s="409"/>
      <c r="AJ785" s="409"/>
      <c r="AK785" s="409"/>
      <c r="AL785" s="409"/>
      <c r="AM785" s="305"/>
    </row>
    <row r="786" spans="1:39" ht="15" hidden="1" outlineLevel="1">
      <c r="A786" s="521">
        <v>4</v>
      </c>
      <c r="B786" s="509" t="s">
        <v>669</v>
      </c>
      <c r="C786" s="290" t="s">
        <v>25</v>
      </c>
      <c r="D786" s="294"/>
      <c r="E786" s="294"/>
      <c r="F786" s="294"/>
      <c r="G786" s="294"/>
      <c r="H786" s="294"/>
      <c r="I786" s="294"/>
      <c r="J786" s="294"/>
      <c r="K786" s="294"/>
      <c r="L786" s="294"/>
      <c r="M786" s="294"/>
      <c r="N786" s="290"/>
      <c r="O786" s="294"/>
      <c r="P786" s="294"/>
      <c r="Q786" s="294"/>
      <c r="R786" s="294"/>
      <c r="S786" s="294"/>
      <c r="T786" s="294"/>
      <c r="U786" s="294"/>
      <c r="V786" s="294"/>
      <c r="W786" s="294"/>
      <c r="X786" s="294"/>
      <c r="Y786" s="412"/>
      <c r="Z786" s="412"/>
      <c r="AA786" s="412"/>
      <c r="AB786" s="412"/>
      <c r="AC786" s="412"/>
      <c r="AD786" s="412"/>
      <c r="AE786" s="412"/>
      <c r="AF786" s="407"/>
      <c r="AG786" s="407"/>
      <c r="AH786" s="407"/>
      <c r="AI786" s="407"/>
      <c r="AJ786" s="407"/>
      <c r="AK786" s="407"/>
      <c r="AL786" s="407"/>
      <c r="AM786" s="295">
        <f>SUM(Y786:AL786)</f>
        <v>0</v>
      </c>
    </row>
    <row r="787" spans="1:39" ht="15" hidden="1" outlineLevel="1">
      <c r="A787" s="521"/>
      <c r="B787" s="293" t="s">
        <v>342</v>
      </c>
      <c r="C787" s="290" t="s">
        <v>163</v>
      </c>
      <c r="D787" s="294"/>
      <c r="E787" s="294"/>
      <c r="F787" s="294"/>
      <c r="G787" s="294"/>
      <c r="H787" s="294"/>
      <c r="I787" s="294"/>
      <c r="J787" s="294"/>
      <c r="K787" s="294"/>
      <c r="L787" s="294"/>
      <c r="M787" s="294"/>
      <c r="N787" s="461"/>
      <c r="O787" s="294"/>
      <c r="P787" s="294"/>
      <c r="Q787" s="294"/>
      <c r="R787" s="294"/>
      <c r="S787" s="294"/>
      <c r="T787" s="294"/>
      <c r="U787" s="294"/>
      <c r="V787" s="294"/>
      <c r="W787" s="294"/>
      <c r="X787" s="294"/>
      <c r="Y787" s="408">
        <f>Y786</f>
        <v>0</v>
      </c>
      <c r="Z787" s="408">
        <f t="shared" ref="Z787" si="1376">Z786</f>
        <v>0</v>
      </c>
      <c r="AA787" s="408">
        <f t="shared" ref="AA787" si="1377">AA786</f>
        <v>0</v>
      </c>
      <c r="AB787" s="408">
        <f t="shared" ref="AB787" si="1378">AB786</f>
        <v>0</v>
      </c>
      <c r="AC787" s="408">
        <f t="shared" ref="AC787" si="1379">AC786</f>
        <v>0</v>
      </c>
      <c r="AD787" s="408">
        <f t="shared" ref="AD787" si="1380">AD786</f>
        <v>0</v>
      </c>
      <c r="AE787" s="408">
        <f t="shared" ref="AE787" si="1381">AE786</f>
        <v>0</v>
      </c>
      <c r="AF787" s="408">
        <f t="shared" ref="AF787" si="1382">AF786</f>
        <v>0</v>
      </c>
      <c r="AG787" s="408">
        <f t="shared" ref="AG787" si="1383">AG786</f>
        <v>0</v>
      </c>
      <c r="AH787" s="408">
        <f t="shared" ref="AH787" si="1384">AH786</f>
        <v>0</v>
      </c>
      <c r="AI787" s="408">
        <f t="shared" ref="AI787" si="1385">AI786</f>
        <v>0</v>
      </c>
      <c r="AJ787" s="408">
        <f t="shared" ref="AJ787" si="1386">AJ786</f>
        <v>0</v>
      </c>
      <c r="AK787" s="408">
        <f t="shared" ref="AK787" si="1387">AK786</f>
        <v>0</v>
      </c>
      <c r="AL787" s="408">
        <f t="shared" ref="AL787" si="1388">AL786</f>
        <v>0</v>
      </c>
      <c r="AM787" s="296"/>
    </row>
    <row r="788" spans="1:39" ht="15" hidden="1" outlineLevel="1">
      <c r="A788" s="521"/>
      <c r="B788" s="293"/>
      <c r="C788" s="304"/>
      <c r="D788" s="303"/>
      <c r="E788" s="303"/>
      <c r="F788" s="303"/>
      <c r="G788" s="303"/>
      <c r="H788" s="303"/>
      <c r="I788" s="303"/>
      <c r="J788" s="303"/>
      <c r="K788" s="303"/>
      <c r="L788" s="303"/>
      <c r="M788" s="303"/>
      <c r="N788" s="290"/>
      <c r="O788" s="303"/>
      <c r="P788" s="303"/>
      <c r="Q788" s="303"/>
      <c r="R788" s="303"/>
      <c r="S788" s="303"/>
      <c r="T788" s="303"/>
      <c r="U788" s="303"/>
      <c r="V788" s="303"/>
      <c r="W788" s="303"/>
      <c r="X788" s="303"/>
      <c r="Y788" s="409"/>
      <c r="Z788" s="409"/>
      <c r="AA788" s="409"/>
      <c r="AB788" s="409"/>
      <c r="AC788" s="409"/>
      <c r="AD788" s="409"/>
      <c r="AE788" s="409"/>
      <c r="AF788" s="409"/>
      <c r="AG788" s="409"/>
      <c r="AH788" s="409"/>
      <c r="AI788" s="409"/>
      <c r="AJ788" s="409"/>
      <c r="AK788" s="409"/>
      <c r="AL788" s="409"/>
      <c r="AM788" s="305"/>
    </row>
    <row r="789" spans="1:39" ht="15.75" hidden="1" customHeight="1" outlineLevel="1">
      <c r="A789" s="521">
        <v>5</v>
      </c>
      <c r="B789" s="425" t="s">
        <v>98</v>
      </c>
      <c r="C789" s="290" t="s">
        <v>25</v>
      </c>
      <c r="D789" s="294"/>
      <c r="E789" s="294"/>
      <c r="F789" s="294"/>
      <c r="G789" s="294"/>
      <c r="H789" s="294"/>
      <c r="I789" s="294"/>
      <c r="J789" s="294"/>
      <c r="K789" s="294"/>
      <c r="L789" s="294"/>
      <c r="M789" s="294"/>
      <c r="N789" s="290"/>
      <c r="O789" s="294"/>
      <c r="P789" s="294"/>
      <c r="Q789" s="294"/>
      <c r="R789" s="294"/>
      <c r="S789" s="294"/>
      <c r="T789" s="294"/>
      <c r="U789" s="294"/>
      <c r="V789" s="294"/>
      <c r="W789" s="294"/>
      <c r="X789" s="294"/>
      <c r="Y789" s="412"/>
      <c r="Z789" s="412"/>
      <c r="AA789" s="412"/>
      <c r="AB789" s="412"/>
      <c r="AC789" s="412"/>
      <c r="AD789" s="412"/>
      <c r="AE789" s="412"/>
      <c r="AF789" s="407"/>
      <c r="AG789" s="407"/>
      <c r="AH789" s="407"/>
      <c r="AI789" s="407"/>
      <c r="AJ789" s="407"/>
      <c r="AK789" s="407"/>
      <c r="AL789" s="407"/>
      <c r="AM789" s="295">
        <f>SUM(Y789:AL789)</f>
        <v>0</v>
      </c>
    </row>
    <row r="790" spans="1:39" ht="20.25" hidden="1" customHeight="1" outlineLevel="1">
      <c r="A790" s="521"/>
      <c r="B790" s="293" t="s">
        <v>342</v>
      </c>
      <c r="C790" s="290" t="s">
        <v>163</v>
      </c>
      <c r="D790" s="294"/>
      <c r="E790" s="294"/>
      <c r="F790" s="294"/>
      <c r="G790" s="294"/>
      <c r="H790" s="294"/>
      <c r="I790" s="294"/>
      <c r="J790" s="294"/>
      <c r="K790" s="294"/>
      <c r="L790" s="294"/>
      <c r="M790" s="294"/>
      <c r="N790" s="461"/>
      <c r="O790" s="294"/>
      <c r="P790" s="294"/>
      <c r="Q790" s="294"/>
      <c r="R790" s="294"/>
      <c r="S790" s="294"/>
      <c r="T790" s="294"/>
      <c r="U790" s="294"/>
      <c r="V790" s="294"/>
      <c r="W790" s="294"/>
      <c r="X790" s="294"/>
      <c r="Y790" s="408">
        <f>Y789</f>
        <v>0</v>
      </c>
      <c r="Z790" s="408">
        <f t="shared" ref="Z790" si="1389">Z789</f>
        <v>0</v>
      </c>
      <c r="AA790" s="408">
        <f t="shared" ref="AA790" si="1390">AA789</f>
        <v>0</v>
      </c>
      <c r="AB790" s="408">
        <f t="shared" ref="AB790" si="1391">AB789</f>
        <v>0</v>
      </c>
      <c r="AC790" s="408">
        <f t="shared" ref="AC790" si="1392">AC789</f>
        <v>0</v>
      </c>
      <c r="AD790" s="408">
        <f t="shared" ref="AD790" si="1393">AD789</f>
        <v>0</v>
      </c>
      <c r="AE790" s="408">
        <f t="shared" ref="AE790" si="1394">AE789</f>
        <v>0</v>
      </c>
      <c r="AF790" s="408">
        <f t="shared" ref="AF790" si="1395">AF789</f>
        <v>0</v>
      </c>
      <c r="AG790" s="408">
        <f t="shared" ref="AG790" si="1396">AG789</f>
        <v>0</v>
      </c>
      <c r="AH790" s="408">
        <f t="shared" ref="AH790" si="1397">AH789</f>
        <v>0</v>
      </c>
      <c r="AI790" s="408">
        <f t="shared" ref="AI790" si="1398">AI789</f>
        <v>0</v>
      </c>
      <c r="AJ790" s="408">
        <f t="shared" ref="AJ790" si="1399">AJ789</f>
        <v>0</v>
      </c>
      <c r="AK790" s="408">
        <f t="shared" ref="AK790" si="1400">AK789</f>
        <v>0</v>
      </c>
      <c r="AL790" s="408">
        <f t="shared" ref="AL790" si="1401">AL789</f>
        <v>0</v>
      </c>
      <c r="AM790" s="296"/>
    </row>
    <row r="791" spans="1:39" ht="15" hidden="1" outlineLevel="1">
      <c r="A791" s="521"/>
      <c r="B791" s="293"/>
      <c r="C791" s="290"/>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9"/>
      <c r="Z791" s="420"/>
      <c r="AA791" s="420"/>
      <c r="AB791" s="420"/>
      <c r="AC791" s="420"/>
      <c r="AD791" s="420"/>
      <c r="AE791" s="420"/>
      <c r="AF791" s="420"/>
      <c r="AG791" s="420"/>
      <c r="AH791" s="420"/>
      <c r="AI791" s="420"/>
      <c r="AJ791" s="420"/>
      <c r="AK791" s="420"/>
      <c r="AL791" s="420"/>
      <c r="AM791" s="296"/>
    </row>
    <row r="792" spans="1:39" ht="15.6" hidden="1" outlineLevel="1">
      <c r="A792" s="521"/>
      <c r="B792" s="318" t="s">
        <v>498</v>
      </c>
      <c r="C792" s="288"/>
      <c r="D792" s="288"/>
      <c r="E792" s="288"/>
      <c r="F792" s="288"/>
      <c r="G792" s="288"/>
      <c r="H792" s="288"/>
      <c r="I792" s="288"/>
      <c r="J792" s="288"/>
      <c r="K792" s="288"/>
      <c r="L792" s="288"/>
      <c r="M792" s="288"/>
      <c r="N792" s="289"/>
      <c r="O792" s="288"/>
      <c r="P792" s="288"/>
      <c r="Q792" s="288"/>
      <c r="R792" s="288"/>
      <c r="S792" s="288"/>
      <c r="T792" s="288"/>
      <c r="U792" s="288"/>
      <c r="V792" s="288"/>
      <c r="W792" s="288"/>
      <c r="X792" s="288"/>
      <c r="Y792" s="411"/>
      <c r="Z792" s="411"/>
      <c r="AA792" s="411"/>
      <c r="AB792" s="411"/>
      <c r="AC792" s="411"/>
      <c r="AD792" s="411"/>
      <c r="AE792" s="411"/>
      <c r="AF792" s="411"/>
      <c r="AG792" s="411"/>
      <c r="AH792" s="411"/>
      <c r="AI792" s="411"/>
      <c r="AJ792" s="411"/>
      <c r="AK792" s="411"/>
      <c r="AL792" s="411"/>
      <c r="AM792" s="291"/>
    </row>
    <row r="793" spans="1:39" ht="15" hidden="1" outlineLevel="1">
      <c r="A793" s="521">
        <v>6</v>
      </c>
      <c r="B793" s="425" t="s">
        <v>99</v>
      </c>
      <c r="C793" s="290" t="s">
        <v>25</v>
      </c>
      <c r="D793" s="294"/>
      <c r="E793" s="294"/>
      <c r="F793" s="294"/>
      <c r="G793" s="294"/>
      <c r="H793" s="294"/>
      <c r="I793" s="294"/>
      <c r="J793" s="294"/>
      <c r="K793" s="294"/>
      <c r="L793" s="294"/>
      <c r="M793" s="294"/>
      <c r="N793" s="294">
        <v>12</v>
      </c>
      <c r="O793" s="294"/>
      <c r="P793" s="294"/>
      <c r="Q793" s="294"/>
      <c r="R793" s="294"/>
      <c r="S793" s="294"/>
      <c r="T793" s="294"/>
      <c r="U793" s="294"/>
      <c r="V793" s="294"/>
      <c r="W793" s="294"/>
      <c r="X793" s="294"/>
      <c r="Y793" s="412"/>
      <c r="Z793" s="412"/>
      <c r="AA793" s="412"/>
      <c r="AB793" s="412"/>
      <c r="AC793" s="412"/>
      <c r="AD793" s="412"/>
      <c r="AE793" s="412"/>
      <c r="AF793" s="412"/>
      <c r="AG793" s="412"/>
      <c r="AH793" s="412"/>
      <c r="AI793" s="412"/>
      <c r="AJ793" s="412"/>
      <c r="AK793" s="412"/>
      <c r="AL793" s="412"/>
      <c r="AM793" s="295">
        <f>SUM(Y793:AL793)</f>
        <v>0</v>
      </c>
    </row>
    <row r="794" spans="1:39" ht="15" hidden="1" outlineLevel="1">
      <c r="A794" s="521"/>
      <c r="B794" s="293" t="s">
        <v>342</v>
      </c>
      <c r="C794" s="290" t="s">
        <v>163</v>
      </c>
      <c r="D794" s="294"/>
      <c r="E794" s="294"/>
      <c r="F794" s="294"/>
      <c r="G794" s="294"/>
      <c r="H794" s="294"/>
      <c r="I794" s="294"/>
      <c r="J794" s="294"/>
      <c r="K794" s="294"/>
      <c r="L794" s="294"/>
      <c r="M794" s="294"/>
      <c r="N794" s="294">
        <f>N793</f>
        <v>12</v>
      </c>
      <c r="O794" s="294"/>
      <c r="P794" s="294"/>
      <c r="Q794" s="294"/>
      <c r="R794" s="294"/>
      <c r="S794" s="294"/>
      <c r="T794" s="294"/>
      <c r="U794" s="294"/>
      <c r="V794" s="294"/>
      <c r="W794" s="294"/>
      <c r="X794" s="294"/>
      <c r="Y794" s="408">
        <f>Y793</f>
        <v>0</v>
      </c>
      <c r="Z794" s="408">
        <f t="shared" ref="Z794" si="1402">Z793</f>
        <v>0</v>
      </c>
      <c r="AA794" s="408">
        <f t="shared" ref="AA794" si="1403">AA793</f>
        <v>0</v>
      </c>
      <c r="AB794" s="408">
        <f t="shared" ref="AB794" si="1404">AB793</f>
        <v>0</v>
      </c>
      <c r="AC794" s="408">
        <f t="shared" ref="AC794" si="1405">AC793</f>
        <v>0</v>
      </c>
      <c r="AD794" s="408">
        <f t="shared" ref="AD794" si="1406">AD793</f>
        <v>0</v>
      </c>
      <c r="AE794" s="408">
        <f t="shared" ref="AE794" si="1407">AE793</f>
        <v>0</v>
      </c>
      <c r="AF794" s="408">
        <f t="shared" ref="AF794" si="1408">AF793</f>
        <v>0</v>
      </c>
      <c r="AG794" s="408">
        <f t="shared" ref="AG794" si="1409">AG793</f>
        <v>0</v>
      </c>
      <c r="AH794" s="408">
        <f t="shared" ref="AH794" si="1410">AH793</f>
        <v>0</v>
      </c>
      <c r="AI794" s="408">
        <f t="shared" ref="AI794" si="1411">AI793</f>
        <v>0</v>
      </c>
      <c r="AJ794" s="408">
        <f t="shared" ref="AJ794" si="1412">AJ793</f>
        <v>0</v>
      </c>
      <c r="AK794" s="408">
        <f t="shared" ref="AK794" si="1413">AK793</f>
        <v>0</v>
      </c>
      <c r="AL794" s="408">
        <f t="shared" ref="AL794" si="1414">AL793</f>
        <v>0</v>
      </c>
      <c r="AM794" s="310"/>
    </row>
    <row r="795" spans="1:39" ht="15" hidden="1" outlineLevel="1">
      <c r="A795" s="521"/>
      <c r="B795" s="309"/>
      <c r="C795" s="311"/>
      <c r="D795" s="290"/>
      <c r="E795" s="290"/>
      <c r="F795" s="290"/>
      <c r="G795" s="290"/>
      <c r="H795" s="290"/>
      <c r="I795" s="290"/>
      <c r="J795" s="290"/>
      <c r="K795" s="290"/>
      <c r="L795" s="290"/>
      <c r="M795" s="290"/>
      <c r="N795" s="290"/>
      <c r="O795" s="290"/>
      <c r="P795" s="290"/>
      <c r="Q795" s="290"/>
      <c r="R795" s="290"/>
      <c r="S795" s="290"/>
      <c r="T795" s="290"/>
      <c r="U795" s="290"/>
      <c r="V795" s="290"/>
      <c r="W795" s="290"/>
      <c r="X795" s="290"/>
      <c r="Y795" s="413"/>
      <c r="Z795" s="413"/>
      <c r="AA795" s="413"/>
      <c r="AB795" s="413"/>
      <c r="AC795" s="413"/>
      <c r="AD795" s="413"/>
      <c r="AE795" s="413"/>
      <c r="AF795" s="413"/>
      <c r="AG795" s="413"/>
      <c r="AH795" s="413"/>
      <c r="AI795" s="413"/>
      <c r="AJ795" s="413"/>
      <c r="AK795" s="413"/>
      <c r="AL795" s="413"/>
      <c r="AM795" s="312"/>
    </row>
    <row r="796" spans="1:39" ht="30" hidden="1" outlineLevel="1">
      <c r="A796" s="521">
        <v>7</v>
      </c>
      <c r="B796" s="425" t="s">
        <v>100</v>
      </c>
      <c r="C796" s="290" t="s">
        <v>25</v>
      </c>
      <c r="D796" s="294"/>
      <c r="E796" s="294"/>
      <c r="F796" s="294"/>
      <c r="G796" s="294"/>
      <c r="H796" s="294"/>
      <c r="I796" s="294"/>
      <c r="J796" s="294"/>
      <c r="K796" s="294"/>
      <c r="L796" s="294"/>
      <c r="M796" s="294"/>
      <c r="N796" s="294">
        <v>12</v>
      </c>
      <c r="O796" s="294"/>
      <c r="P796" s="294"/>
      <c r="Q796" s="294"/>
      <c r="R796" s="294"/>
      <c r="S796" s="294"/>
      <c r="T796" s="294"/>
      <c r="U796" s="294"/>
      <c r="V796" s="294"/>
      <c r="W796" s="294"/>
      <c r="X796" s="294"/>
      <c r="Y796" s="412"/>
      <c r="Z796" s="412"/>
      <c r="AA796" s="412"/>
      <c r="AB796" s="412"/>
      <c r="AC796" s="412"/>
      <c r="AD796" s="412"/>
      <c r="AE796" s="412"/>
      <c r="AF796" s="412"/>
      <c r="AG796" s="412"/>
      <c r="AH796" s="412"/>
      <c r="AI796" s="412"/>
      <c r="AJ796" s="412"/>
      <c r="AK796" s="412"/>
      <c r="AL796" s="412"/>
      <c r="AM796" s="295">
        <f>SUM(Y796:AL796)</f>
        <v>0</v>
      </c>
    </row>
    <row r="797" spans="1:39" ht="15" hidden="1" outlineLevel="1">
      <c r="A797" s="521"/>
      <c r="B797" s="293" t="s">
        <v>342</v>
      </c>
      <c r="C797" s="290" t="s">
        <v>163</v>
      </c>
      <c r="D797" s="294"/>
      <c r="E797" s="294"/>
      <c r="F797" s="294"/>
      <c r="G797" s="294"/>
      <c r="H797" s="294"/>
      <c r="I797" s="294"/>
      <c r="J797" s="294"/>
      <c r="K797" s="294"/>
      <c r="L797" s="294"/>
      <c r="M797" s="294"/>
      <c r="N797" s="294">
        <f>N796</f>
        <v>12</v>
      </c>
      <c r="O797" s="294"/>
      <c r="P797" s="294"/>
      <c r="Q797" s="294"/>
      <c r="R797" s="294"/>
      <c r="S797" s="294"/>
      <c r="T797" s="294"/>
      <c r="U797" s="294"/>
      <c r="V797" s="294"/>
      <c r="W797" s="294"/>
      <c r="X797" s="294"/>
      <c r="Y797" s="408">
        <f>Y796</f>
        <v>0</v>
      </c>
      <c r="Z797" s="408">
        <f t="shared" ref="Z797" si="1415">Z796</f>
        <v>0</v>
      </c>
      <c r="AA797" s="408">
        <f t="shared" ref="AA797" si="1416">AA796</f>
        <v>0</v>
      </c>
      <c r="AB797" s="408">
        <f t="shared" ref="AB797" si="1417">AB796</f>
        <v>0</v>
      </c>
      <c r="AC797" s="408">
        <f t="shared" ref="AC797" si="1418">AC796</f>
        <v>0</v>
      </c>
      <c r="AD797" s="408">
        <f t="shared" ref="AD797" si="1419">AD796</f>
        <v>0</v>
      </c>
      <c r="AE797" s="408">
        <f t="shared" ref="AE797" si="1420">AE796</f>
        <v>0</v>
      </c>
      <c r="AF797" s="408">
        <f t="shared" ref="AF797" si="1421">AF796</f>
        <v>0</v>
      </c>
      <c r="AG797" s="408">
        <f t="shared" ref="AG797" si="1422">AG796</f>
        <v>0</v>
      </c>
      <c r="AH797" s="408">
        <f t="shared" ref="AH797" si="1423">AH796</f>
        <v>0</v>
      </c>
      <c r="AI797" s="408">
        <f t="shared" ref="AI797" si="1424">AI796</f>
        <v>0</v>
      </c>
      <c r="AJ797" s="408">
        <f t="shared" ref="AJ797" si="1425">AJ796</f>
        <v>0</v>
      </c>
      <c r="AK797" s="408">
        <f t="shared" ref="AK797" si="1426">AK796</f>
        <v>0</v>
      </c>
      <c r="AL797" s="408">
        <f t="shared" ref="AL797" si="1427">AL796</f>
        <v>0</v>
      </c>
      <c r="AM797" s="310"/>
    </row>
    <row r="798" spans="1:39" ht="15" hidden="1" outlineLevel="1">
      <c r="A798" s="521"/>
      <c r="B798" s="313"/>
      <c r="C798" s="311"/>
      <c r="D798" s="290"/>
      <c r="E798" s="290"/>
      <c r="F798" s="290"/>
      <c r="G798" s="290"/>
      <c r="H798" s="290"/>
      <c r="I798" s="290"/>
      <c r="J798" s="290"/>
      <c r="K798" s="290"/>
      <c r="L798" s="290"/>
      <c r="M798" s="290"/>
      <c r="N798" s="290"/>
      <c r="O798" s="290"/>
      <c r="P798" s="290"/>
      <c r="Q798" s="290"/>
      <c r="R798" s="290"/>
      <c r="S798" s="290"/>
      <c r="T798" s="290"/>
      <c r="U798" s="290"/>
      <c r="V798" s="290"/>
      <c r="W798" s="290"/>
      <c r="X798" s="290"/>
      <c r="Y798" s="413"/>
      <c r="Z798" s="414"/>
      <c r="AA798" s="413"/>
      <c r="AB798" s="413"/>
      <c r="AC798" s="413"/>
      <c r="AD798" s="413"/>
      <c r="AE798" s="413"/>
      <c r="AF798" s="413"/>
      <c r="AG798" s="413"/>
      <c r="AH798" s="413"/>
      <c r="AI798" s="413"/>
      <c r="AJ798" s="413"/>
      <c r="AK798" s="413"/>
      <c r="AL798" s="413"/>
      <c r="AM798" s="312"/>
    </row>
    <row r="799" spans="1:39" ht="30" hidden="1" outlineLevel="1">
      <c r="A799" s="521">
        <v>8</v>
      </c>
      <c r="B799" s="425" t="s">
        <v>101</v>
      </c>
      <c r="C799" s="290" t="s">
        <v>25</v>
      </c>
      <c r="D799" s="294"/>
      <c r="E799" s="294"/>
      <c r="F799" s="294"/>
      <c r="G799" s="294"/>
      <c r="H799" s="294"/>
      <c r="I799" s="294"/>
      <c r="J799" s="294"/>
      <c r="K799" s="294"/>
      <c r="L799" s="294"/>
      <c r="M799" s="294"/>
      <c r="N799" s="294">
        <v>12</v>
      </c>
      <c r="O799" s="294"/>
      <c r="P799" s="294"/>
      <c r="Q799" s="294"/>
      <c r="R799" s="294"/>
      <c r="S799" s="294"/>
      <c r="T799" s="294"/>
      <c r="U799" s="294"/>
      <c r="V799" s="294"/>
      <c r="W799" s="294"/>
      <c r="X799" s="294"/>
      <c r="Y799" s="412"/>
      <c r="Z799" s="412"/>
      <c r="AA799" s="412"/>
      <c r="AB799" s="412"/>
      <c r="AC799" s="412"/>
      <c r="AD799" s="412"/>
      <c r="AE799" s="412"/>
      <c r="AF799" s="412"/>
      <c r="AG799" s="412"/>
      <c r="AH799" s="412"/>
      <c r="AI799" s="412"/>
      <c r="AJ799" s="412"/>
      <c r="AK799" s="412"/>
      <c r="AL799" s="412"/>
      <c r="AM799" s="295">
        <f>SUM(Y799:AL799)</f>
        <v>0</v>
      </c>
    </row>
    <row r="800" spans="1:39" ht="15" hidden="1" outlineLevel="1">
      <c r="A800" s="521"/>
      <c r="B800" s="293" t="s">
        <v>342</v>
      </c>
      <c r="C800" s="290" t="s">
        <v>163</v>
      </c>
      <c r="D800" s="294"/>
      <c r="E800" s="294"/>
      <c r="F800" s="294"/>
      <c r="G800" s="294"/>
      <c r="H800" s="294"/>
      <c r="I800" s="294"/>
      <c r="J800" s="294"/>
      <c r="K800" s="294"/>
      <c r="L800" s="294"/>
      <c r="M800" s="294"/>
      <c r="N800" s="294">
        <f>N799</f>
        <v>12</v>
      </c>
      <c r="O800" s="294"/>
      <c r="P800" s="294"/>
      <c r="Q800" s="294"/>
      <c r="R800" s="294"/>
      <c r="S800" s="294"/>
      <c r="T800" s="294"/>
      <c r="U800" s="294"/>
      <c r="V800" s="294"/>
      <c r="W800" s="294"/>
      <c r="X800" s="294"/>
      <c r="Y800" s="408">
        <f>Y799</f>
        <v>0</v>
      </c>
      <c r="Z800" s="408">
        <f t="shared" ref="Z800" si="1428">Z799</f>
        <v>0</v>
      </c>
      <c r="AA800" s="408">
        <f t="shared" ref="AA800" si="1429">AA799</f>
        <v>0</v>
      </c>
      <c r="AB800" s="408">
        <f t="shared" ref="AB800" si="1430">AB799</f>
        <v>0</v>
      </c>
      <c r="AC800" s="408">
        <f t="shared" ref="AC800" si="1431">AC799</f>
        <v>0</v>
      </c>
      <c r="AD800" s="408">
        <f t="shared" ref="AD800" si="1432">AD799</f>
        <v>0</v>
      </c>
      <c r="AE800" s="408">
        <f t="shared" ref="AE800" si="1433">AE799</f>
        <v>0</v>
      </c>
      <c r="AF800" s="408">
        <f t="shared" ref="AF800" si="1434">AF799</f>
        <v>0</v>
      </c>
      <c r="AG800" s="408">
        <f t="shared" ref="AG800" si="1435">AG799</f>
        <v>0</v>
      </c>
      <c r="AH800" s="408">
        <f t="shared" ref="AH800" si="1436">AH799</f>
        <v>0</v>
      </c>
      <c r="AI800" s="408">
        <f t="shared" ref="AI800" si="1437">AI799</f>
        <v>0</v>
      </c>
      <c r="AJ800" s="408">
        <f t="shared" ref="AJ800" si="1438">AJ799</f>
        <v>0</v>
      </c>
      <c r="AK800" s="408">
        <f t="shared" ref="AK800" si="1439">AK799</f>
        <v>0</v>
      </c>
      <c r="AL800" s="408">
        <f t="shared" ref="AL800" si="1440">AL799</f>
        <v>0</v>
      </c>
      <c r="AM800" s="310"/>
    </row>
    <row r="801" spans="1:39" ht="15" hidden="1" outlineLevel="1">
      <c r="A801" s="521"/>
      <c r="B801" s="313"/>
      <c r="C801" s="311"/>
      <c r="D801" s="315"/>
      <c r="E801" s="315"/>
      <c r="F801" s="315"/>
      <c r="G801" s="315"/>
      <c r="H801" s="315"/>
      <c r="I801" s="315"/>
      <c r="J801" s="315"/>
      <c r="K801" s="315"/>
      <c r="L801" s="315"/>
      <c r="M801" s="315"/>
      <c r="N801" s="290"/>
      <c r="O801" s="315"/>
      <c r="P801" s="315"/>
      <c r="Q801" s="315"/>
      <c r="R801" s="315"/>
      <c r="S801" s="315"/>
      <c r="T801" s="315"/>
      <c r="U801" s="315"/>
      <c r="V801" s="315"/>
      <c r="W801" s="315"/>
      <c r="X801" s="315"/>
      <c r="Y801" s="413"/>
      <c r="Z801" s="414"/>
      <c r="AA801" s="413"/>
      <c r="AB801" s="413"/>
      <c r="AC801" s="413"/>
      <c r="AD801" s="413"/>
      <c r="AE801" s="413"/>
      <c r="AF801" s="413"/>
      <c r="AG801" s="413"/>
      <c r="AH801" s="413"/>
      <c r="AI801" s="413"/>
      <c r="AJ801" s="413"/>
      <c r="AK801" s="413"/>
      <c r="AL801" s="413"/>
      <c r="AM801" s="312"/>
    </row>
    <row r="802" spans="1:39" ht="30" hidden="1" outlineLevel="1">
      <c r="A802" s="521">
        <v>9</v>
      </c>
      <c r="B802" s="425" t="s">
        <v>102</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12"/>
      <c r="Z802" s="412"/>
      <c r="AA802" s="412"/>
      <c r="AB802" s="412"/>
      <c r="AC802" s="412"/>
      <c r="AD802" s="412"/>
      <c r="AE802" s="412"/>
      <c r="AF802" s="412"/>
      <c r="AG802" s="412"/>
      <c r="AH802" s="412"/>
      <c r="AI802" s="412"/>
      <c r="AJ802" s="412"/>
      <c r="AK802" s="412"/>
      <c r="AL802" s="412"/>
      <c r="AM802" s="295">
        <f>SUM(Y802:AL802)</f>
        <v>0</v>
      </c>
    </row>
    <row r="803" spans="1:39" ht="15" hidden="1" outlineLevel="1">
      <c r="A803" s="521"/>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08">
        <f>Y802</f>
        <v>0</v>
      </c>
      <c r="Z803" s="408">
        <f t="shared" ref="Z803" si="1441">Z802</f>
        <v>0</v>
      </c>
      <c r="AA803" s="408">
        <f t="shared" ref="AA803" si="1442">AA802</f>
        <v>0</v>
      </c>
      <c r="AB803" s="408">
        <f t="shared" ref="AB803" si="1443">AB802</f>
        <v>0</v>
      </c>
      <c r="AC803" s="408">
        <f t="shared" ref="AC803" si="1444">AC802</f>
        <v>0</v>
      </c>
      <c r="AD803" s="408">
        <f t="shared" ref="AD803" si="1445">AD802</f>
        <v>0</v>
      </c>
      <c r="AE803" s="408">
        <f t="shared" ref="AE803" si="1446">AE802</f>
        <v>0</v>
      </c>
      <c r="AF803" s="408">
        <f t="shared" ref="AF803" si="1447">AF802</f>
        <v>0</v>
      </c>
      <c r="AG803" s="408">
        <f t="shared" ref="AG803" si="1448">AG802</f>
        <v>0</v>
      </c>
      <c r="AH803" s="408">
        <f t="shared" ref="AH803" si="1449">AH802</f>
        <v>0</v>
      </c>
      <c r="AI803" s="408">
        <f t="shared" ref="AI803" si="1450">AI802</f>
        <v>0</v>
      </c>
      <c r="AJ803" s="408">
        <f t="shared" ref="AJ803" si="1451">AJ802</f>
        <v>0</v>
      </c>
      <c r="AK803" s="408">
        <f t="shared" ref="AK803" si="1452">AK802</f>
        <v>0</v>
      </c>
      <c r="AL803" s="408">
        <f t="shared" ref="AL803" si="1453">AL802</f>
        <v>0</v>
      </c>
      <c r="AM803" s="310"/>
    </row>
    <row r="804" spans="1:39" ht="15" hidden="1" outlineLevel="1">
      <c r="A804" s="521"/>
      <c r="B804" s="313"/>
      <c r="C804" s="311"/>
      <c r="D804" s="315"/>
      <c r="E804" s="315"/>
      <c r="F804" s="315"/>
      <c r="G804" s="315"/>
      <c r="H804" s="315"/>
      <c r="I804" s="315"/>
      <c r="J804" s="315"/>
      <c r="K804" s="315"/>
      <c r="L804" s="315"/>
      <c r="M804" s="315"/>
      <c r="N804" s="290"/>
      <c r="O804" s="315"/>
      <c r="P804" s="315"/>
      <c r="Q804" s="315"/>
      <c r="R804" s="315"/>
      <c r="S804" s="315"/>
      <c r="T804" s="315"/>
      <c r="U804" s="315"/>
      <c r="V804" s="315"/>
      <c r="W804" s="315"/>
      <c r="X804" s="315"/>
      <c r="Y804" s="413"/>
      <c r="Z804" s="413"/>
      <c r="AA804" s="413"/>
      <c r="AB804" s="413"/>
      <c r="AC804" s="413"/>
      <c r="AD804" s="413"/>
      <c r="AE804" s="413"/>
      <c r="AF804" s="413"/>
      <c r="AG804" s="413"/>
      <c r="AH804" s="413"/>
      <c r="AI804" s="413"/>
      <c r="AJ804" s="413"/>
      <c r="AK804" s="413"/>
      <c r="AL804" s="413"/>
      <c r="AM804" s="312"/>
    </row>
    <row r="805" spans="1:39" ht="30" hidden="1" outlineLevel="1">
      <c r="A805" s="521">
        <v>10</v>
      </c>
      <c r="B805" s="425" t="s">
        <v>103</v>
      </c>
      <c r="C805" s="290" t="s">
        <v>25</v>
      </c>
      <c r="D805" s="294"/>
      <c r="E805" s="294"/>
      <c r="F805" s="294"/>
      <c r="G805" s="294"/>
      <c r="H805" s="294"/>
      <c r="I805" s="294"/>
      <c r="J805" s="294"/>
      <c r="K805" s="294"/>
      <c r="L805" s="294"/>
      <c r="M805" s="294"/>
      <c r="N805" s="294">
        <v>3</v>
      </c>
      <c r="O805" s="294"/>
      <c r="P805" s="294"/>
      <c r="Q805" s="294"/>
      <c r="R805" s="294"/>
      <c r="S805" s="294"/>
      <c r="T805" s="294"/>
      <c r="U805" s="294"/>
      <c r="V805" s="294"/>
      <c r="W805" s="294"/>
      <c r="X805" s="294"/>
      <c r="Y805" s="412"/>
      <c r="Z805" s="412"/>
      <c r="AA805" s="412"/>
      <c r="AB805" s="412"/>
      <c r="AC805" s="412"/>
      <c r="AD805" s="412"/>
      <c r="AE805" s="412"/>
      <c r="AF805" s="412"/>
      <c r="AG805" s="412"/>
      <c r="AH805" s="412"/>
      <c r="AI805" s="412"/>
      <c r="AJ805" s="412"/>
      <c r="AK805" s="412"/>
      <c r="AL805" s="412"/>
      <c r="AM805" s="295">
        <f>SUM(Y805:AL805)</f>
        <v>0</v>
      </c>
    </row>
    <row r="806" spans="1:39" ht="15" hidden="1" outlineLevel="1">
      <c r="A806" s="521"/>
      <c r="B806" s="293" t="s">
        <v>342</v>
      </c>
      <c r="C806" s="290" t="s">
        <v>163</v>
      </c>
      <c r="D806" s="294"/>
      <c r="E806" s="294"/>
      <c r="F806" s="294"/>
      <c r="G806" s="294"/>
      <c r="H806" s="294"/>
      <c r="I806" s="294"/>
      <c r="J806" s="294"/>
      <c r="K806" s="294"/>
      <c r="L806" s="294"/>
      <c r="M806" s="294"/>
      <c r="N806" s="294">
        <f>N805</f>
        <v>3</v>
      </c>
      <c r="O806" s="294"/>
      <c r="P806" s="294"/>
      <c r="Q806" s="294"/>
      <c r="R806" s="294"/>
      <c r="S806" s="294"/>
      <c r="T806" s="294"/>
      <c r="U806" s="294"/>
      <c r="V806" s="294"/>
      <c r="W806" s="294"/>
      <c r="X806" s="294"/>
      <c r="Y806" s="408">
        <f>Y805</f>
        <v>0</v>
      </c>
      <c r="Z806" s="408">
        <f t="shared" ref="Z806" si="1454">Z805</f>
        <v>0</v>
      </c>
      <c r="AA806" s="408">
        <f t="shared" ref="AA806" si="1455">AA805</f>
        <v>0</v>
      </c>
      <c r="AB806" s="408">
        <f t="shared" ref="AB806" si="1456">AB805</f>
        <v>0</v>
      </c>
      <c r="AC806" s="408">
        <f t="shared" ref="AC806" si="1457">AC805</f>
        <v>0</v>
      </c>
      <c r="AD806" s="408">
        <f t="shared" ref="AD806" si="1458">AD805</f>
        <v>0</v>
      </c>
      <c r="AE806" s="408">
        <f t="shared" ref="AE806" si="1459">AE805</f>
        <v>0</v>
      </c>
      <c r="AF806" s="408">
        <f t="shared" ref="AF806" si="1460">AF805</f>
        <v>0</v>
      </c>
      <c r="AG806" s="408">
        <f t="shared" ref="AG806" si="1461">AG805</f>
        <v>0</v>
      </c>
      <c r="AH806" s="408">
        <f t="shared" ref="AH806" si="1462">AH805</f>
        <v>0</v>
      </c>
      <c r="AI806" s="408">
        <f t="shared" ref="AI806" si="1463">AI805</f>
        <v>0</v>
      </c>
      <c r="AJ806" s="408">
        <f t="shared" ref="AJ806" si="1464">AJ805</f>
        <v>0</v>
      </c>
      <c r="AK806" s="408">
        <f t="shared" ref="AK806" si="1465">AK805</f>
        <v>0</v>
      </c>
      <c r="AL806" s="408">
        <f t="shared" ref="AL806" si="1466">AL805</f>
        <v>0</v>
      </c>
      <c r="AM806" s="310"/>
    </row>
    <row r="807" spans="1:39" ht="15" hidden="1" outlineLevel="1">
      <c r="A807" s="521"/>
      <c r="B807" s="313"/>
      <c r="C807" s="311"/>
      <c r="D807" s="315"/>
      <c r="E807" s="315"/>
      <c r="F807" s="315"/>
      <c r="G807" s="315"/>
      <c r="H807" s="315"/>
      <c r="I807" s="315"/>
      <c r="J807" s="315"/>
      <c r="K807" s="315"/>
      <c r="L807" s="315"/>
      <c r="M807" s="315"/>
      <c r="N807" s="290"/>
      <c r="O807" s="315"/>
      <c r="P807" s="315"/>
      <c r="Q807" s="315"/>
      <c r="R807" s="315"/>
      <c r="S807" s="315"/>
      <c r="T807" s="315"/>
      <c r="U807" s="315"/>
      <c r="V807" s="315"/>
      <c r="W807" s="315"/>
      <c r="X807" s="315"/>
      <c r="Y807" s="413"/>
      <c r="Z807" s="414"/>
      <c r="AA807" s="413"/>
      <c r="AB807" s="413"/>
      <c r="AC807" s="413"/>
      <c r="AD807" s="413"/>
      <c r="AE807" s="413"/>
      <c r="AF807" s="413"/>
      <c r="AG807" s="413"/>
      <c r="AH807" s="413"/>
      <c r="AI807" s="413"/>
      <c r="AJ807" s="413"/>
      <c r="AK807" s="413"/>
      <c r="AL807" s="413"/>
      <c r="AM807" s="312"/>
    </row>
    <row r="808" spans="1:39" ht="15.6" hidden="1" outlineLevel="1">
      <c r="A808" s="521"/>
      <c r="B808" s="287" t="s">
        <v>10</v>
      </c>
      <c r="C808" s="288"/>
      <c r="D808" s="288"/>
      <c r="E808" s="288"/>
      <c r="F808" s="288"/>
      <c r="G808" s="288"/>
      <c r="H808" s="288"/>
      <c r="I808" s="288"/>
      <c r="J808" s="288"/>
      <c r="K808" s="288"/>
      <c r="L808" s="288"/>
      <c r="M808" s="288"/>
      <c r="N808" s="289"/>
      <c r="O808" s="288"/>
      <c r="P808" s="288"/>
      <c r="Q808" s="288"/>
      <c r="R808" s="288"/>
      <c r="S808" s="288"/>
      <c r="T808" s="288"/>
      <c r="U808" s="288"/>
      <c r="V808" s="288"/>
      <c r="W808" s="288"/>
      <c r="X808" s="288"/>
      <c r="Y808" s="411"/>
      <c r="Z808" s="411"/>
      <c r="AA808" s="411"/>
      <c r="AB808" s="411"/>
      <c r="AC808" s="411"/>
      <c r="AD808" s="411"/>
      <c r="AE808" s="411"/>
      <c r="AF808" s="411"/>
      <c r="AG808" s="411"/>
      <c r="AH808" s="411"/>
      <c r="AI808" s="411"/>
      <c r="AJ808" s="411"/>
      <c r="AK808" s="411"/>
      <c r="AL808" s="411"/>
      <c r="AM808" s="291"/>
    </row>
    <row r="809" spans="1:39" ht="30" hidden="1" outlineLevel="1">
      <c r="A809" s="521">
        <v>11</v>
      </c>
      <c r="B809" s="425" t="s">
        <v>104</v>
      </c>
      <c r="C809" s="290" t="s">
        <v>25</v>
      </c>
      <c r="D809" s="294"/>
      <c r="E809" s="294"/>
      <c r="F809" s="294"/>
      <c r="G809" s="294"/>
      <c r="H809" s="294"/>
      <c r="I809" s="294"/>
      <c r="J809" s="294"/>
      <c r="K809" s="294"/>
      <c r="L809" s="294"/>
      <c r="M809" s="294"/>
      <c r="N809" s="294">
        <v>12</v>
      </c>
      <c r="O809" s="294"/>
      <c r="P809" s="294"/>
      <c r="Q809" s="294"/>
      <c r="R809" s="294"/>
      <c r="S809" s="294"/>
      <c r="T809" s="294"/>
      <c r="U809" s="294"/>
      <c r="V809" s="294"/>
      <c r="W809" s="294"/>
      <c r="X809" s="294"/>
      <c r="Y809" s="423"/>
      <c r="Z809" s="412"/>
      <c r="AA809" s="412"/>
      <c r="AB809" s="412"/>
      <c r="AC809" s="412"/>
      <c r="AD809" s="412"/>
      <c r="AE809" s="412"/>
      <c r="AF809" s="412"/>
      <c r="AG809" s="412"/>
      <c r="AH809" s="412"/>
      <c r="AI809" s="412"/>
      <c r="AJ809" s="412"/>
      <c r="AK809" s="412"/>
      <c r="AL809" s="412"/>
      <c r="AM809" s="295">
        <f>SUM(Y809:AL809)</f>
        <v>0</v>
      </c>
    </row>
    <row r="810" spans="1:39" ht="15" hidden="1" outlineLevel="1">
      <c r="A810" s="521"/>
      <c r="B810" s="293" t="s">
        <v>342</v>
      </c>
      <c r="C810" s="290" t="s">
        <v>163</v>
      </c>
      <c r="D810" s="294"/>
      <c r="E810" s="294"/>
      <c r="F810" s="294"/>
      <c r="G810" s="294"/>
      <c r="H810" s="294"/>
      <c r="I810" s="294"/>
      <c r="J810" s="294"/>
      <c r="K810" s="294"/>
      <c r="L810" s="294"/>
      <c r="M810" s="294"/>
      <c r="N810" s="294">
        <f>N809</f>
        <v>12</v>
      </c>
      <c r="O810" s="294"/>
      <c r="P810" s="294"/>
      <c r="Q810" s="294"/>
      <c r="R810" s="294"/>
      <c r="S810" s="294"/>
      <c r="T810" s="294"/>
      <c r="U810" s="294"/>
      <c r="V810" s="294"/>
      <c r="W810" s="294"/>
      <c r="X810" s="294"/>
      <c r="Y810" s="408">
        <f>Y809</f>
        <v>0</v>
      </c>
      <c r="Z810" s="408">
        <f t="shared" ref="Z810" si="1467">Z809</f>
        <v>0</v>
      </c>
      <c r="AA810" s="408">
        <f t="shared" ref="AA810" si="1468">AA809</f>
        <v>0</v>
      </c>
      <c r="AB810" s="408">
        <f t="shared" ref="AB810" si="1469">AB809</f>
        <v>0</v>
      </c>
      <c r="AC810" s="408">
        <f t="shared" ref="AC810" si="1470">AC809</f>
        <v>0</v>
      </c>
      <c r="AD810" s="408">
        <f t="shared" ref="AD810" si="1471">AD809</f>
        <v>0</v>
      </c>
      <c r="AE810" s="408">
        <f t="shared" ref="AE810" si="1472">AE809</f>
        <v>0</v>
      </c>
      <c r="AF810" s="408">
        <f t="shared" ref="AF810" si="1473">AF809</f>
        <v>0</v>
      </c>
      <c r="AG810" s="408">
        <f t="shared" ref="AG810" si="1474">AG809</f>
        <v>0</v>
      </c>
      <c r="AH810" s="408">
        <f t="shared" ref="AH810" si="1475">AH809</f>
        <v>0</v>
      </c>
      <c r="AI810" s="408">
        <f t="shared" ref="AI810" si="1476">AI809</f>
        <v>0</v>
      </c>
      <c r="AJ810" s="408">
        <f t="shared" ref="AJ810" si="1477">AJ809</f>
        <v>0</v>
      </c>
      <c r="AK810" s="408">
        <f t="shared" ref="AK810" si="1478">AK809</f>
        <v>0</v>
      </c>
      <c r="AL810" s="408">
        <f t="shared" ref="AL810" si="1479">AL809</f>
        <v>0</v>
      </c>
      <c r="AM810" s="296"/>
    </row>
    <row r="811" spans="1:39" ht="15" hidden="1" outlineLevel="1">
      <c r="A811" s="521"/>
      <c r="B811" s="314"/>
      <c r="C811" s="304"/>
      <c r="D811" s="290"/>
      <c r="E811" s="290"/>
      <c r="F811" s="290"/>
      <c r="G811" s="290"/>
      <c r="H811" s="290"/>
      <c r="I811" s="290"/>
      <c r="J811" s="290"/>
      <c r="K811" s="290"/>
      <c r="L811" s="290"/>
      <c r="M811" s="290"/>
      <c r="N811" s="290"/>
      <c r="O811" s="290"/>
      <c r="P811" s="290"/>
      <c r="Q811" s="290"/>
      <c r="R811" s="290"/>
      <c r="S811" s="290"/>
      <c r="T811" s="290"/>
      <c r="U811" s="290"/>
      <c r="V811" s="290"/>
      <c r="W811" s="290"/>
      <c r="X811" s="290"/>
      <c r="Y811" s="409"/>
      <c r="Z811" s="418"/>
      <c r="AA811" s="418"/>
      <c r="AB811" s="418"/>
      <c r="AC811" s="418"/>
      <c r="AD811" s="418"/>
      <c r="AE811" s="418"/>
      <c r="AF811" s="418"/>
      <c r="AG811" s="418"/>
      <c r="AH811" s="418"/>
      <c r="AI811" s="418"/>
      <c r="AJ811" s="418"/>
      <c r="AK811" s="418"/>
      <c r="AL811" s="418"/>
      <c r="AM811" s="305"/>
    </row>
    <row r="812" spans="1:39" ht="30" hidden="1" outlineLevel="1">
      <c r="A812" s="521">
        <v>12</v>
      </c>
      <c r="B812" s="425" t="s">
        <v>105</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07"/>
      <c r="Z812" s="412"/>
      <c r="AA812" s="412"/>
      <c r="AB812" s="412"/>
      <c r="AC812" s="412"/>
      <c r="AD812" s="412"/>
      <c r="AE812" s="412"/>
      <c r="AF812" s="412"/>
      <c r="AG812" s="412"/>
      <c r="AH812" s="412"/>
      <c r="AI812" s="412"/>
      <c r="AJ812" s="412"/>
      <c r="AK812" s="412"/>
      <c r="AL812" s="412"/>
      <c r="AM812" s="295">
        <f>SUM(Y812:AL812)</f>
        <v>0</v>
      </c>
    </row>
    <row r="813" spans="1:39" ht="15" hidden="1" outlineLevel="1">
      <c r="A813" s="521"/>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08">
        <f>Y812</f>
        <v>0</v>
      </c>
      <c r="Z813" s="408">
        <f t="shared" ref="Z813" si="1480">Z812</f>
        <v>0</v>
      </c>
      <c r="AA813" s="408">
        <f t="shared" ref="AA813" si="1481">AA812</f>
        <v>0</v>
      </c>
      <c r="AB813" s="408">
        <f t="shared" ref="AB813" si="1482">AB812</f>
        <v>0</v>
      </c>
      <c r="AC813" s="408">
        <f t="shared" ref="AC813" si="1483">AC812</f>
        <v>0</v>
      </c>
      <c r="AD813" s="408">
        <f t="shared" ref="AD813" si="1484">AD812</f>
        <v>0</v>
      </c>
      <c r="AE813" s="408">
        <f t="shared" ref="AE813" si="1485">AE812</f>
        <v>0</v>
      </c>
      <c r="AF813" s="408">
        <f t="shared" ref="AF813" si="1486">AF812</f>
        <v>0</v>
      </c>
      <c r="AG813" s="408">
        <f t="shared" ref="AG813" si="1487">AG812</f>
        <v>0</v>
      </c>
      <c r="AH813" s="408">
        <f t="shared" ref="AH813" si="1488">AH812</f>
        <v>0</v>
      </c>
      <c r="AI813" s="408">
        <f t="shared" ref="AI813" si="1489">AI812</f>
        <v>0</v>
      </c>
      <c r="AJ813" s="408">
        <f t="shared" ref="AJ813" si="1490">AJ812</f>
        <v>0</v>
      </c>
      <c r="AK813" s="408">
        <f t="shared" ref="AK813" si="1491">AK812</f>
        <v>0</v>
      </c>
      <c r="AL813" s="408">
        <f t="shared" ref="AL813" si="1492">AL812</f>
        <v>0</v>
      </c>
      <c r="AM813" s="296"/>
    </row>
    <row r="814" spans="1:39" ht="15" hidden="1" outlineLevel="1">
      <c r="A814" s="521"/>
      <c r="B814" s="314"/>
      <c r="C814" s="304"/>
      <c r="D814" s="290"/>
      <c r="E814" s="290"/>
      <c r="F814" s="290"/>
      <c r="G814" s="290"/>
      <c r="H814" s="290"/>
      <c r="I814" s="290"/>
      <c r="J814" s="290"/>
      <c r="K814" s="290"/>
      <c r="L814" s="290"/>
      <c r="M814" s="290"/>
      <c r="N814" s="290"/>
      <c r="O814" s="290"/>
      <c r="P814" s="290"/>
      <c r="Q814" s="290"/>
      <c r="R814" s="290"/>
      <c r="S814" s="290"/>
      <c r="T814" s="290"/>
      <c r="U814" s="290"/>
      <c r="V814" s="290"/>
      <c r="W814" s="290"/>
      <c r="X814" s="290"/>
      <c r="Y814" s="419"/>
      <c r="Z814" s="419"/>
      <c r="AA814" s="409"/>
      <c r="AB814" s="409"/>
      <c r="AC814" s="409"/>
      <c r="AD814" s="409"/>
      <c r="AE814" s="409"/>
      <c r="AF814" s="409"/>
      <c r="AG814" s="409"/>
      <c r="AH814" s="409"/>
      <c r="AI814" s="409"/>
      <c r="AJ814" s="409"/>
      <c r="AK814" s="409"/>
      <c r="AL814" s="409"/>
      <c r="AM814" s="305"/>
    </row>
    <row r="815" spans="1:39" ht="30" hidden="1" outlineLevel="1">
      <c r="A815" s="521">
        <v>13</v>
      </c>
      <c r="B815" s="425" t="s">
        <v>106</v>
      </c>
      <c r="C815" s="290" t="s">
        <v>25</v>
      </c>
      <c r="D815" s="294"/>
      <c r="E815" s="294"/>
      <c r="F815" s="294"/>
      <c r="G815" s="294"/>
      <c r="H815" s="294"/>
      <c r="I815" s="294"/>
      <c r="J815" s="294"/>
      <c r="K815" s="294"/>
      <c r="L815" s="294"/>
      <c r="M815" s="294"/>
      <c r="N815" s="294">
        <v>12</v>
      </c>
      <c r="O815" s="294"/>
      <c r="P815" s="294"/>
      <c r="Q815" s="294"/>
      <c r="R815" s="294"/>
      <c r="S815" s="294"/>
      <c r="T815" s="294"/>
      <c r="U815" s="294"/>
      <c r="V815" s="294"/>
      <c r="W815" s="294"/>
      <c r="X815" s="294"/>
      <c r="Y815" s="407"/>
      <c r="Z815" s="412"/>
      <c r="AA815" s="412"/>
      <c r="AB815" s="412"/>
      <c r="AC815" s="412"/>
      <c r="AD815" s="412"/>
      <c r="AE815" s="412"/>
      <c r="AF815" s="412"/>
      <c r="AG815" s="412"/>
      <c r="AH815" s="412"/>
      <c r="AI815" s="412"/>
      <c r="AJ815" s="412"/>
      <c r="AK815" s="412"/>
      <c r="AL815" s="412"/>
      <c r="AM815" s="295">
        <f>SUM(Y815:AL815)</f>
        <v>0</v>
      </c>
    </row>
    <row r="816" spans="1:39" ht="15" hidden="1" outlineLevel="1">
      <c r="A816" s="521"/>
      <c r="B816" s="293" t="s">
        <v>342</v>
      </c>
      <c r="C816" s="290" t="s">
        <v>163</v>
      </c>
      <c r="D816" s="294"/>
      <c r="E816" s="294"/>
      <c r="F816" s="294"/>
      <c r="G816" s="294"/>
      <c r="H816" s="294"/>
      <c r="I816" s="294"/>
      <c r="J816" s="294"/>
      <c r="K816" s="294"/>
      <c r="L816" s="294"/>
      <c r="M816" s="294"/>
      <c r="N816" s="294">
        <f>N815</f>
        <v>12</v>
      </c>
      <c r="O816" s="294"/>
      <c r="P816" s="294"/>
      <c r="Q816" s="294"/>
      <c r="R816" s="294"/>
      <c r="S816" s="294"/>
      <c r="T816" s="294"/>
      <c r="U816" s="294"/>
      <c r="V816" s="294"/>
      <c r="W816" s="294"/>
      <c r="X816" s="294"/>
      <c r="Y816" s="408">
        <f>Y815</f>
        <v>0</v>
      </c>
      <c r="Z816" s="408">
        <f t="shared" ref="Z816" si="1493">Z815</f>
        <v>0</v>
      </c>
      <c r="AA816" s="408">
        <f t="shared" ref="AA816" si="1494">AA815</f>
        <v>0</v>
      </c>
      <c r="AB816" s="408">
        <f t="shared" ref="AB816" si="1495">AB815</f>
        <v>0</v>
      </c>
      <c r="AC816" s="408">
        <f t="shared" ref="AC816" si="1496">AC815</f>
        <v>0</v>
      </c>
      <c r="AD816" s="408">
        <f t="shared" ref="AD816" si="1497">AD815</f>
        <v>0</v>
      </c>
      <c r="AE816" s="408">
        <f t="shared" ref="AE816" si="1498">AE815</f>
        <v>0</v>
      </c>
      <c r="AF816" s="408">
        <f t="shared" ref="AF816" si="1499">AF815</f>
        <v>0</v>
      </c>
      <c r="AG816" s="408">
        <f t="shared" ref="AG816" si="1500">AG815</f>
        <v>0</v>
      </c>
      <c r="AH816" s="408">
        <f t="shared" ref="AH816" si="1501">AH815</f>
        <v>0</v>
      </c>
      <c r="AI816" s="408">
        <f t="shared" ref="AI816" si="1502">AI815</f>
        <v>0</v>
      </c>
      <c r="AJ816" s="408">
        <f t="shared" ref="AJ816" si="1503">AJ815</f>
        <v>0</v>
      </c>
      <c r="AK816" s="408">
        <f t="shared" ref="AK816" si="1504">AK815</f>
        <v>0</v>
      </c>
      <c r="AL816" s="408">
        <f t="shared" ref="AL816" si="1505">AL815</f>
        <v>0</v>
      </c>
      <c r="AM816" s="305"/>
    </row>
    <row r="817" spans="1:39" ht="15" hidden="1" outlineLevel="1">
      <c r="A817" s="521"/>
      <c r="B817" s="314"/>
      <c r="C817" s="304"/>
      <c r="D817" s="290"/>
      <c r="E817" s="290"/>
      <c r="F817" s="290"/>
      <c r="G817" s="290"/>
      <c r="H817" s="290"/>
      <c r="I817" s="290"/>
      <c r="J817" s="290"/>
      <c r="K817" s="290"/>
      <c r="L817" s="290"/>
      <c r="M817" s="290"/>
      <c r="N817" s="290"/>
      <c r="O817" s="290"/>
      <c r="P817" s="290"/>
      <c r="Q817" s="290"/>
      <c r="R817" s="290"/>
      <c r="S817" s="290"/>
      <c r="T817" s="290"/>
      <c r="U817" s="290"/>
      <c r="V817" s="290"/>
      <c r="W817" s="290"/>
      <c r="X817" s="290"/>
      <c r="Y817" s="409"/>
      <c r="Z817" s="409"/>
      <c r="AA817" s="409"/>
      <c r="AB817" s="409"/>
      <c r="AC817" s="409"/>
      <c r="AD817" s="409"/>
      <c r="AE817" s="409"/>
      <c r="AF817" s="409"/>
      <c r="AG817" s="409"/>
      <c r="AH817" s="409"/>
      <c r="AI817" s="409"/>
      <c r="AJ817" s="409"/>
      <c r="AK817" s="409"/>
      <c r="AL817" s="409"/>
      <c r="AM817" s="305"/>
    </row>
    <row r="818" spans="1:39" ht="15.6" hidden="1" outlineLevel="1">
      <c r="A818" s="521"/>
      <c r="B818" s="287" t="s">
        <v>107</v>
      </c>
      <c r="C818" s="288"/>
      <c r="D818" s="289"/>
      <c r="E818" s="289"/>
      <c r="F818" s="289"/>
      <c r="G818" s="289"/>
      <c r="H818" s="289"/>
      <c r="I818" s="289"/>
      <c r="J818" s="289"/>
      <c r="K818" s="289"/>
      <c r="L818" s="289"/>
      <c r="M818" s="289"/>
      <c r="N818" s="289"/>
      <c r="O818" s="289"/>
      <c r="P818" s="288"/>
      <c r="Q818" s="288"/>
      <c r="R818" s="288"/>
      <c r="S818" s="288"/>
      <c r="T818" s="288"/>
      <c r="U818" s="288"/>
      <c r="V818" s="288"/>
      <c r="W818" s="288"/>
      <c r="X818" s="288"/>
      <c r="Y818" s="411"/>
      <c r="Z818" s="411"/>
      <c r="AA818" s="411"/>
      <c r="AB818" s="411"/>
      <c r="AC818" s="411"/>
      <c r="AD818" s="411"/>
      <c r="AE818" s="411"/>
      <c r="AF818" s="411"/>
      <c r="AG818" s="411"/>
      <c r="AH818" s="411"/>
      <c r="AI818" s="411"/>
      <c r="AJ818" s="411"/>
      <c r="AK818" s="411"/>
      <c r="AL818" s="411"/>
      <c r="AM818" s="291"/>
    </row>
    <row r="819" spans="1:39" ht="15" hidden="1" outlineLevel="1">
      <c r="A819" s="521">
        <v>14</v>
      </c>
      <c r="B819" s="314" t="s">
        <v>108</v>
      </c>
      <c r="C819" s="290" t="s">
        <v>25</v>
      </c>
      <c r="D819" s="294"/>
      <c r="E819" s="294"/>
      <c r="F819" s="294"/>
      <c r="G819" s="294"/>
      <c r="H819" s="294"/>
      <c r="I819" s="294"/>
      <c r="J819" s="294"/>
      <c r="K819" s="294"/>
      <c r="L819" s="294"/>
      <c r="M819" s="294"/>
      <c r="N819" s="294">
        <v>12</v>
      </c>
      <c r="O819" s="294"/>
      <c r="P819" s="294"/>
      <c r="Q819" s="294"/>
      <c r="R819" s="294"/>
      <c r="S819" s="294"/>
      <c r="T819" s="294"/>
      <c r="U819" s="294"/>
      <c r="V819" s="294"/>
      <c r="W819" s="294"/>
      <c r="X819" s="294"/>
      <c r="Y819" s="412"/>
      <c r="Z819" s="412"/>
      <c r="AA819" s="412"/>
      <c r="AB819" s="412"/>
      <c r="AC819" s="412"/>
      <c r="AD819" s="412"/>
      <c r="AE819" s="412"/>
      <c r="AF819" s="407"/>
      <c r="AG819" s="407"/>
      <c r="AH819" s="407"/>
      <c r="AI819" s="407"/>
      <c r="AJ819" s="407"/>
      <c r="AK819" s="407"/>
      <c r="AL819" s="407"/>
      <c r="AM819" s="295">
        <f>SUM(Y819:AL819)</f>
        <v>0</v>
      </c>
    </row>
    <row r="820" spans="1:39" ht="15" hidden="1" outlineLevel="1">
      <c r="A820" s="521"/>
      <c r="B820" s="293" t="s">
        <v>342</v>
      </c>
      <c r="C820" s="290" t="s">
        <v>163</v>
      </c>
      <c r="D820" s="294"/>
      <c r="E820" s="294"/>
      <c r="F820" s="294"/>
      <c r="G820" s="294"/>
      <c r="H820" s="294"/>
      <c r="I820" s="294"/>
      <c r="J820" s="294"/>
      <c r="K820" s="294"/>
      <c r="L820" s="294"/>
      <c r="M820" s="294"/>
      <c r="N820" s="294">
        <f>N819</f>
        <v>12</v>
      </c>
      <c r="O820" s="294"/>
      <c r="P820" s="294"/>
      <c r="Q820" s="294"/>
      <c r="R820" s="294"/>
      <c r="S820" s="294"/>
      <c r="T820" s="294"/>
      <c r="U820" s="294"/>
      <c r="V820" s="294"/>
      <c r="W820" s="294"/>
      <c r="X820" s="294"/>
      <c r="Y820" s="408">
        <f>Y819</f>
        <v>0</v>
      </c>
      <c r="Z820" s="408">
        <f t="shared" ref="Z820" si="1506">Z819</f>
        <v>0</v>
      </c>
      <c r="AA820" s="408">
        <f t="shared" ref="AA820" si="1507">AA819</f>
        <v>0</v>
      </c>
      <c r="AB820" s="408">
        <f t="shared" ref="AB820" si="1508">AB819</f>
        <v>0</v>
      </c>
      <c r="AC820" s="408">
        <f t="shared" ref="AC820" si="1509">AC819</f>
        <v>0</v>
      </c>
      <c r="AD820" s="408">
        <f t="shared" ref="AD820" si="1510">AD819</f>
        <v>0</v>
      </c>
      <c r="AE820" s="408">
        <f t="shared" ref="AE820" si="1511">AE819</f>
        <v>0</v>
      </c>
      <c r="AF820" s="408">
        <f t="shared" ref="AF820" si="1512">AF819</f>
        <v>0</v>
      </c>
      <c r="AG820" s="408">
        <f t="shared" ref="AG820" si="1513">AG819</f>
        <v>0</v>
      </c>
      <c r="AH820" s="408">
        <f t="shared" ref="AH820" si="1514">AH819</f>
        <v>0</v>
      </c>
      <c r="AI820" s="408">
        <f t="shared" ref="AI820" si="1515">AI819</f>
        <v>0</v>
      </c>
      <c r="AJ820" s="408">
        <f t="shared" ref="AJ820" si="1516">AJ819</f>
        <v>0</v>
      </c>
      <c r="AK820" s="408">
        <f t="shared" ref="AK820" si="1517">AK819</f>
        <v>0</v>
      </c>
      <c r="AL820" s="408">
        <f t="shared" ref="AL820" si="1518">AL819</f>
        <v>0</v>
      </c>
      <c r="AM820" s="296"/>
    </row>
    <row r="821" spans="1:39" ht="15" hidden="1" outlineLevel="1">
      <c r="A821" s="521"/>
      <c r="B821" s="314"/>
      <c r="C821" s="304"/>
      <c r="D821" s="290"/>
      <c r="E821" s="290"/>
      <c r="F821" s="290"/>
      <c r="G821" s="290"/>
      <c r="H821" s="290"/>
      <c r="I821" s="290"/>
      <c r="J821" s="290"/>
      <c r="K821" s="290"/>
      <c r="L821" s="290"/>
      <c r="M821" s="290"/>
      <c r="N821" s="461"/>
      <c r="O821" s="290"/>
      <c r="P821" s="290"/>
      <c r="Q821" s="290"/>
      <c r="R821" s="290"/>
      <c r="S821" s="290"/>
      <c r="T821" s="290"/>
      <c r="U821" s="290"/>
      <c r="V821" s="290"/>
      <c r="W821" s="290"/>
      <c r="X821" s="290"/>
      <c r="Y821" s="409"/>
      <c r="Z821" s="409"/>
      <c r="AA821" s="409"/>
      <c r="AB821" s="409"/>
      <c r="AC821" s="409"/>
      <c r="AD821" s="409"/>
      <c r="AE821" s="409"/>
      <c r="AF821" s="409"/>
      <c r="AG821" s="409"/>
      <c r="AH821" s="409"/>
      <c r="AI821" s="409"/>
      <c r="AJ821" s="409"/>
      <c r="AK821" s="409"/>
      <c r="AL821" s="409"/>
      <c r="AM821" s="305"/>
    </row>
    <row r="822" spans="1:39" s="308" customFormat="1" ht="15.6" hidden="1" outlineLevel="1">
      <c r="A822" s="521"/>
      <c r="B822" s="287" t="s">
        <v>490</v>
      </c>
      <c r="C822" s="290"/>
      <c r="D822" s="290"/>
      <c r="E822" s="290"/>
      <c r="F822" s="290"/>
      <c r="G822" s="290"/>
      <c r="H822" s="290"/>
      <c r="I822" s="290"/>
      <c r="J822" s="290"/>
      <c r="K822" s="290"/>
      <c r="L822" s="290"/>
      <c r="M822" s="290"/>
      <c r="N822" s="290"/>
      <c r="O822" s="290"/>
      <c r="P822" s="290"/>
      <c r="Q822" s="290"/>
      <c r="R822" s="290"/>
      <c r="S822" s="290"/>
      <c r="T822" s="290"/>
      <c r="U822" s="290"/>
      <c r="V822" s="290"/>
      <c r="W822" s="290"/>
      <c r="X822" s="290"/>
      <c r="Y822" s="409"/>
      <c r="Z822" s="409"/>
      <c r="AA822" s="409"/>
      <c r="AB822" s="409"/>
      <c r="AC822" s="409"/>
      <c r="AD822" s="409"/>
      <c r="AE822" s="413"/>
      <c r="AF822" s="413"/>
      <c r="AG822" s="413"/>
      <c r="AH822" s="413"/>
      <c r="AI822" s="413"/>
      <c r="AJ822" s="413"/>
      <c r="AK822" s="413"/>
      <c r="AL822" s="413"/>
      <c r="AM822" s="506"/>
    </row>
    <row r="823" spans="1:39" ht="15" hidden="1" outlineLevel="1">
      <c r="A823" s="521">
        <v>15</v>
      </c>
      <c r="B823" s="293" t="s">
        <v>495</v>
      </c>
      <c r="C823" s="290" t="s">
        <v>25</v>
      </c>
      <c r="D823" s="294"/>
      <c r="E823" s="294"/>
      <c r="F823" s="294"/>
      <c r="G823" s="294"/>
      <c r="H823" s="294"/>
      <c r="I823" s="294"/>
      <c r="J823" s="294"/>
      <c r="K823" s="294"/>
      <c r="L823" s="294"/>
      <c r="M823" s="294"/>
      <c r="N823" s="294">
        <v>0</v>
      </c>
      <c r="O823" s="294"/>
      <c r="P823" s="294"/>
      <c r="Q823" s="294"/>
      <c r="R823" s="294"/>
      <c r="S823" s="294"/>
      <c r="T823" s="294"/>
      <c r="U823" s="294"/>
      <c r="V823" s="294"/>
      <c r="W823" s="294"/>
      <c r="X823" s="294"/>
      <c r="Y823" s="412"/>
      <c r="Z823" s="412"/>
      <c r="AA823" s="412"/>
      <c r="AB823" s="412"/>
      <c r="AC823" s="412"/>
      <c r="AD823" s="412"/>
      <c r="AE823" s="412"/>
      <c r="AF823" s="407"/>
      <c r="AG823" s="407"/>
      <c r="AH823" s="407"/>
      <c r="AI823" s="407"/>
      <c r="AJ823" s="407"/>
      <c r="AK823" s="407"/>
      <c r="AL823" s="407"/>
      <c r="AM823" s="295">
        <f>SUM(Y823:AL823)</f>
        <v>0</v>
      </c>
    </row>
    <row r="824" spans="1:39" ht="15" hidden="1" outlineLevel="1">
      <c r="A824" s="521"/>
      <c r="B824" s="293" t="s">
        <v>342</v>
      </c>
      <c r="C824" s="290" t="s">
        <v>163</v>
      </c>
      <c r="D824" s="294"/>
      <c r="E824" s="294"/>
      <c r="F824" s="294"/>
      <c r="G824" s="294"/>
      <c r="H824" s="294"/>
      <c r="I824" s="294"/>
      <c r="J824" s="294"/>
      <c r="K824" s="294"/>
      <c r="L824" s="294"/>
      <c r="M824" s="294"/>
      <c r="N824" s="294">
        <f>N823</f>
        <v>0</v>
      </c>
      <c r="O824" s="294"/>
      <c r="P824" s="294"/>
      <c r="Q824" s="294"/>
      <c r="R824" s="294"/>
      <c r="S824" s="294"/>
      <c r="T824" s="294"/>
      <c r="U824" s="294"/>
      <c r="V824" s="294"/>
      <c r="W824" s="294"/>
      <c r="X824" s="294"/>
      <c r="Y824" s="408">
        <f>Y823</f>
        <v>0</v>
      </c>
      <c r="Z824" s="408">
        <f t="shared" ref="Z824:AL824" si="1519">Z823</f>
        <v>0</v>
      </c>
      <c r="AA824" s="408">
        <f t="shared" si="1519"/>
        <v>0</v>
      </c>
      <c r="AB824" s="408">
        <f t="shared" si="1519"/>
        <v>0</v>
      </c>
      <c r="AC824" s="408">
        <f t="shared" si="1519"/>
        <v>0</v>
      </c>
      <c r="AD824" s="408">
        <f t="shared" si="1519"/>
        <v>0</v>
      </c>
      <c r="AE824" s="408">
        <f t="shared" si="1519"/>
        <v>0</v>
      </c>
      <c r="AF824" s="408">
        <f t="shared" si="1519"/>
        <v>0</v>
      </c>
      <c r="AG824" s="408">
        <f t="shared" si="1519"/>
        <v>0</v>
      </c>
      <c r="AH824" s="408">
        <f t="shared" si="1519"/>
        <v>0</v>
      </c>
      <c r="AI824" s="408">
        <f t="shared" si="1519"/>
        <v>0</v>
      </c>
      <c r="AJ824" s="408">
        <f t="shared" si="1519"/>
        <v>0</v>
      </c>
      <c r="AK824" s="408">
        <f t="shared" si="1519"/>
        <v>0</v>
      </c>
      <c r="AL824" s="408">
        <f t="shared" si="1519"/>
        <v>0</v>
      </c>
      <c r="AM824" s="296"/>
    </row>
    <row r="825" spans="1:39" ht="15" hidden="1" outlineLevel="1">
      <c r="A825" s="521"/>
      <c r="B825" s="314"/>
      <c r="C825" s="304"/>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09"/>
      <c r="Z825" s="409"/>
      <c r="AA825" s="409"/>
      <c r="AB825" s="409"/>
      <c r="AC825" s="409"/>
      <c r="AD825" s="409"/>
      <c r="AE825" s="409"/>
      <c r="AF825" s="409"/>
      <c r="AG825" s="409"/>
      <c r="AH825" s="409"/>
      <c r="AI825" s="409"/>
      <c r="AJ825" s="409"/>
      <c r="AK825" s="409"/>
      <c r="AL825" s="409"/>
      <c r="AM825" s="305"/>
    </row>
    <row r="826" spans="1:39" s="282" customFormat="1" ht="15" hidden="1" outlineLevel="1">
      <c r="A826" s="521">
        <v>16</v>
      </c>
      <c r="B826" s="323" t="s">
        <v>491</v>
      </c>
      <c r="C826" s="290" t="s">
        <v>25</v>
      </c>
      <c r="D826" s="294"/>
      <c r="E826" s="294"/>
      <c r="F826" s="294"/>
      <c r="G826" s="294"/>
      <c r="H826" s="294"/>
      <c r="I826" s="294"/>
      <c r="J826" s="294"/>
      <c r="K826" s="294"/>
      <c r="L826" s="294"/>
      <c r="M826" s="294"/>
      <c r="N826" s="294">
        <v>0</v>
      </c>
      <c r="O826" s="294"/>
      <c r="P826" s="294"/>
      <c r="Q826" s="294"/>
      <c r="R826" s="294"/>
      <c r="S826" s="294"/>
      <c r="T826" s="294"/>
      <c r="U826" s="294"/>
      <c r="V826" s="294"/>
      <c r="W826" s="294"/>
      <c r="X826" s="294"/>
      <c r="Y826" s="412"/>
      <c r="Z826" s="412"/>
      <c r="AA826" s="412"/>
      <c r="AB826" s="412"/>
      <c r="AC826" s="412"/>
      <c r="AD826" s="412"/>
      <c r="AE826" s="412"/>
      <c r="AF826" s="407"/>
      <c r="AG826" s="407"/>
      <c r="AH826" s="407"/>
      <c r="AI826" s="407"/>
      <c r="AJ826" s="407"/>
      <c r="AK826" s="407"/>
      <c r="AL826" s="407"/>
      <c r="AM826" s="295">
        <f>SUM(Y826:AL826)</f>
        <v>0</v>
      </c>
    </row>
    <row r="827" spans="1:39" s="282" customFormat="1" ht="15" hidden="1" outlineLevel="1">
      <c r="A827" s="521"/>
      <c r="B827" s="293" t="s">
        <v>342</v>
      </c>
      <c r="C827" s="290" t="s">
        <v>163</v>
      </c>
      <c r="D827" s="294"/>
      <c r="E827" s="294"/>
      <c r="F827" s="294"/>
      <c r="G827" s="294"/>
      <c r="H827" s="294"/>
      <c r="I827" s="294"/>
      <c r="J827" s="294"/>
      <c r="K827" s="294"/>
      <c r="L827" s="294"/>
      <c r="M827" s="294"/>
      <c r="N827" s="294">
        <f>N826</f>
        <v>0</v>
      </c>
      <c r="O827" s="294"/>
      <c r="P827" s="294"/>
      <c r="Q827" s="294"/>
      <c r="R827" s="294"/>
      <c r="S827" s="294"/>
      <c r="T827" s="294"/>
      <c r="U827" s="294"/>
      <c r="V827" s="294"/>
      <c r="W827" s="294"/>
      <c r="X827" s="294"/>
      <c r="Y827" s="408">
        <f>Y826</f>
        <v>0</v>
      </c>
      <c r="Z827" s="408">
        <f t="shared" ref="Z827:AL827" si="1520">Z826</f>
        <v>0</v>
      </c>
      <c r="AA827" s="408">
        <f t="shared" si="1520"/>
        <v>0</v>
      </c>
      <c r="AB827" s="408">
        <f t="shared" si="1520"/>
        <v>0</v>
      </c>
      <c r="AC827" s="408">
        <f t="shared" si="1520"/>
        <v>0</v>
      </c>
      <c r="AD827" s="408">
        <f t="shared" si="1520"/>
        <v>0</v>
      </c>
      <c r="AE827" s="408">
        <f t="shared" si="1520"/>
        <v>0</v>
      </c>
      <c r="AF827" s="408">
        <f t="shared" si="1520"/>
        <v>0</v>
      </c>
      <c r="AG827" s="408">
        <f t="shared" si="1520"/>
        <v>0</v>
      </c>
      <c r="AH827" s="408">
        <f t="shared" si="1520"/>
        <v>0</v>
      </c>
      <c r="AI827" s="408">
        <f t="shared" si="1520"/>
        <v>0</v>
      </c>
      <c r="AJ827" s="408">
        <f t="shared" si="1520"/>
        <v>0</v>
      </c>
      <c r="AK827" s="408">
        <f t="shared" si="1520"/>
        <v>0</v>
      </c>
      <c r="AL827" s="408">
        <f t="shared" si="1520"/>
        <v>0</v>
      </c>
      <c r="AM827" s="296"/>
    </row>
    <row r="828" spans="1:39" s="282" customFormat="1" ht="15" hidden="1" outlineLevel="1">
      <c r="A828" s="521"/>
      <c r="B828" s="323"/>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09"/>
      <c r="Z828" s="409"/>
      <c r="AA828" s="409"/>
      <c r="AB828" s="409"/>
      <c r="AC828" s="409"/>
      <c r="AD828" s="409"/>
      <c r="AE828" s="413"/>
      <c r="AF828" s="413"/>
      <c r="AG828" s="413"/>
      <c r="AH828" s="413"/>
      <c r="AI828" s="413"/>
      <c r="AJ828" s="413"/>
      <c r="AK828" s="413"/>
      <c r="AL828" s="413"/>
      <c r="AM828" s="312"/>
    </row>
    <row r="829" spans="1:39" ht="15.6" hidden="1" outlineLevel="1">
      <c r="A829" s="521"/>
      <c r="B829" s="508" t="s">
        <v>496</v>
      </c>
      <c r="C829" s="319"/>
      <c r="D829" s="289"/>
      <c r="E829" s="288"/>
      <c r="F829" s="288"/>
      <c r="G829" s="288"/>
      <c r="H829" s="288"/>
      <c r="I829" s="288"/>
      <c r="J829" s="288"/>
      <c r="K829" s="288"/>
      <c r="L829" s="288"/>
      <c r="M829" s="288"/>
      <c r="N829" s="289"/>
      <c r="O829" s="288"/>
      <c r="P829" s="288"/>
      <c r="Q829" s="288"/>
      <c r="R829" s="288"/>
      <c r="S829" s="288"/>
      <c r="T829" s="288"/>
      <c r="U829" s="288"/>
      <c r="V829" s="288"/>
      <c r="W829" s="288"/>
      <c r="X829" s="288"/>
      <c r="Y829" s="411"/>
      <c r="Z829" s="411"/>
      <c r="AA829" s="411"/>
      <c r="AB829" s="411"/>
      <c r="AC829" s="411"/>
      <c r="AD829" s="411"/>
      <c r="AE829" s="411"/>
      <c r="AF829" s="411"/>
      <c r="AG829" s="411"/>
      <c r="AH829" s="411"/>
      <c r="AI829" s="411"/>
      <c r="AJ829" s="411"/>
      <c r="AK829" s="411"/>
      <c r="AL829" s="411"/>
      <c r="AM829" s="291"/>
    </row>
    <row r="830" spans="1:39" ht="15" hidden="1" outlineLevel="1">
      <c r="A830" s="521">
        <v>17</v>
      </c>
      <c r="B830" s="425" t="s">
        <v>112</v>
      </c>
      <c r="C830" s="290" t="s">
        <v>25</v>
      </c>
      <c r="D830" s="294"/>
      <c r="E830" s="294"/>
      <c r="F830" s="294"/>
      <c r="G830" s="294"/>
      <c r="H830" s="294"/>
      <c r="I830" s="294"/>
      <c r="J830" s="294"/>
      <c r="K830" s="294"/>
      <c r="L830" s="294"/>
      <c r="M830" s="294"/>
      <c r="N830" s="294">
        <v>12</v>
      </c>
      <c r="O830" s="294"/>
      <c r="P830" s="294"/>
      <c r="Q830" s="294"/>
      <c r="R830" s="294"/>
      <c r="S830" s="294"/>
      <c r="T830" s="294"/>
      <c r="U830" s="294"/>
      <c r="V830" s="294"/>
      <c r="W830" s="294"/>
      <c r="X830" s="294"/>
      <c r="Y830" s="423"/>
      <c r="Z830" s="407"/>
      <c r="AA830" s="407"/>
      <c r="AB830" s="407"/>
      <c r="AC830" s="407"/>
      <c r="AD830" s="407"/>
      <c r="AE830" s="407"/>
      <c r="AF830" s="412"/>
      <c r="AG830" s="412"/>
      <c r="AH830" s="412"/>
      <c r="AI830" s="412"/>
      <c r="AJ830" s="412"/>
      <c r="AK830" s="412"/>
      <c r="AL830" s="412"/>
      <c r="AM830" s="295">
        <f>SUM(Y830:AL830)</f>
        <v>0</v>
      </c>
    </row>
    <row r="831" spans="1:39" ht="15" hidden="1" outlineLevel="1">
      <c r="A831" s="521"/>
      <c r="B831" s="293" t="s">
        <v>342</v>
      </c>
      <c r="C831" s="290" t="s">
        <v>163</v>
      </c>
      <c r="D831" s="294"/>
      <c r="E831" s="294"/>
      <c r="F831" s="294"/>
      <c r="G831" s="294"/>
      <c r="H831" s="294"/>
      <c r="I831" s="294"/>
      <c r="J831" s="294"/>
      <c r="K831" s="294"/>
      <c r="L831" s="294"/>
      <c r="M831" s="294"/>
      <c r="N831" s="294">
        <f>N830</f>
        <v>12</v>
      </c>
      <c r="O831" s="294"/>
      <c r="P831" s="294"/>
      <c r="Q831" s="294"/>
      <c r="R831" s="294"/>
      <c r="S831" s="294"/>
      <c r="T831" s="294"/>
      <c r="U831" s="294"/>
      <c r="V831" s="294"/>
      <c r="W831" s="294"/>
      <c r="X831" s="294"/>
      <c r="Y831" s="408">
        <f>Y830</f>
        <v>0</v>
      </c>
      <c r="Z831" s="408">
        <f t="shared" ref="Z831:AL831" si="1521">Z830</f>
        <v>0</v>
      </c>
      <c r="AA831" s="408">
        <f t="shared" si="1521"/>
        <v>0</v>
      </c>
      <c r="AB831" s="408">
        <f t="shared" si="1521"/>
        <v>0</v>
      </c>
      <c r="AC831" s="408">
        <f t="shared" si="1521"/>
        <v>0</v>
      </c>
      <c r="AD831" s="408">
        <f t="shared" si="1521"/>
        <v>0</v>
      </c>
      <c r="AE831" s="408">
        <f t="shared" si="1521"/>
        <v>0</v>
      </c>
      <c r="AF831" s="408">
        <f t="shared" si="1521"/>
        <v>0</v>
      </c>
      <c r="AG831" s="408">
        <f t="shared" si="1521"/>
        <v>0</v>
      </c>
      <c r="AH831" s="408">
        <f t="shared" si="1521"/>
        <v>0</v>
      </c>
      <c r="AI831" s="408">
        <f t="shared" si="1521"/>
        <v>0</v>
      </c>
      <c r="AJ831" s="408">
        <f t="shared" si="1521"/>
        <v>0</v>
      </c>
      <c r="AK831" s="408">
        <f t="shared" si="1521"/>
        <v>0</v>
      </c>
      <c r="AL831" s="408">
        <f t="shared" si="1521"/>
        <v>0</v>
      </c>
      <c r="AM831" s="305"/>
    </row>
    <row r="832" spans="1:39" ht="15" hidden="1" outlineLevel="1">
      <c r="A832" s="521"/>
      <c r="B832" s="293"/>
      <c r="C832" s="290"/>
      <c r="D832" s="290"/>
      <c r="E832" s="290"/>
      <c r="F832" s="290"/>
      <c r="G832" s="290"/>
      <c r="H832" s="290"/>
      <c r="I832" s="290"/>
      <c r="J832" s="290"/>
      <c r="K832" s="290"/>
      <c r="L832" s="290"/>
      <c r="M832" s="290"/>
      <c r="N832" s="290"/>
      <c r="O832" s="290"/>
      <c r="P832" s="290"/>
      <c r="Q832" s="290"/>
      <c r="R832" s="290"/>
      <c r="S832" s="290"/>
      <c r="T832" s="290"/>
      <c r="U832" s="290"/>
      <c r="V832" s="290"/>
      <c r="W832" s="290"/>
      <c r="X832" s="290"/>
      <c r="Y832" s="419"/>
      <c r="Z832" s="422"/>
      <c r="AA832" s="422"/>
      <c r="AB832" s="422"/>
      <c r="AC832" s="422"/>
      <c r="AD832" s="422"/>
      <c r="AE832" s="422"/>
      <c r="AF832" s="422"/>
      <c r="AG832" s="422"/>
      <c r="AH832" s="422"/>
      <c r="AI832" s="422"/>
      <c r="AJ832" s="422"/>
      <c r="AK832" s="422"/>
      <c r="AL832" s="422"/>
      <c r="AM832" s="305"/>
    </row>
    <row r="833" spans="1:39" ht="15" hidden="1" outlineLevel="1">
      <c r="A833" s="521">
        <v>18</v>
      </c>
      <c r="B833" s="425" t="s">
        <v>109</v>
      </c>
      <c r="C833" s="290" t="s">
        <v>25</v>
      </c>
      <c r="D833" s="294"/>
      <c r="E833" s="294"/>
      <c r="F833" s="294"/>
      <c r="G833" s="294"/>
      <c r="H833" s="294"/>
      <c r="I833" s="294"/>
      <c r="J833" s="294"/>
      <c r="K833" s="294"/>
      <c r="L833" s="294"/>
      <c r="M833" s="294"/>
      <c r="N833" s="294">
        <v>12</v>
      </c>
      <c r="O833" s="294"/>
      <c r="P833" s="294"/>
      <c r="Q833" s="294"/>
      <c r="R833" s="294"/>
      <c r="S833" s="294"/>
      <c r="T833" s="294"/>
      <c r="U833" s="294"/>
      <c r="V833" s="294"/>
      <c r="W833" s="294"/>
      <c r="X833" s="294"/>
      <c r="Y833" s="423"/>
      <c r="Z833" s="407"/>
      <c r="AA833" s="407"/>
      <c r="AB833" s="407"/>
      <c r="AC833" s="407"/>
      <c r="AD833" s="407"/>
      <c r="AE833" s="407"/>
      <c r="AF833" s="412"/>
      <c r="AG833" s="412"/>
      <c r="AH833" s="412"/>
      <c r="AI833" s="412"/>
      <c r="AJ833" s="412"/>
      <c r="AK833" s="412"/>
      <c r="AL833" s="412"/>
      <c r="AM833" s="295">
        <f>SUM(Y833:AL833)</f>
        <v>0</v>
      </c>
    </row>
    <row r="834" spans="1:39" ht="15" hidden="1" outlineLevel="1">
      <c r="A834" s="521"/>
      <c r="B834" s="293" t="s">
        <v>342</v>
      </c>
      <c r="C834" s="290" t="s">
        <v>163</v>
      </c>
      <c r="D834" s="294"/>
      <c r="E834" s="294"/>
      <c r="F834" s="294"/>
      <c r="G834" s="294"/>
      <c r="H834" s="294"/>
      <c r="I834" s="294"/>
      <c r="J834" s="294"/>
      <c r="K834" s="294"/>
      <c r="L834" s="294"/>
      <c r="M834" s="294"/>
      <c r="N834" s="294">
        <f>N833</f>
        <v>12</v>
      </c>
      <c r="O834" s="294"/>
      <c r="P834" s="294"/>
      <c r="Q834" s="294"/>
      <c r="R834" s="294"/>
      <c r="S834" s="294"/>
      <c r="T834" s="294"/>
      <c r="U834" s="294"/>
      <c r="V834" s="294"/>
      <c r="W834" s="294"/>
      <c r="X834" s="294"/>
      <c r="Y834" s="408">
        <f>Y833</f>
        <v>0</v>
      </c>
      <c r="Z834" s="408">
        <f t="shared" ref="Z834:AL834" si="1522">Z833</f>
        <v>0</v>
      </c>
      <c r="AA834" s="408">
        <f t="shared" si="1522"/>
        <v>0</v>
      </c>
      <c r="AB834" s="408">
        <f t="shared" si="1522"/>
        <v>0</v>
      </c>
      <c r="AC834" s="408">
        <f t="shared" si="1522"/>
        <v>0</v>
      </c>
      <c r="AD834" s="408">
        <f t="shared" si="1522"/>
        <v>0</v>
      </c>
      <c r="AE834" s="408">
        <f t="shared" si="1522"/>
        <v>0</v>
      </c>
      <c r="AF834" s="408">
        <f t="shared" si="1522"/>
        <v>0</v>
      </c>
      <c r="AG834" s="408">
        <f t="shared" si="1522"/>
        <v>0</v>
      </c>
      <c r="AH834" s="408">
        <f t="shared" si="1522"/>
        <v>0</v>
      </c>
      <c r="AI834" s="408">
        <f t="shared" si="1522"/>
        <v>0</v>
      </c>
      <c r="AJ834" s="408">
        <f t="shared" si="1522"/>
        <v>0</v>
      </c>
      <c r="AK834" s="408">
        <f t="shared" si="1522"/>
        <v>0</v>
      </c>
      <c r="AL834" s="408">
        <f t="shared" si="1522"/>
        <v>0</v>
      </c>
      <c r="AM834" s="305"/>
    </row>
    <row r="835" spans="1:39" ht="15" hidden="1" outlineLevel="1">
      <c r="A835" s="521"/>
      <c r="B835" s="321"/>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0"/>
      <c r="Z835" s="421"/>
      <c r="AA835" s="421"/>
      <c r="AB835" s="421"/>
      <c r="AC835" s="421"/>
      <c r="AD835" s="421"/>
      <c r="AE835" s="421"/>
      <c r="AF835" s="421"/>
      <c r="AG835" s="421"/>
      <c r="AH835" s="421"/>
      <c r="AI835" s="421"/>
      <c r="AJ835" s="421"/>
      <c r="AK835" s="421"/>
      <c r="AL835" s="421"/>
      <c r="AM835" s="296"/>
    </row>
    <row r="836" spans="1:39" ht="15" hidden="1" outlineLevel="1">
      <c r="A836" s="521">
        <v>19</v>
      </c>
      <c r="B836" s="425" t="s">
        <v>111</v>
      </c>
      <c r="C836" s="290" t="s">
        <v>25</v>
      </c>
      <c r="D836" s="294"/>
      <c r="E836" s="294"/>
      <c r="F836" s="294"/>
      <c r="G836" s="294"/>
      <c r="H836" s="294"/>
      <c r="I836" s="294"/>
      <c r="J836" s="294"/>
      <c r="K836" s="294"/>
      <c r="L836" s="294"/>
      <c r="M836" s="294"/>
      <c r="N836" s="294">
        <v>12</v>
      </c>
      <c r="O836" s="294"/>
      <c r="P836" s="294"/>
      <c r="Q836" s="294"/>
      <c r="R836" s="294"/>
      <c r="S836" s="294"/>
      <c r="T836" s="294"/>
      <c r="U836" s="294"/>
      <c r="V836" s="294"/>
      <c r="W836" s="294"/>
      <c r="X836" s="294"/>
      <c r="Y836" s="423"/>
      <c r="Z836" s="407"/>
      <c r="AA836" s="407"/>
      <c r="AB836" s="407"/>
      <c r="AC836" s="407"/>
      <c r="AD836" s="407"/>
      <c r="AE836" s="407"/>
      <c r="AF836" s="412"/>
      <c r="AG836" s="412"/>
      <c r="AH836" s="412"/>
      <c r="AI836" s="412"/>
      <c r="AJ836" s="412"/>
      <c r="AK836" s="412"/>
      <c r="AL836" s="412"/>
      <c r="AM836" s="295">
        <f>SUM(Y836:AL836)</f>
        <v>0</v>
      </c>
    </row>
    <row r="837" spans="1:39" ht="15" hidden="1" outlineLevel="1">
      <c r="A837" s="521"/>
      <c r="B837" s="293" t="s">
        <v>342</v>
      </c>
      <c r="C837" s="290" t="s">
        <v>163</v>
      </c>
      <c r="D837" s="294"/>
      <c r="E837" s="294"/>
      <c r="F837" s="294"/>
      <c r="G837" s="294"/>
      <c r="H837" s="294"/>
      <c r="I837" s="294"/>
      <c r="J837" s="294"/>
      <c r="K837" s="294"/>
      <c r="L837" s="294"/>
      <c r="M837" s="294"/>
      <c r="N837" s="294">
        <f>N836</f>
        <v>12</v>
      </c>
      <c r="O837" s="294"/>
      <c r="P837" s="294"/>
      <c r="Q837" s="294"/>
      <c r="R837" s="294"/>
      <c r="S837" s="294"/>
      <c r="T837" s="294"/>
      <c r="U837" s="294"/>
      <c r="V837" s="294"/>
      <c r="W837" s="294"/>
      <c r="X837" s="294"/>
      <c r="Y837" s="408">
        <f>Y836</f>
        <v>0</v>
      </c>
      <c r="Z837" s="408">
        <f t="shared" ref="Z837:AL837" si="1523">Z836</f>
        <v>0</v>
      </c>
      <c r="AA837" s="408">
        <f t="shared" si="1523"/>
        <v>0</v>
      </c>
      <c r="AB837" s="408">
        <f t="shared" si="1523"/>
        <v>0</v>
      </c>
      <c r="AC837" s="408">
        <f t="shared" si="1523"/>
        <v>0</v>
      </c>
      <c r="AD837" s="408">
        <f t="shared" si="1523"/>
        <v>0</v>
      </c>
      <c r="AE837" s="408">
        <f t="shared" si="1523"/>
        <v>0</v>
      </c>
      <c r="AF837" s="408">
        <f t="shared" si="1523"/>
        <v>0</v>
      </c>
      <c r="AG837" s="408">
        <f t="shared" si="1523"/>
        <v>0</v>
      </c>
      <c r="AH837" s="408">
        <f t="shared" si="1523"/>
        <v>0</v>
      </c>
      <c r="AI837" s="408">
        <f t="shared" si="1523"/>
        <v>0</v>
      </c>
      <c r="AJ837" s="408">
        <f t="shared" si="1523"/>
        <v>0</v>
      </c>
      <c r="AK837" s="408">
        <f t="shared" si="1523"/>
        <v>0</v>
      </c>
      <c r="AL837" s="408">
        <f t="shared" si="1523"/>
        <v>0</v>
      </c>
      <c r="AM837" s="296"/>
    </row>
    <row r="838" spans="1:39" ht="15" hidden="1" outlineLevel="1">
      <c r="A838" s="521"/>
      <c r="B838" s="321"/>
      <c r="C838" s="290"/>
      <c r="D838" s="290"/>
      <c r="E838" s="290"/>
      <c r="F838" s="290"/>
      <c r="G838" s="290"/>
      <c r="H838" s="290"/>
      <c r="I838" s="290"/>
      <c r="J838" s="290"/>
      <c r="K838" s="290"/>
      <c r="L838" s="290"/>
      <c r="M838" s="290"/>
      <c r="N838" s="290"/>
      <c r="O838" s="290"/>
      <c r="P838" s="290"/>
      <c r="Q838" s="290"/>
      <c r="R838" s="290"/>
      <c r="S838" s="290"/>
      <c r="T838" s="290"/>
      <c r="U838" s="290"/>
      <c r="V838" s="290"/>
      <c r="W838" s="290"/>
      <c r="X838" s="290"/>
      <c r="Y838" s="409"/>
      <c r="Z838" s="409"/>
      <c r="AA838" s="409"/>
      <c r="AB838" s="409"/>
      <c r="AC838" s="409"/>
      <c r="AD838" s="409"/>
      <c r="AE838" s="409"/>
      <c r="AF838" s="409"/>
      <c r="AG838" s="409"/>
      <c r="AH838" s="409"/>
      <c r="AI838" s="409"/>
      <c r="AJ838" s="409"/>
      <c r="AK838" s="409"/>
      <c r="AL838" s="409"/>
      <c r="AM838" s="305"/>
    </row>
    <row r="839" spans="1:39" ht="15" hidden="1" outlineLevel="1">
      <c r="A839" s="521">
        <v>20</v>
      </c>
      <c r="B839" s="425" t="s">
        <v>110</v>
      </c>
      <c r="C839" s="290" t="s">
        <v>25</v>
      </c>
      <c r="D839" s="294"/>
      <c r="E839" s="294"/>
      <c r="F839" s="294"/>
      <c r="G839" s="294"/>
      <c r="H839" s="294"/>
      <c r="I839" s="294"/>
      <c r="J839" s="294"/>
      <c r="K839" s="294"/>
      <c r="L839" s="294"/>
      <c r="M839" s="294"/>
      <c r="N839" s="294">
        <v>12</v>
      </c>
      <c r="O839" s="294"/>
      <c r="P839" s="294"/>
      <c r="Q839" s="294"/>
      <c r="R839" s="294"/>
      <c r="S839" s="294"/>
      <c r="T839" s="294"/>
      <c r="U839" s="294"/>
      <c r="V839" s="294"/>
      <c r="W839" s="294"/>
      <c r="X839" s="294"/>
      <c r="Y839" s="423"/>
      <c r="Z839" s="407"/>
      <c r="AA839" s="407"/>
      <c r="AB839" s="407"/>
      <c r="AC839" s="407"/>
      <c r="AD839" s="407"/>
      <c r="AE839" s="407"/>
      <c r="AF839" s="412"/>
      <c r="AG839" s="412"/>
      <c r="AH839" s="412"/>
      <c r="AI839" s="412"/>
      <c r="AJ839" s="412"/>
      <c r="AK839" s="412"/>
      <c r="AL839" s="412"/>
      <c r="AM839" s="295">
        <f>SUM(Y839:AL839)</f>
        <v>0</v>
      </c>
    </row>
    <row r="840" spans="1:39" ht="15" hidden="1" outlineLevel="1">
      <c r="A840" s="521"/>
      <c r="B840" s="293" t="s">
        <v>342</v>
      </c>
      <c r="C840" s="290" t="s">
        <v>163</v>
      </c>
      <c r="D840" s="294"/>
      <c r="E840" s="294"/>
      <c r="F840" s="294"/>
      <c r="G840" s="294"/>
      <c r="H840" s="294"/>
      <c r="I840" s="294"/>
      <c r="J840" s="294"/>
      <c r="K840" s="294"/>
      <c r="L840" s="294"/>
      <c r="M840" s="294"/>
      <c r="N840" s="294">
        <f>N839</f>
        <v>12</v>
      </c>
      <c r="O840" s="294"/>
      <c r="P840" s="294"/>
      <c r="Q840" s="294"/>
      <c r="R840" s="294"/>
      <c r="S840" s="294"/>
      <c r="T840" s="294"/>
      <c r="U840" s="294"/>
      <c r="V840" s="294"/>
      <c r="W840" s="294"/>
      <c r="X840" s="294"/>
      <c r="Y840" s="408">
        <f>Y839</f>
        <v>0</v>
      </c>
      <c r="Z840" s="408">
        <f t="shared" ref="Z840:AL840" si="1524">Z839</f>
        <v>0</v>
      </c>
      <c r="AA840" s="408">
        <f t="shared" si="1524"/>
        <v>0</v>
      </c>
      <c r="AB840" s="408">
        <f t="shared" si="1524"/>
        <v>0</v>
      </c>
      <c r="AC840" s="408">
        <f t="shared" si="1524"/>
        <v>0</v>
      </c>
      <c r="AD840" s="408">
        <f t="shared" si="1524"/>
        <v>0</v>
      </c>
      <c r="AE840" s="408">
        <f t="shared" si="1524"/>
        <v>0</v>
      </c>
      <c r="AF840" s="408">
        <f t="shared" si="1524"/>
        <v>0</v>
      </c>
      <c r="AG840" s="408">
        <f t="shared" si="1524"/>
        <v>0</v>
      </c>
      <c r="AH840" s="408">
        <f t="shared" si="1524"/>
        <v>0</v>
      </c>
      <c r="AI840" s="408">
        <f t="shared" si="1524"/>
        <v>0</v>
      </c>
      <c r="AJ840" s="408">
        <f t="shared" si="1524"/>
        <v>0</v>
      </c>
      <c r="AK840" s="408">
        <f t="shared" si="1524"/>
        <v>0</v>
      </c>
      <c r="AL840" s="408">
        <f t="shared" si="1524"/>
        <v>0</v>
      </c>
      <c r="AM840" s="305"/>
    </row>
    <row r="841" spans="1:39" ht="15.6" hidden="1" outlineLevel="1">
      <c r="A841" s="521"/>
      <c r="B841" s="322"/>
      <c r="C841" s="299"/>
      <c r="D841" s="290"/>
      <c r="E841" s="290"/>
      <c r="F841" s="290"/>
      <c r="G841" s="290"/>
      <c r="H841" s="290"/>
      <c r="I841" s="290"/>
      <c r="J841" s="290"/>
      <c r="K841" s="290"/>
      <c r="L841" s="290"/>
      <c r="M841" s="290"/>
      <c r="N841" s="299"/>
      <c r="O841" s="290"/>
      <c r="P841" s="290"/>
      <c r="Q841" s="290"/>
      <c r="R841" s="290"/>
      <c r="S841" s="290"/>
      <c r="T841" s="290"/>
      <c r="U841" s="290"/>
      <c r="V841" s="290"/>
      <c r="W841" s="290"/>
      <c r="X841" s="290"/>
      <c r="Y841" s="409"/>
      <c r="Z841" s="409"/>
      <c r="AA841" s="409"/>
      <c r="AB841" s="409"/>
      <c r="AC841" s="409"/>
      <c r="AD841" s="409"/>
      <c r="AE841" s="409"/>
      <c r="AF841" s="409"/>
      <c r="AG841" s="409"/>
      <c r="AH841" s="409"/>
      <c r="AI841" s="409"/>
      <c r="AJ841" s="409"/>
      <c r="AK841" s="409"/>
      <c r="AL841" s="409"/>
      <c r="AM841" s="305"/>
    </row>
    <row r="842" spans="1:39" ht="15.6" outlineLevel="1">
      <c r="A842" s="521"/>
      <c r="B842" s="507" t="s">
        <v>503</v>
      </c>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19"/>
      <c r="Z842" s="422"/>
      <c r="AA842" s="422"/>
      <c r="AB842" s="422"/>
      <c r="AC842" s="422"/>
      <c r="AD842" s="422"/>
      <c r="AE842" s="422"/>
      <c r="AF842" s="422"/>
      <c r="AG842" s="422"/>
      <c r="AH842" s="422"/>
      <c r="AI842" s="422"/>
      <c r="AJ842" s="422"/>
      <c r="AK842" s="422"/>
      <c r="AL842" s="422"/>
      <c r="AM842" s="305"/>
    </row>
    <row r="843" spans="1:39" ht="15.6" outlineLevel="1">
      <c r="A843" s="521"/>
      <c r="B843" s="493" t="s">
        <v>499</v>
      </c>
      <c r="C843" s="290"/>
      <c r="D843" s="290"/>
      <c r="E843" s="290"/>
      <c r="F843" s="290"/>
      <c r="G843" s="290"/>
      <c r="H843" s="290"/>
      <c r="I843" s="290"/>
      <c r="J843" s="290"/>
      <c r="K843" s="290"/>
      <c r="L843" s="290"/>
      <c r="M843" s="290"/>
      <c r="N843" s="290"/>
      <c r="O843" s="290"/>
      <c r="P843" s="290"/>
      <c r="Q843" s="290"/>
      <c r="R843" s="290"/>
      <c r="S843" s="290"/>
      <c r="T843" s="290"/>
      <c r="U843" s="290"/>
      <c r="V843" s="290"/>
      <c r="W843" s="290"/>
      <c r="X843" s="290"/>
      <c r="Y843" s="419"/>
      <c r="Z843" s="422"/>
      <c r="AA843" s="422"/>
      <c r="AB843" s="422"/>
      <c r="AC843" s="422"/>
      <c r="AD843" s="422"/>
      <c r="AE843" s="422"/>
      <c r="AF843" s="422"/>
      <c r="AG843" s="422"/>
      <c r="AH843" s="422"/>
      <c r="AI843" s="422"/>
      <c r="AJ843" s="422"/>
      <c r="AK843" s="422"/>
      <c r="AL843" s="422"/>
      <c r="AM843" s="305"/>
    </row>
    <row r="844" spans="1:39" ht="15" hidden="1" outlineLevel="1">
      <c r="A844" s="521">
        <v>21</v>
      </c>
      <c r="B844" s="425" t="s">
        <v>113</v>
      </c>
      <c r="C844" s="290" t="s">
        <v>25</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2"/>
      <c r="Z844" s="412"/>
      <c r="AA844" s="412"/>
      <c r="AB844" s="412"/>
      <c r="AC844" s="412"/>
      <c r="AD844" s="412"/>
      <c r="AE844" s="412"/>
      <c r="AF844" s="407"/>
      <c r="AG844" s="407"/>
      <c r="AH844" s="407"/>
      <c r="AI844" s="407"/>
      <c r="AJ844" s="407"/>
      <c r="AK844" s="407"/>
      <c r="AL844" s="407"/>
      <c r="AM844" s="295">
        <f>SUM(Y844:AL844)</f>
        <v>0</v>
      </c>
    </row>
    <row r="845" spans="1:39" ht="15" hidden="1" outlineLevel="1">
      <c r="A845" s="521"/>
      <c r="B845" s="293" t="s">
        <v>342</v>
      </c>
      <c r="C845" s="290" t="s">
        <v>163</v>
      </c>
      <c r="D845" s="294"/>
      <c r="E845" s="294"/>
      <c r="F845" s="294"/>
      <c r="G845" s="294"/>
      <c r="H845" s="294"/>
      <c r="I845" s="294"/>
      <c r="J845" s="294"/>
      <c r="K845" s="294"/>
      <c r="L845" s="294"/>
      <c r="M845" s="294"/>
      <c r="N845" s="290"/>
      <c r="O845" s="294"/>
      <c r="P845" s="294"/>
      <c r="Q845" s="294"/>
      <c r="R845" s="294"/>
      <c r="S845" s="294"/>
      <c r="T845" s="294"/>
      <c r="U845" s="294"/>
      <c r="V845" s="294"/>
      <c r="W845" s="294"/>
      <c r="X845" s="294"/>
      <c r="Y845" s="408">
        <f>Y844</f>
        <v>0</v>
      </c>
      <c r="Z845" s="408">
        <f t="shared" ref="Z845" si="1525">Z844</f>
        <v>0</v>
      </c>
      <c r="AA845" s="408">
        <f t="shared" ref="AA845" si="1526">AA844</f>
        <v>0</v>
      </c>
      <c r="AB845" s="408">
        <f t="shared" ref="AB845" si="1527">AB844</f>
        <v>0</v>
      </c>
      <c r="AC845" s="408">
        <f t="shared" ref="AC845" si="1528">AC844</f>
        <v>0</v>
      </c>
      <c r="AD845" s="408">
        <f t="shared" ref="AD845" si="1529">AD844</f>
        <v>0</v>
      </c>
      <c r="AE845" s="408">
        <f t="shared" ref="AE845" si="1530">AE844</f>
        <v>0</v>
      </c>
      <c r="AF845" s="408">
        <f t="shared" ref="AF845" si="1531">AF844</f>
        <v>0</v>
      </c>
      <c r="AG845" s="408">
        <f t="shared" ref="AG845" si="1532">AG844</f>
        <v>0</v>
      </c>
      <c r="AH845" s="408">
        <f t="shared" ref="AH845" si="1533">AH844</f>
        <v>0</v>
      </c>
      <c r="AI845" s="408">
        <f t="shared" ref="AI845" si="1534">AI844</f>
        <v>0</v>
      </c>
      <c r="AJ845" s="408">
        <f t="shared" ref="AJ845" si="1535">AJ844</f>
        <v>0</v>
      </c>
      <c r="AK845" s="408">
        <f t="shared" ref="AK845" si="1536">AK844</f>
        <v>0</v>
      </c>
      <c r="AL845" s="408">
        <f t="shared" ref="AL845" si="1537">AL844</f>
        <v>0</v>
      </c>
      <c r="AM845" s="305"/>
    </row>
    <row r="846" spans="1:39" ht="15" hidden="1" outlineLevel="1">
      <c r="A846" s="521"/>
      <c r="B846" s="293"/>
      <c r="C846" s="290"/>
      <c r="D846" s="290"/>
      <c r="E846" s="290"/>
      <c r="F846" s="290"/>
      <c r="G846" s="290"/>
      <c r="H846" s="290"/>
      <c r="I846" s="290"/>
      <c r="J846" s="290"/>
      <c r="K846" s="290"/>
      <c r="L846" s="290"/>
      <c r="M846" s="290"/>
      <c r="N846" s="290"/>
      <c r="O846" s="290"/>
      <c r="P846" s="290"/>
      <c r="Q846" s="290"/>
      <c r="R846" s="290"/>
      <c r="S846" s="290"/>
      <c r="T846" s="290"/>
      <c r="U846" s="290"/>
      <c r="V846" s="290"/>
      <c r="W846" s="290"/>
      <c r="X846" s="290"/>
      <c r="Y846" s="419"/>
      <c r="Z846" s="422"/>
      <c r="AA846" s="422"/>
      <c r="AB846" s="422"/>
      <c r="AC846" s="422"/>
      <c r="AD846" s="422"/>
      <c r="AE846" s="422"/>
      <c r="AF846" s="422"/>
      <c r="AG846" s="422"/>
      <c r="AH846" s="422"/>
      <c r="AI846" s="422"/>
      <c r="AJ846" s="422"/>
      <c r="AK846" s="422"/>
      <c r="AL846" s="422"/>
      <c r="AM846" s="305"/>
    </row>
    <row r="847" spans="1:39" ht="30" outlineLevel="1">
      <c r="A847" s="521">
        <v>22</v>
      </c>
      <c r="B847" s="425" t="s">
        <v>114</v>
      </c>
      <c r="C847" s="737" t="s">
        <v>746</v>
      </c>
      <c r="D847" s="294">
        <v>630</v>
      </c>
      <c r="E847" s="294">
        <v>630</v>
      </c>
      <c r="F847" s="294">
        <v>630</v>
      </c>
      <c r="G847" s="294"/>
      <c r="H847" s="294"/>
      <c r="I847" s="294"/>
      <c r="J847" s="294"/>
      <c r="K847" s="294"/>
      <c r="L847" s="294"/>
      <c r="M847" s="294"/>
      <c r="N847" s="290"/>
      <c r="O847" s="294"/>
      <c r="P847" s="294"/>
      <c r="Q847" s="294"/>
      <c r="R847" s="294"/>
      <c r="S847" s="294"/>
      <c r="T847" s="294"/>
      <c r="U847" s="294"/>
      <c r="V847" s="294"/>
      <c r="W847" s="294"/>
      <c r="X847" s="294"/>
      <c r="Y847" s="412">
        <v>1</v>
      </c>
      <c r="Z847" s="412"/>
      <c r="AA847" s="412"/>
      <c r="AB847" s="412"/>
      <c r="AC847" s="412"/>
      <c r="AD847" s="412"/>
      <c r="AE847" s="412"/>
      <c r="AF847" s="407"/>
      <c r="AG847" s="407"/>
      <c r="AH847" s="407"/>
      <c r="AI847" s="407"/>
      <c r="AJ847" s="407"/>
      <c r="AK847" s="407"/>
      <c r="AL847" s="407"/>
      <c r="AM847" s="295">
        <f>SUM(Y847:AL847)</f>
        <v>1</v>
      </c>
    </row>
    <row r="848" spans="1:39" ht="15" outlineLevel="1">
      <c r="A848" s="521"/>
      <c r="B848" s="293" t="s">
        <v>342</v>
      </c>
      <c r="C848" s="736" t="s">
        <v>163</v>
      </c>
      <c r="D848" s="294"/>
      <c r="E848" s="294"/>
      <c r="F848" s="294"/>
      <c r="G848" s="294"/>
      <c r="H848" s="294"/>
      <c r="I848" s="294"/>
      <c r="J848" s="294"/>
      <c r="K848" s="294"/>
      <c r="L848" s="294"/>
      <c r="M848" s="294"/>
      <c r="N848" s="290"/>
      <c r="O848" s="294"/>
      <c r="P848" s="294"/>
      <c r="Q848" s="294"/>
      <c r="R848" s="294"/>
      <c r="S848" s="294"/>
      <c r="T848" s="294"/>
      <c r="U848" s="294"/>
      <c r="V848" s="294"/>
      <c r="W848" s="294"/>
      <c r="X848" s="294"/>
      <c r="Y848" s="408">
        <f>Y847</f>
        <v>1</v>
      </c>
      <c r="Z848" s="408">
        <f t="shared" ref="Z848" si="1538">Z847</f>
        <v>0</v>
      </c>
      <c r="AA848" s="408">
        <f t="shared" ref="AA848" si="1539">AA847</f>
        <v>0</v>
      </c>
      <c r="AB848" s="408">
        <f t="shared" ref="AB848" si="1540">AB847</f>
        <v>0</v>
      </c>
      <c r="AC848" s="408">
        <f t="shared" ref="AC848" si="1541">AC847</f>
        <v>0</v>
      </c>
      <c r="AD848" s="408">
        <f t="shared" ref="AD848" si="1542">AD847</f>
        <v>0</v>
      </c>
      <c r="AE848" s="408">
        <f t="shared" ref="AE848" si="1543">AE847</f>
        <v>0</v>
      </c>
      <c r="AF848" s="408">
        <f t="shared" ref="AF848" si="1544">AF847</f>
        <v>0</v>
      </c>
      <c r="AG848" s="408">
        <f t="shared" ref="AG848" si="1545">AG847</f>
        <v>0</v>
      </c>
      <c r="AH848" s="408">
        <f t="shared" ref="AH848" si="1546">AH847</f>
        <v>0</v>
      </c>
      <c r="AI848" s="408">
        <f t="shared" ref="AI848" si="1547">AI847</f>
        <v>0</v>
      </c>
      <c r="AJ848" s="408">
        <f t="shared" ref="AJ848" si="1548">AJ847</f>
        <v>0</v>
      </c>
      <c r="AK848" s="408">
        <f t="shared" ref="AK848" si="1549">AK847</f>
        <v>0</v>
      </c>
      <c r="AL848" s="408">
        <f t="shared" ref="AL848" si="1550">AL847</f>
        <v>0</v>
      </c>
      <c r="AM848" s="305"/>
    </row>
    <row r="849" spans="1:39" ht="15" outlineLevel="1">
      <c r="A849" s="521"/>
      <c r="B849" s="293"/>
      <c r="C849" s="736"/>
      <c r="D849" s="736"/>
      <c r="E849" s="736"/>
      <c r="F849" s="736"/>
      <c r="G849" s="290"/>
      <c r="H849" s="290"/>
      <c r="I849" s="290"/>
      <c r="J849" s="290"/>
      <c r="K849" s="290"/>
      <c r="L849" s="290"/>
      <c r="M849" s="290"/>
      <c r="N849" s="290"/>
      <c r="O849" s="290"/>
      <c r="P849" s="290"/>
      <c r="Q849" s="290"/>
      <c r="R849" s="290"/>
      <c r="S849" s="290"/>
      <c r="T849" s="290"/>
      <c r="U849" s="290"/>
      <c r="V849" s="290"/>
      <c r="W849" s="290"/>
      <c r="X849" s="290"/>
      <c r="Y849" s="419"/>
      <c r="Z849" s="422"/>
      <c r="AA849" s="422"/>
      <c r="AB849" s="422"/>
      <c r="AC849" s="422"/>
      <c r="AD849" s="422"/>
      <c r="AE849" s="422"/>
      <c r="AF849" s="422"/>
      <c r="AG849" s="422"/>
      <c r="AH849" s="422"/>
      <c r="AI849" s="422"/>
      <c r="AJ849" s="422"/>
      <c r="AK849" s="422"/>
      <c r="AL849" s="422"/>
      <c r="AM849" s="305"/>
    </row>
    <row r="850" spans="1:39" ht="30" hidden="1" outlineLevel="1">
      <c r="A850" s="521">
        <v>23</v>
      </c>
      <c r="B850" s="425" t="s">
        <v>115</v>
      </c>
      <c r="C850" s="736" t="s">
        <v>25</v>
      </c>
      <c r="D850" s="294"/>
      <c r="E850" s="294"/>
      <c r="F850" s="294"/>
      <c r="G850" s="294"/>
      <c r="H850" s="294"/>
      <c r="I850" s="294"/>
      <c r="J850" s="294"/>
      <c r="K850" s="294"/>
      <c r="L850" s="294"/>
      <c r="M850" s="294"/>
      <c r="N850" s="290"/>
      <c r="O850" s="294"/>
      <c r="P850" s="294"/>
      <c r="Q850" s="294"/>
      <c r="R850" s="294"/>
      <c r="S850" s="294"/>
      <c r="T850" s="294"/>
      <c r="U850" s="294"/>
      <c r="V850" s="294"/>
      <c r="W850" s="294"/>
      <c r="X850" s="294"/>
      <c r="Y850" s="412"/>
      <c r="Z850" s="412"/>
      <c r="AA850" s="412"/>
      <c r="AB850" s="412"/>
      <c r="AC850" s="412"/>
      <c r="AD850" s="412"/>
      <c r="AE850" s="412"/>
      <c r="AF850" s="407"/>
      <c r="AG850" s="407"/>
      <c r="AH850" s="407"/>
      <c r="AI850" s="407"/>
      <c r="AJ850" s="407"/>
      <c r="AK850" s="407"/>
      <c r="AL850" s="407"/>
      <c r="AM850" s="295">
        <f>SUM(Y850:AL850)</f>
        <v>0</v>
      </c>
    </row>
    <row r="851" spans="1:39" ht="15" hidden="1" outlineLevel="1">
      <c r="A851" s="521"/>
      <c r="B851" s="293" t="s">
        <v>342</v>
      </c>
      <c r="C851" s="736" t="s">
        <v>163</v>
      </c>
      <c r="D851" s="294"/>
      <c r="E851" s="294"/>
      <c r="F851" s="294"/>
      <c r="G851" s="294"/>
      <c r="H851" s="294"/>
      <c r="I851" s="294"/>
      <c r="J851" s="294"/>
      <c r="K851" s="294"/>
      <c r="L851" s="294"/>
      <c r="M851" s="294"/>
      <c r="N851" s="290"/>
      <c r="O851" s="294"/>
      <c r="P851" s="294"/>
      <c r="Q851" s="294"/>
      <c r="R851" s="294"/>
      <c r="S851" s="294"/>
      <c r="T851" s="294"/>
      <c r="U851" s="294"/>
      <c r="V851" s="294"/>
      <c r="W851" s="294"/>
      <c r="X851" s="294"/>
      <c r="Y851" s="408">
        <f>Y850</f>
        <v>0</v>
      </c>
      <c r="Z851" s="408">
        <f t="shared" ref="Z851" si="1551">Z850</f>
        <v>0</v>
      </c>
      <c r="AA851" s="408">
        <f t="shared" ref="AA851" si="1552">AA850</f>
        <v>0</v>
      </c>
      <c r="AB851" s="408">
        <f t="shared" ref="AB851" si="1553">AB850</f>
        <v>0</v>
      </c>
      <c r="AC851" s="408">
        <f t="shared" ref="AC851" si="1554">AC850</f>
        <v>0</v>
      </c>
      <c r="AD851" s="408">
        <f t="shared" ref="AD851" si="1555">AD850</f>
        <v>0</v>
      </c>
      <c r="AE851" s="408">
        <f t="shared" ref="AE851" si="1556">AE850</f>
        <v>0</v>
      </c>
      <c r="AF851" s="408">
        <f t="shared" ref="AF851" si="1557">AF850</f>
        <v>0</v>
      </c>
      <c r="AG851" s="408">
        <f t="shared" ref="AG851" si="1558">AG850</f>
        <v>0</v>
      </c>
      <c r="AH851" s="408">
        <f t="shared" ref="AH851" si="1559">AH850</f>
        <v>0</v>
      </c>
      <c r="AI851" s="408">
        <f t="shared" ref="AI851" si="1560">AI850</f>
        <v>0</v>
      </c>
      <c r="AJ851" s="408">
        <f t="shared" ref="AJ851" si="1561">AJ850</f>
        <v>0</v>
      </c>
      <c r="AK851" s="408">
        <f t="shared" ref="AK851" si="1562">AK850</f>
        <v>0</v>
      </c>
      <c r="AL851" s="408">
        <f t="shared" ref="AL851" si="1563">AL850</f>
        <v>0</v>
      </c>
      <c r="AM851" s="305"/>
    </row>
    <row r="852" spans="1:39" ht="15" hidden="1" outlineLevel="1">
      <c r="A852" s="521"/>
      <c r="B852" s="427"/>
      <c r="C852" s="736"/>
      <c r="D852" s="736"/>
      <c r="E852" s="736"/>
      <c r="F852" s="736"/>
      <c r="G852" s="290"/>
      <c r="H852" s="290"/>
      <c r="I852" s="290"/>
      <c r="J852" s="290"/>
      <c r="K852" s="290"/>
      <c r="L852" s="290"/>
      <c r="M852" s="290"/>
      <c r="N852" s="290"/>
      <c r="O852" s="290"/>
      <c r="P852" s="290"/>
      <c r="Q852" s="290"/>
      <c r="R852" s="290"/>
      <c r="S852" s="290"/>
      <c r="T852" s="290"/>
      <c r="U852" s="290"/>
      <c r="V852" s="290"/>
      <c r="W852" s="290"/>
      <c r="X852" s="290"/>
      <c r="Y852" s="419"/>
      <c r="Z852" s="422"/>
      <c r="AA852" s="422"/>
      <c r="AB852" s="422"/>
      <c r="AC852" s="422"/>
      <c r="AD852" s="422"/>
      <c r="AE852" s="422"/>
      <c r="AF852" s="422"/>
      <c r="AG852" s="422"/>
      <c r="AH852" s="422"/>
      <c r="AI852" s="422"/>
      <c r="AJ852" s="422"/>
      <c r="AK852" s="422"/>
      <c r="AL852" s="422"/>
      <c r="AM852" s="305"/>
    </row>
    <row r="853" spans="1:39" ht="15" hidden="1" outlineLevel="1">
      <c r="A853" s="521">
        <v>24</v>
      </c>
      <c r="B853" s="425" t="s">
        <v>116</v>
      </c>
      <c r="C853" s="736" t="s">
        <v>25</v>
      </c>
      <c r="D853" s="294"/>
      <c r="E853" s="294"/>
      <c r="F853" s="294"/>
      <c r="G853" s="294"/>
      <c r="H853" s="294"/>
      <c r="I853" s="294"/>
      <c r="J853" s="294"/>
      <c r="K853" s="294"/>
      <c r="L853" s="294"/>
      <c r="M853" s="294"/>
      <c r="N853" s="290"/>
      <c r="O853" s="294"/>
      <c r="P853" s="294"/>
      <c r="Q853" s="294"/>
      <c r="R853" s="294"/>
      <c r="S853" s="294"/>
      <c r="T853" s="294"/>
      <c r="U853" s="294"/>
      <c r="V853" s="294"/>
      <c r="W853" s="294"/>
      <c r="X853" s="294"/>
      <c r="Y853" s="412"/>
      <c r="Z853" s="412"/>
      <c r="AA853" s="412"/>
      <c r="AB853" s="412"/>
      <c r="AC853" s="412"/>
      <c r="AD853" s="412"/>
      <c r="AE853" s="412"/>
      <c r="AF853" s="407"/>
      <c r="AG853" s="407"/>
      <c r="AH853" s="407"/>
      <c r="AI853" s="407"/>
      <c r="AJ853" s="407"/>
      <c r="AK853" s="407"/>
      <c r="AL853" s="407"/>
      <c r="AM853" s="295">
        <f>SUM(Y853:AL853)</f>
        <v>0</v>
      </c>
    </row>
    <row r="854" spans="1:39" ht="15" hidden="1" outlineLevel="1">
      <c r="A854" s="521"/>
      <c r="B854" s="293" t="s">
        <v>342</v>
      </c>
      <c r="C854" s="736" t="s">
        <v>163</v>
      </c>
      <c r="D854" s="294"/>
      <c r="E854" s="294"/>
      <c r="F854" s="294"/>
      <c r="G854" s="294"/>
      <c r="H854" s="294"/>
      <c r="I854" s="294"/>
      <c r="J854" s="294"/>
      <c r="K854" s="294"/>
      <c r="L854" s="294"/>
      <c r="M854" s="294"/>
      <c r="N854" s="290"/>
      <c r="O854" s="294"/>
      <c r="P854" s="294"/>
      <c r="Q854" s="294"/>
      <c r="R854" s="294"/>
      <c r="S854" s="294"/>
      <c r="T854" s="294"/>
      <c r="U854" s="294"/>
      <c r="V854" s="294"/>
      <c r="W854" s="294"/>
      <c r="X854" s="294"/>
      <c r="Y854" s="408">
        <f>Y853</f>
        <v>0</v>
      </c>
      <c r="Z854" s="408">
        <f t="shared" ref="Z854" si="1564">Z853</f>
        <v>0</v>
      </c>
      <c r="AA854" s="408">
        <f t="shared" ref="AA854" si="1565">AA853</f>
        <v>0</v>
      </c>
      <c r="AB854" s="408">
        <f t="shared" ref="AB854" si="1566">AB853</f>
        <v>0</v>
      </c>
      <c r="AC854" s="408">
        <f t="shared" ref="AC854" si="1567">AC853</f>
        <v>0</v>
      </c>
      <c r="AD854" s="408">
        <f t="shared" ref="AD854" si="1568">AD853</f>
        <v>0</v>
      </c>
      <c r="AE854" s="408">
        <f t="shared" ref="AE854" si="1569">AE853</f>
        <v>0</v>
      </c>
      <c r="AF854" s="408">
        <f t="shared" ref="AF854" si="1570">AF853</f>
        <v>0</v>
      </c>
      <c r="AG854" s="408">
        <f t="shared" ref="AG854" si="1571">AG853</f>
        <v>0</v>
      </c>
      <c r="AH854" s="408">
        <f t="shared" ref="AH854" si="1572">AH853</f>
        <v>0</v>
      </c>
      <c r="AI854" s="408">
        <f t="shared" ref="AI854" si="1573">AI853</f>
        <v>0</v>
      </c>
      <c r="AJ854" s="408">
        <f t="shared" ref="AJ854" si="1574">AJ853</f>
        <v>0</v>
      </c>
      <c r="AK854" s="408">
        <f t="shared" ref="AK854" si="1575">AK853</f>
        <v>0</v>
      </c>
      <c r="AL854" s="408">
        <f t="shared" ref="AL854" si="1576">AL853</f>
        <v>0</v>
      </c>
      <c r="AM854" s="305"/>
    </row>
    <row r="855" spans="1:39" ht="15" hidden="1" outlineLevel="1">
      <c r="A855" s="521"/>
      <c r="B855" s="293"/>
      <c r="C855" s="736"/>
      <c r="D855" s="736"/>
      <c r="E855" s="736"/>
      <c r="F855" s="736"/>
      <c r="G855" s="290"/>
      <c r="H855" s="290"/>
      <c r="I855" s="290"/>
      <c r="J855" s="290"/>
      <c r="K855" s="290"/>
      <c r="L855" s="290"/>
      <c r="M855" s="290"/>
      <c r="N855" s="290"/>
      <c r="O855" s="290"/>
      <c r="P855" s="290"/>
      <c r="Q855" s="290"/>
      <c r="R855" s="290"/>
      <c r="S855" s="290"/>
      <c r="T855" s="290"/>
      <c r="U855" s="290"/>
      <c r="V855" s="290"/>
      <c r="W855" s="290"/>
      <c r="X855" s="290"/>
      <c r="Y855" s="409"/>
      <c r="Z855" s="422"/>
      <c r="AA855" s="422"/>
      <c r="AB855" s="422"/>
      <c r="AC855" s="422"/>
      <c r="AD855" s="422"/>
      <c r="AE855" s="422"/>
      <c r="AF855" s="422"/>
      <c r="AG855" s="422"/>
      <c r="AH855" s="422"/>
      <c r="AI855" s="422"/>
      <c r="AJ855" s="422"/>
      <c r="AK855" s="422"/>
      <c r="AL855" s="422"/>
      <c r="AM855" s="305"/>
    </row>
    <row r="856" spans="1:39" ht="15" outlineLevel="1">
      <c r="A856" s="521"/>
      <c r="B856" s="739" t="s">
        <v>745</v>
      </c>
      <c r="C856" s="737" t="s">
        <v>746</v>
      </c>
      <c r="D856" s="294"/>
      <c r="E856" s="294"/>
      <c r="F856" s="294"/>
      <c r="G856" s="294"/>
      <c r="H856" s="294"/>
      <c r="I856" s="294"/>
      <c r="J856" s="294"/>
      <c r="K856" s="294"/>
      <c r="L856" s="294"/>
      <c r="M856" s="294"/>
      <c r="N856" s="290"/>
      <c r="O856" s="294"/>
      <c r="P856" s="294"/>
      <c r="Q856" s="294"/>
      <c r="R856" s="294"/>
      <c r="S856" s="294"/>
      <c r="T856" s="294"/>
      <c r="U856" s="294"/>
      <c r="V856" s="294"/>
      <c r="W856" s="294"/>
      <c r="X856" s="294"/>
      <c r="Y856" s="412">
        <v>1</v>
      </c>
      <c r="Z856" s="412"/>
      <c r="AA856" s="412"/>
      <c r="AB856" s="412"/>
      <c r="AC856" s="412"/>
      <c r="AD856" s="412"/>
      <c r="AE856" s="412"/>
      <c r="AF856" s="407"/>
      <c r="AG856" s="407"/>
      <c r="AH856" s="407"/>
      <c r="AI856" s="407"/>
      <c r="AJ856" s="407"/>
      <c r="AK856" s="407"/>
      <c r="AL856" s="407"/>
      <c r="AM856" s="295">
        <f>SUM(Y856:AL856)</f>
        <v>1</v>
      </c>
    </row>
    <row r="857" spans="1:39" ht="15" outlineLevel="1">
      <c r="A857" s="521"/>
      <c r="B857" s="293" t="s">
        <v>342</v>
      </c>
      <c r="C857" s="736" t="s">
        <v>163</v>
      </c>
      <c r="D857" s="294"/>
      <c r="E857" s="294"/>
      <c r="F857" s="294"/>
      <c r="G857" s="294"/>
      <c r="H857" s="294"/>
      <c r="I857" s="294"/>
      <c r="J857" s="294"/>
      <c r="K857" s="294"/>
      <c r="L857" s="294"/>
      <c r="M857" s="294"/>
      <c r="N857" s="290"/>
      <c r="O857" s="294"/>
      <c r="P857" s="294"/>
      <c r="Q857" s="294"/>
      <c r="R857" s="294"/>
      <c r="S857" s="294"/>
      <c r="T857" s="294"/>
      <c r="U857" s="294"/>
      <c r="V857" s="294"/>
      <c r="W857" s="294"/>
      <c r="X857" s="294"/>
      <c r="Y857" s="408">
        <f>Y856</f>
        <v>1</v>
      </c>
      <c r="Z857" s="408">
        <f t="shared" ref="Z857:AL857" si="1577">Z856</f>
        <v>0</v>
      </c>
      <c r="AA857" s="408">
        <f t="shared" si="1577"/>
        <v>0</v>
      </c>
      <c r="AB857" s="408">
        <f t="shared" si="1577"/>
        <v>0</v>
      </c>
      <c r="AC857" s="408">
        <f t="shared" si="1577"/>
        <v>0</v>
      </c>
      <c r="AD857" s="408">
        <f t="shared" si="1577"/>
        <v>0</v>
      </c>
      <c r="AE857" s="408">
        <f t="shared" si="1577"/>
        <v>0</v>
      </c>
      <c r="AF857" s="408">
        <f t="shared" si="1577"/>
        <v>0</v>
      </c>
      <c r="AG857" s="408">
        <f t="shared" si="1577"/>
        <v>0</v>
      </c>
      <c r="AH857" s="408">
        <f t="shared" si="1577"/>
        <v>0</v>
      </c>
      <c r="AI857" s="408">
        <f t="shared" si="1577"/>
        <v>0</v>
      </c>
      <c r="AJ857" s="408">
        <f t="shared" si="1577"/>
        <v>0</v>
      </c>
      <c r="AK857" s="408">
        <f t="shared" si="1577"/>
        <v>0</v>
      </c>
      <c r="AL857" s="408">
        <f t="shared" si="1577"/>
        <v>0</v>
      </c>
      <c r="AM857" s="305"/>
    </row>
    <row r="858" spans="1:39" ht="15" outlineLevel="1">
      <c r="A858" s="521"/>
      <c r="B858" s="293"/>
      <c r="C858" s="736"/>
      <c r="D858" s="736"/>
      <c r="E858" s="736"/>
      <c r="F858" s="736"/>
      <c r="G858" s="290"/>
      <c r="H858" s="290"/>
      <c r="I858" s="290"/>
      <c r="J858" s="290"/>
      <c r="K858" s="290"/>
      <c r="L858" s="290"/>
      <c r="M858" s="290"/>
      <c r="N858" s="290"/>
      <c r="O858" s="290"/>
      <c r="P858" s="290"/>
      <c r="Q858" s="290"/>
      <c r="R858" s="290"/>
      <c r="S858" s="290"/>
      <c r="T858" s="290"/>
      <c r="U858" s="290"/>
      <c r="V858" s="290"/>
      <c r="W858" s="290"/>
      <c r="X858" s="290"/>
      <c r="Y858" s="409"/>
      <c r="Z858" s="422"/>
      <c r="AA858" s="422"/>
      <c r="AB858" s="422"/>
      <c r="AC858" s="422"/>
      <c r="AD858" s="422"/>
      <c r="AE858" s="422"/>
      <c r="AF858" s="422"/>
      <c r="AG858" s="422"/>
      <c r="AH858" s="422"/>
      <c r="AI858" s="422"/>
      <c r="AJ858" s="422"/>
      <c r="AK858" s="422"/>
      <c r="AL858" s="422"/>
      <c r="AM858" s="305"/>
    </row>
    <row r="859" spans="1:39" ht="15.6" outlineLevel="1">
      <c r="A859" s="521"/>
      <c r="B859" s="287" t="s">
        <v>500</v>
      </c>
      <c r="C859" s="736"/>
      <c r="D859" s="736"/>
      <c r="E859" s="736"/>
      <c r="F859" s="736"/>
      <c r="G859" s="290"/>
      <c r="H859" s="290"/>
      <c r="I859" s="290"/>
      <c r="J859" s="290"/>
      <c r="K859" s="290"/>
      <c r="L859" s="290"/>
      <c r="M859" s="290"/>
      <c r="N859" s="290"/>
      <c r="O859" s="290"/>
      <c r="P859" s="290"/>
      <c r="Q859" s="290"/>
      <c r="R859" s="290"/>
      <c r="S859" s="290"/>
      <c r="T859" s="290"/>
      <c r="U859" s="290"/>
      <c r="V859" s="290"/>
      <c r="W859" s="290"/>
      <c r="X859" s="290"/>
      <c r="Y859" s="409"/>
      <c r="Z859" s="422"/>
      <c r="AA859" s="422"/>
      <c r="AB859" s="422"/>
      <c r="AC859" s="422"/>
      <c r="AD859" s="422"/>
      <c r="AE859" s="422"/>
      <c r="AF859" s="422"/>
      <c r="AG859" s="422"/>
      <c r="AH859" s="422"/>
      <c r="AI859" s="422"/>
      <c r="AJ859" s="422"/>
      <c r="AK859" s="422"/>
      <c r="AL859" s="422"/>
      <c r="AM859" s="305"/>
    </row>
    <row r="860" spans="1:39" ht="15" outlineLevel="1">
      <c r="A860" s="521">
        <v>25</v>
      </c>
      <c r="B860" s="425" t="s">
        <v>117</v>
      </c>
      <c r="C860" s="736" t="s">
        <v>25</v>
      </c>
      <c r="D860" s="294"/>
      <c r="E860" s="294"/>
      <c r="F860" s="294"/>
      <c r="G860" s="294"/>
      <c r="H860" s="294"/>
      <c r="I860" s="294"/>
      <c r="J860" s="294"/>
      <c r="K860" s="294"/>
      <c r="L860" s="294"/>
      <c r="M860" s="294"/>
      <c r="N860" s="294">
        <v>12</v>
      </c>
      <c r="O860" s="294"/>
      <c r="P860" s="294"/>
      <c r="Q860" s="294"/>
      <c r="R860" s="294"/>
      <c r="S860" s="294"/>
      <c r="T860" s="294"/>
      <c r="U860" s="294"/>
      <c r="V860" s="294"/>
      <c r="W860" s="294"/>
      <c r="X860" s="294"/>
      <c r="Y860" s="423"/>
      <c r="Z860" s="412"/>
      <c r="AA860" s="412"/>
      <c r="AB860" s="412"/>
      <c r="AC860" s="412"/>
      <c r="AD860" s="412"/>
      <c r="AE860" s="412"/>
      <c r="AF860" s="412"/>
      <c r="AG860" s="412"/>
      <c r="AH860" s="412"/>
      <c r="AI860" s="412"/>
      <c r="AJ860" s="412"/>
      <c r="AK860" s="412"/>
      <c r="AL860" s="412"/>
      <c r="AM860" s="295">
        <f>SUM(Y860:AL860)</f>
        <v>0</v>
      </c>
    </row>
    <row r="861" spans="1:39" ht="15" outlineLevel="1">
      <c r="A861" s="521"/>
      <c r="B861" s="293" t="s">
        <v>342</v>
      </c>
      <c r="C861" s="736" t="s">
        <v>163</v>
      </c>
      <c r="D861" s="294"/>
      <c r="E861" s="294"/>
      <c r="F861" s="294"/>
      <c r="G861" s="294"/>
      <c r="H861" s="294"/>
      <c r="I861" s="294"/>
      <c r="J861" s="294"/>
      <c r="K861" s="294"/>
      <c r="L861" s="294"/>
      <c r="M861" s="294"/>
      <c r="N861" s="294">
        <f>N860</f>
        <v>12</v>
      </c>
      <c r="O861" s="294"/>
      <c r="P861" s="294"/>
      <c r="Q861" s="294"/>
      <c r="R861" s="294"/>
      <c r="S861" s="294"/>
      <c r="T861" s="294"/>
      <c r="U861" s="294"/>
      <c r="V861" s="294"/>
      <c r="W861" s="294"/>
      <c r="X861" s="294"/>
      <c r="Y861" s="408">
        <f>Y860</f>
        <v>0</v>
      </c>
      <c r="Z861" s="408">
        <f t="shared" ref="Z861" si="1578">Z860</f>
        <v>0</v>
      </c>
      <c r="AA861" s="408">
        <f t="shared" ref="AA861" si="1579">AA860</f>
        <v>0</v>
      </c>
      <c r="AB861" s="408">
        <f t="shared" ref="AB861" si="1580">AB860</f>
        <v>0</v>
      </c>
      <c r="AC861" s="408">
        <f t="shared" ref="AC861" si="1581">AC860</f>
        <v>0</v>
      </c>
      <c r="AD861" s="408">
        <f t="shared" ref="AD861" si="1582">AD860</f>
        <v>0</v>
      </c>
      <c r="AE861" s="408">
        <f t="shared" ref="AE861" si="1583">AE860</f>
        <v>0</v>
      </c>
      <c r="AF861" s="408">
        <f t="shared" ref="AF861" si="1584">AF860</f>
        <v>0</v>
      </c>
      <c r="AG861" s="408">
        <f t="shared" ref="AG861" si="1585">AG860</f>
        <v>0</v>
      </c>
      <c r="AH861" s="408">
        <f t="shared" ref="AH861" si="1586">AH860</f>
        <v>0</v>
      </c>
      <c r="AI861" s="408">
        <f t="shared" ref="AI861" si="1587">AI860</f>
        <v>0</v>
      </c>
      <c r="AJ861" s="408">
        <f t="shared" ref="AJ861" si="1588">AJ860</f>
        <v>0</v>
      </c>
      <c r="AK861" s="408">
        <f t="shared" ref="AK861" si="1589">AK860</f>
        <v>0</v>
      </c>
      <c r="AL861" s="408">
        <f t="shared" ref="AL861" si="1590">AL860</f>
        <v>0</v>
      </c>
      <c r="AM861" s="305"/>
    </row>
    <row r="862" spans="1:39" ht="15" outlineLevel="1">
      <c r="A862" s="521"/>
      <c r="B862" s="293"/>
      <c r="C862" s="736"/>
      <c r="D862" s="736"/>
      <c r="E862" s="736"/>
      <c r="F862" s="736"/>
      <c r="G862" s="290"/>
      <c r="H862" s="290"/>
      <c r="I862" s="290"/>
      <c r="J862" s="290"/>
      <c r="K862" s="290"/>
      <c r="L862" s="290"/>
      <c r="M862" s="290"/>
      <c r="N862" s="290"/>
      <c r="O862" s="290"/>
      <c r="P862" s="290"/>
      <c r="Q862" s="290"/>
      <c r="R862" s="290"/>
      <c r="S862" s="290"/>
      <c r="T862" s="290"/>
      <c r="U862" s="290"/>
      <c r="V862" s="290"/>
      <c r="W862" s="290"/>
      <c r="X862" s="290"/>
      <c r="Y862" s="409"/>
      <c r="Z862" s="422"/>
      <c r="AA862" s="422"/>
      <c r="AB862" s="422"/>
      <c r="AC862" s="422"/>
      <c r="AD862" s="422"/>
      <c r="AE862" s="422"/>
      <c r="AF862" s="422"/>
      <c r="AG862" s="422"/>
      <c r="AH862" s="422"/>
      <c r="AI862" s="422"/>
      <c r="AJ862" s="422"/>
      <c r="AK862" s="422"/>
      <c r="AL862" s="422"/>
      <c r="AM862" s="305"/>
    </row>
    <row r="863" spans="1:39" ht="15" outlineLevel="1">
      <c r="A863" s="521">
        <v>26</v>
      </c>
      <c r="B863" s="425" t="s">
        <v>118</v>
      </c>
      <c r="C863" s="736" t="s">
        <v>25</v>
      </c>
      <c r="D863" s="294"/>
      <c r="E863" s="294"/>
      <c r="F863" s="294"/>
      <c r="G863" s="294"/>
      <c r="H863" s="294"/>
      <c r="I863" s="294"/>
      <c r="J863" s="294"/>
      <c r="K863" s="294"/>
      <c r="L863" s="294"/>
      <c r="M863" s="294"/>
      <c r="N863" s="294">
        <v>12</v>
      </c>
      <c r="O863" s="294" t="s">
        <v>818</v>
      </c>
      <c r="P863" s="294"/>
      <c r="Q863" s="294"/>
      <c r="R863" s="294"/>
      <c r="S863" s="294"/>
      <c r="T863" s="294"/>
      <c r="U863" s="294"/>
      <c r="V863" s="294"/>
      <c r="W863" s="294"/>
      <c r="X863" s="294"/>
      <c r="Y863" s="423"/>
      <c r="Z863" s="412"/>
      <c r="AA863" s="412"/>
      <c r="AB863" s="412"/>
      <c r="AC863" s="412"/>
      <c r="AD863" s="412"/>
      <c r="AE863" s="412"/>
      <c r="AF863" s="412"/>
      <c r="AG863" s="412"/>
      <c r="AH863" s="412"/>
      <c r="AI863" s="412"/>
      <c r="AJ863" s="412"/>
      <c r="AK863" s="412"/>
      <c r="AL863" s="412"/>
      <c r="AM863" s="295">
        <f>SUM(Y863:AL863)</f>
        <v>0</v>
      </c>
    </row>
    <row r="864" spans="1:39" ht="15" outlineLevel="1">
      <c r="A864" s="521"/>
      <c r="B864" s="293" t="s">
        <v>342</v>
      </c>
      <c r="C864" s="736" t="s">
        <v>163</v>
      </c>
      <c r="D864" s="738"/>
      <c r="E864" s="294"/>
      <c r="F864" s="294"/>
      <c r="G864" s="294"/>
      <c r="H864" s="294"/>
      <c r="I864" s="294"/>
      <c r="J864" s="294"/>
      <c r="K864" s="294"/>
      <c r="L864" s="294"/>
      <c r="M864" s="294"/>
      <c r="N864" s="294">
        <f>N863</f>
        <v>12</v>
      </c>
      <c r="O864" s="294"/>
      <c r="P864" s="294"/>
      <c r="Q864" s="294"/>
      <c r="R864" s="294"/>
      <c r="S864" s="294"/>
      <c r="T864" s="294"/>
      <c r="U864" s="294"/>
      <c r="V864" s="294"/>
      <c r="W864" s="294"/>
      <c r="X864" s="294"/>
      <c r="Y864" s="408">
        <f>Y863</f>
        <v>0</v>
      </c>
      <c r="Z864" s="408">
        <f t="shared" ref="Z864" si="1591">Z863</f>
        <v>0</v>
      </c>
      <c r="AA864" s="408">
        <f t="shared" ref="AA864" si="1592">AA863</f>
        <v>0</v>
      </c>
      <c r="AB864" s="408">
        <f t="shared" ref="AB864" si="1593">AB863</f>
        <v>0</v>
      </c>
      <c r="AC864" s="408">
        <f t="shared" ref="AC864" si="1594">AC863</f>
        <v>0</v>
      </c>
      <c r="AD864" s="408">
        <f t="shared" ref="AD864" si="1595">AD863</f>
        <v>0</v>
      </c>
      <c r="AE864" s="408">
        <f t="shared" ref="AE864" si="1596">AE863</f>
        <v>0</v>
      </c>
      <c r="AF864" s="408">
        <f t="shared" ref="AF864" si="1597">AF863</f>
        <v>0</v>
      </c>
      <c r="AG864" s="408">
        <f t="shared" ref="AG864" si="1598">AG863</f>
        <v>0</v>
      </c>
      <c r="AH864" s="408">
        <f t="shared" ref="AH864" si="1599">AH863</f>
        <v>0</v>
      </c>
      <c r="AI864" s="408">
        <f t="shared" ref="AI864" si="1600">AI863</f>
        <v>0</v>
      </c>
      <c r="AJ864" s="408">
        <f t="shared" ref="AJ864" si="1601">AJ863</f>
        <v>0</v>
      </c>
      <c r="AK864" s="408">
        <f t="shared" ref="AK864" si="1602">AK863</f>
        <v>0</v>
      </c>
      <c r="AL864" s="408">
        <f t="shared" ref="AL864" si="1603">AL863</f>
        <v>0</v>
      </c>
      <c r="AM864" s="305"/>
    </row>
    <row r="865" spans="1:39" ht="15" outlineLevel="1">
      <c r="A865" s="521"/>
      <c r="B865" s="293"/>
      <c r="C865" s="737"/>
      <c r="D865" s="736"/>
      <c r="E865" s="736"/>
      <c r="F865" s="736"/>
      <c r="G865" s="290"/>
      <c r="H865" s="290"/>
      <c r="I865" s="290"/>
      <c r="J865" s="290"/>
      <c r="K865" s="290"/>
      <c r="L865" s="290"/>
      <c r="M865" s="290"/>
      <c r="N865" s="290"/>
      <c r="O865" s="290"/>
      <c r="P865" s="290"/>
      <c r="Q865" s="290"/>
      <c r="R865" s="290"/>
      <c r="S865" s="290"/>
      <c r="T865" s="290"/>
      <c r="U865" s="290"/>
      <c r="V865" s="290"/>
      <c r="W865" s="290"/>
      <c r="X865" s="290"/>
      <c r="Y865" s="409"/>
      <c r="Z865" s="422"/>
      <c r="AA865" s="422"/>
      <c r="AB865" s="422"/>
      <c r="AC865" s="422"/>
      <c r="AD865" s="422"/>
      <c r="AE865" s="422"/>
      <c r="AF865" s="422"/>
      <c r="AG865" s="422"/>
      <c r="AH865" s="422"/>
      <c r="AI865" s="422"/>
      <c r="AJ865" s="422"/>
      <c r="AK865" s="422"/>
      <c r="AL865" s="422"/>
      <c r="AM865" s="305"/>
    </row>
    <row r="866" spans="1:39" ht="30" outlineLevel="1">
      <c r="A866" s="521">
        <v>27</v>
      </c>
      <c r="B866" s="425" t="s">
        <v>119</v>
      </c>
      <c r="C866" s="736" t="s">
        <v>25</v>
      </c>
      <c r="D866" s="294"/>
      <c r="E866" s="294"/>
      <c r="F866" s="294"/>
      <c r="G866" s="294"/>
      <c r="H866" s="294"/>
      <c r="I866" s="294"/>
      <c r="J866" s="294"/>
      <c r="K866" s="294"/>
      <c r="L866" s="294"/>
      <c r="M866" s="294"/>
      <c r="N866" s="294">
        <v>12</v>
      </c>
      <c r="O866" s="294"/>
      <c r="P866" s="294"/>
      <c r="Q866" s="294"/>
      <c r="R866" s="294"/>
      <c r="S866" s="294"/>
      <c r="T866" s="294"/>
      <c r="U866" s="294"/>
      <c r="V866" s="294"/>
      <c r="W866" s="294"/>
      <c r="X866" s="294"/>
      <c r="Y866" s="423"/>
      <c r="Z866" s="412"/>
      <c r="AA866" s="412"/>
      <c r="AB866" s="412"/>
      <c r="AC866" s="412"/>
      <c r="AD866" s="412"/>
      <c r="AE866" s="412"/>
      <c r="AF866" s="412"/>
      <c r="AG866" s="412"/>
      <c r="AH866" s="412"/>
      <c r="AI866" s="412"/>
      <c r="AJ866" s="412"/>
      <c r="AK866" s="412"/>
      <c r="AL866" s="412"/>
      <c r="AM866" s="295">
        <f>SUM(Y866:AL866)</f>
        <v>0</v>
      </c>
    </row>
    <row r="867" spans="1:39" ht="15" outlineLevel="1">
      <c r="A867" s="521"/>
      <c r="B867" s="293" t="s">
        <v>342</v>
      </c>
      <c r="C867" s="736" t="s">
        <v>163</v>
      </c>
      <c r="D867" s="294"/>
      <c r="E867" s="294"/>
      <c r="F867" s="294"/>
      <c r="G867" s="294"/>
      <c r="H867" s="294"/>
      <c r="I867" s="294"/>
      <c r="J867" s="294"/>
      <c r="K867" s="294"/>
      <c r="L867" s="294"/>
      <c r="M867" s="294"/>
      <c r="N867" s="294">
        <f>N866</f>
        <v>12</v>
      </c>
      <c r="O867" s="294"/>
      <c r="P867" s="294"/>
      <c r="Q867" s="294"/>
      <c r="R867" s="294"/>
      <c r="S867" s="294"/>
      <c r="T867" s="294"/>
      <c r="U867" s="294"/>
      <c r="V867" s="294"/>
      <c r="W867" s="294"/>
      <c r="X867" s="294"/>
      <c r="Y867" s="408">
        <f>Y866</f>
        <v>0</v>
      </c>
      <c r="Z867" s="408">
        <f t="shared" ref="Z867" si="1604">Z866</f>
        <v>0</v>
      </c>
      <c r="AA867" s="408">
        <f t="shared" ref="AA867" si="1605">AA866</f>
        <v>0</v>
      </c>
      <c r="AB867" s="408">
        <f t="shared" ref="AB867" si="1606">AB866</f>
        <v>0</v>
      </c>
      <c r="AC867" s="408">
        <f t="shared" ref="AC867" si="1607">AC866</f>
        <v>0</v>
      </c>
      <c r="AD867" s="408">
        <f t="shared" ref="AD867" si="1608">AD866</f>
        <v>0</v>
      </c>
      <c r="AE867" s="408">
        <f t="shared" ref="AE867" si="1609">AE866</f>
        <v>0</v>
      </c>
      <c r="AF867" s="408">
        <f t="shared" ref="AF867" si="1610">AF866</f>
        <v>0</v>
      </c>
      <c r="AG867" s="408">
        <f t="shared" ref="AG867" si="1611">AG866</f>
        <v>0</v>
      </c>
      <c r="AH867" s="408">
        <f t="shared" ref="AH867" si="1612">AH866</f>
        <v>0</v>
      </c>
      <c r="AI867" s="408">
        <f t="shared" ref="AI867" si="1613">AI866</f>
        <v>0</v>
      </c>
      <c r="AJ867" s="408">
        <f t="shared" ref="AJ867" si="1614">AJ866</f>
        <v>0</v>
      </c>
      <c r="AK867" s="408">
        <f t="shared" ref="AK867" si="1615">AK866</f>
        <v>0</v>
      </c>
      <c r="AL867" s="408">
        <f t="shared" ref="AL867" si="1616">AL866</f>
        <v>0</v>
      </c>
      <c r="AM867" s="305"/>
    </row>
    <row r="868" spans="1:39" ht="15" outlineLevel="1">
      <c r="A868" s="521"/>
      <c r="B868" s="293"/>
      <c r="C868" s="290"/>
      <c r="D868" s="290"/>
      <c r="E868" s="290"/>
      <c r="F868" s="290"/>
      <c r="G868" s="290"/>
      <c r="H868" s="290"/>
      <c r="I868" s="290"/>
      <c r="J868" s="290"/>
      <c r="K868" s="290"/>
      <c r="L868" s="290"/>
      <c r="M868" s="290"/>
      <c r="N868" s="290"/>
      <c r="O868" s="290"/>
      <c r="P868" s="290"/>
      <c r="Q868" s="290"/>
      <c r="R868" s="290"/>
      <c r="S868" s="290"/>
      <c r="T868" s="290"/>
      <c r="U868" s="290"/>
      <c r="V868" s="290"/>
      <c r="W868" s="290"/>
      <c r="X868" s="290"/>
      <c r="Y868" s="409"/>
      <c r="Z868" s="422"/>
      <c r="AA868" s="422"/>
      <c r="AB868" s="422"/>
      <c r="AC868" s="422"/>
      <c r="AD868" s="422"/>
      <c r="AE868" s="422"/>
      <c r="AF868" s="422"/>
      <c r="AG868" s="422"/>
      <c r="AH868" s="422"/>
      <c r="AI868" s="422"/>
      <c r="AJ868" s="422"/>
      <c r="AK868" s="422"/>
      <c r="AL868" s="422"/>
      <c r="AM868" s="305"/>
    </row>
    <row r="869" spans="1:39" ht="30" outlineLevel="1">
      <c r="A869" s="521">
        <v>28</v>
      </c>
      <c r="B869" s="425" t="s">
        <v>120</v>
      </c>
      <c r="C869" s="290" t="s">
        <v>25</v>
      </c>
      <c r="D869" s="294"/>
      <c r="E869" s="294"/>
      <c r="F869" s="294"/>
      <c r="G869" s="294"/>
      <c r="H869" s="294"/>
      <c r="I869" s="294"/>
      <c r="J869" s="294"/>
      <c r="K869" s="294"/>
      <c r="L869" s="294"/>
      <c r="M869" s="294"/>
      <c r="N869" s="294">
        <v>12</v>
      </c>
      <c r="O869" s="294"/>
      <c r="P869" s="294"/>
      <c r="Q869" s="294"/>
      <c r="R869" s="294"/>
      <c r="S869" s="294"/>
      <c r="T869" s="294"/>
      <c r="U869" s="294"/>
      <c r="V869" s="294"/>
      <c r="W869" s="294"/>
      <c r="X869" s="294"/>
      <c r="Y869" s="423"/>
      <c r="Z869" s="412"/>
      <c r="AA869" s="412"/>
      <c r="AB869" s="412"/>
      <c r="AC869" s="412"/>
      <c r="AD869" s="412"/>
      <c r="AE869" s="412"/>
      <c r="AF869" s="412"/>
      <c r="AG869" s="412"/>
      <c r="AH869" s="412"/>
      <c r="AI869" s="412"/>
      <c r="AJ869" s="412"/>
      <c r="AK869" s="412"/>
      <c r="AL869" s="412"/>
      <c r="AM869" s="295">
        <f>SUM(Y869:AL869)</f>
        <v>0</v>
      </c>
    </row>
    <row r="870" spans="1:39" ht="15" outlineLevel="1">
      <c r="A870" s="521"/>
      <c r="B870" s="293" t="s">
        <v>342</v>
      </c>
      <c r="C870" s="290" t="s">
        <v>163</v>
      </c>
      <c r="D870" s="294"/>
      <c r="E870" s="294"/>
      <c r="F870" s="294"/>
      <c r="G870" s="294"/>
      <c r="H870" s="294"/>
      <c r="I870" s="294"/>
      <c r="J870" s="294"/>
      <c r="K870" s="294"/>
      <c r="L870" s="294"/>
      <c r="M870" s="294"/>
      <c r="N870" s="294">
        <f>N869</f>
        <v>12</v>
      </c>
      <c r="O870" s="294"/>
      <c r="P870" s="294"/>
      <c r="Q870" s="294"/>
      <c r="R870" s="294"/>
      <c r="S870" s="294"/>
      <c r="T870" s="294"/>
      <c r="U870" s="294"/>
      <c r="V870" s="294"/>
      <c r="W870" s="294"/>
      <c r="X870" s="294"/>
      <c r="Y870" s="408">
        <f>Y869</f>
        <v>0</v>
      </c>
      <c r="Z870" s="408">
        <f t="shared" ref="Z870" si="1617">Z869</f>
        <v>0</v>
      </c>
      <c r="AA870" s="408">
        <f t="shared" ref="AA870" si="1618">AA869</f>
        <v>0</v>
      </c>
      <c r="AB870" s="408">
        <f t="shared" ref="AB870" si="1619">AB869</f>
        <v>0</v>
      </c>
      <c r="AC870" s="408">
        <f t="shared" ref="AC870" si="1620">AC869</f>
        <v>0</v>
      </c>
      <c r="AD870" s="408">
        <f t="shared" ref="AD870" si="1621">AD869</f>
        <v>0</v>
      </c>
      <c r="AE870" s="408">
        <f t="shared" ref="AE870" si="1622">AE869</f>
        <v>0</v>
      </c>
      <c r="AF870" s="408">
        <f t="shared" ref="AF870" si="1623">AF869</f>
        <v>0</v>
      </c>
      <c r="AG870" s="408">
        <f t="shared" ref="AG870" si="1624">AG869</f>
        <v>0</v>
      </c>
      <c r="AH870" s="408">
        <f t="shared" ref="AH870" si="1625">AH869</f>
        <v>0</v>
      </c>
      <c r="AI870" s="408">
        <f t="shared" ref="AI870" si="1626">AI869</f>
        <v>0</v>
      </c>
      <c r="AJ870" s="408">
        <f t="shared" ref="AJ870" si="1627">AJ869</f>
        <v>0</v>
      </c>
      <c r="AK870" s="408">
        <f t="shared" ref="AK870" si="1628">AK869</f>
        <v>0</v>
      </c>
      <c r="AL870" s="408">
        <f t="shared" ref="AL870" si="1629">AL869</f>
        <v>0</v>
      </c>
      <c r="AM870" s="305"/>
    </row>
    <row r="871" spans="1:39" ht="15" outlineLevel="1">
      <c r="A871" s="521"/>
      <c r="B871" s="293"/>
      <c r="C871" s="290"/>
      <c r="D871" s="290"/>
      <c r="E871" s="290"/>
      <c r="F871" s="290"/>
      <c r="G871" s="290"/>
      <c r="H871" s="290"/>
      <c r="I871" s="290"/>
      <c r="J871" s="290"/>
      <c r="K871" s="290"/>
      <c r="L871" s="290"/>
      <c r="M871" s="290"/>
      <c r="N871" s="290"/>
      <c r="O871" s="290"/>
      <c r="P871" s="290"/>
      <c r="Q871" s="290"/>
      <c r="R871" s="290"/>
      <c r="S871" s="290"/>
      <c r="T871" s="290"/>
      <c r="U871" s="290"/>
      <c r="V871" s="290"/>
      <c r="W871" s="290"/>
      <c r="X871" s="290"/>
      <c r="Y871" s="409"/>
      <c r="Z871" s="422"/>
      <c r="AA871" s="422"/>
      <c r="AB871" s="422"/>
      <c r="AC871" s="422"/>
      <c r="AD871" s="422"/>
      <c r="AE871" s="422"/>
      <c r="AF871" s="422"/>
      <c r="AG871" s="422"/>
      <c r="AH871" s="422"/>
      <c r="AI871" s="422"/>
      <c r="AJ871" s="422"/>
      <c r="AK871" s="422"/>
      <c r="AL871" s="422"/>
      <c r="AM871" s="305"/>
    </row>
    <row r="872" spans="1:39" ht="30" hidden="1" outlineLevel="1">
      <c r="A872" s="521">
        <v>29</v>
      </c>
      <c r="B872" s="425" t="s">
        <v>121</v>
      </c>
      <c r="C872" s="290" t="s">
        <v>25</v>
      </c>
      <c r="D872" s="294"/>
      <c r="E872" s="294"/>
      <c r="F872" s="294"/>
      <c r="G872" s="294"/>
      <c r="H872" s="294"/>
      <c r="I872" s="294"/>
      <c r="J872" s="294"/>
      <c r="K872" s="294"/>
      <c r="L872" s="294"/>
      <c r="M872" s="294"/>
      <c r="N872" s="294">
        <v>3</v>
      </c>
      <c r="O872" s="294"/>
      <c r="P872" s="294"/>
      <c r="Q872" s="294"/>
      <c r="R872" s="294"/>
      <c r="S872" s="294"/>
      <c r="T872" s="294"/>
      <c r="U872" s="294"/>
      <c r="V872" s="294"/>
      <c r="W872" s="294"/>
      <c r="X872" s="294"/>
      <c r="Y872" s="423"/>
      <c r="Z872" s="412"/>
      <c r="AA872" s="412"/>
      <c r="AB872" s="412"/>
      <c r="AC872" s="412"/>
      <c r="AD872" s="412"/>
      <c r="AE872" s="412"/>
      <c r="AF872" s="412"/>
      <c r="AG872" s="412"/>
      <c r="AH872" s="412"/>
      <c r="AI872" s="412"/>
      <c r="AJ872" s="412"/>
      <c r="AK872" s="412"/>
      <c r="AL872" s="412"/>
      <c r="AM872" s="295">
        <f>SUM(Y872:AL872)</f>
        <v>0</v>
      </c>
    </row>
    <row r="873" spans="1:39" ht="15" hidden="1" outlineLevel="1">
      <c r="A873" s="521"/>
      <c r="B873" s="293" t="s">
        <v>342</v>
      </c>
      <c r="C873" s="290" t="s">
        <v>163</v>
      </c>
      <c r="D873" s="294"/>
      <c r="E873" s="294"/>
      <c r="F873" s="294"/>
      <c r="G873" s="294"/>
      <c r="H873" s="294"/>
      <c r="I873" s="294"/>
      <c r="J873" s="294"/>
      <c r="K873" s="294"/>
      <c r="L873" s="294"/>
      <c r="M873" s="294"/>
      <c r="N873" s="294">
        <f>N872</f>
        <v>3</v>
      </c>
      <c r="O873" s="294"/>
      <c r="P873" s="294"/>
      <c r="Q873" s="294"/>
      <c r="R873" s="294"/>
      <c r="S873" s="294"/>
      <c r="T873" s="294"/>
      <c r="U873" s="294"/>
      <c r="V873" s="294"/>
      <c r="W873" s="294"/>
      <c r="X873" s="294"/>
      <c r="Y873" s="408">
        <f>Y872</f>
        <v>0</v>
      </c>
      <c r="Z873" s="408">
        <f t="shared" ref="Z873" si="1630">Z872</f>
        <v>0</v>
      </c>
      <c r="AA873" s="408">
        <f t="shared" ref="AA873" si="1631">AA872</f>
        <v>0</v>
      </c>
      <c r="AB873" s="408">
        <f t="shared" ref="AB873" si="1632">AB872</f>
        <v>0</v>
      </c>
      <c r="AC873" s="408">
        <f t="shared" ref="AC873" si="1633">AC872</f>
        <v>0</v>
      </c>
      <c r="AD873" s="408">
        <f t="shared" ref="AD873" si="1634">AD872</f>
        <v>0</v>
      </c>
      <c r="AE873" s="408">
        <f t="shared" ref="AE873" si="1635">AE872</f>
        <v>0</v>
      </c>
      <c r="AF873" s="408">
        <f t="shared" ref="AF873" si="1636">AF872</f>
        <v>0</v>
      </c>
      <c r="AG873" s="408">
        <f t="shared" ref="AG873" si="1637">AG872</f>
        <v>0</v>
      </c>
      <c r="AH873" s="408">
        <f t="shared" ref="AH873" si="1638">AH872</f>
        <v>0</v>
      </c>
      <c r="AI873" s="408">
        <f t="shared" ref="AI873" si="1639">AI872</f>
        <v>0</v>
      </c>
      <c r="AJ873" s="408">
        <f t="shared" ref="AJ873" si="1640">AJ872</f>
        <v>0</v>
      </c>
      <c r="AK873" s="408">
        <f t="shared" ref="AK873" si="1641">AK872</f>
        <v>0</v>
      </c>
      <c r="AL873" s="408">
        <f t="shared" ref="AL873" si="1642">AL872</f>
        <v>0</v>
      </c>
      <c r="AM873" s="305"/>
    </row>
    <row r="874" spans="1:39" ht="15" hidden="1" outlineLevel="1">
      <c r="A874" s="521"/>
      <c r="B874" s="293"/>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09"/>
      <c r="Z874" s="422"/>
      <c r="AA874" s="422"/>
      <c r="AB874" s="422"/>
      <c r="AC874" s="422"/>
      <c r="AD874" s="422"/>
      <c r="AE874" s="422"/>
      <c r="AF874" s="422"/>
      <c r="AG874" s="422"/>
      <c r="AH874" s="422"/>
      <c r="AI874" s="422"/>
      <c r="AJ874" s="422"/>
      <c r="AK874" s="422"/>
      <c r="AL874" s="422"/>
      <c r="AM874" s="305"/>
    </row>
    <row r="875" spans="1:39" ht="30" hidden="1" outlineLevel="1">
      <c r="A875" s="521">
        <v>30</v>
      </c>
      <c r="B875" s="425" t="s">
        <v>122</v>
      </c>
      <c r="C875" s="290" t="s">
        <v>25</v>
      </c>
      <c r="D875" s="294"/>
      <c r="E875" s="294"/>
      <c r="F875" s="294"/>
      <c r="G875" s="294"/>
      <c r="H875" s="294"/>
      <c r="I875" s="294"/>
      <c r="J875" s="294"/>
      <c r="K875" s="294"/>
      <c r="L875" s="294"/>
      <c r="M875" s="294"/>
      <c r="N875" s="294">
        <v>12</v>
      </c>
      <c r="O875" s="294"/>
      <c r="P875" s="294"/>
      <c r="Q875" s="294"/>
      <c r="R875" s="294"/>
      <c r="S875" s="294"/>
      <c r="T875" s="294"/>
      <c r="U875" s="294"/>
      <c r="V875" s="294"/>
      <c r="W875" s="294"/>
      <c r="X875" s="294"/>
      <c r="Y875" s="423"/>
      <c r="Z875" s="412"/>
      <c r="AA875" s="412"/>
      <c r="AB875" s="412"/>
      <c r="AC875" s="412"/>
      <c r="AD875" s="412"/>
      <c r="AE875" s="412"/>
      <c r="AF875" s="412"/>
      <c r="AG875" s="412"/>
      <c r="AH875" s="412"/>
      <c r="AI875" s="412"/>
      <c r="AJ875" s="412"/>
      <c r="AK875" s="412"/>
      <c r="AL875" s="412"/>
      <c r="AM875" s="295">
        <f>SUM(Y875:AL875)</f>
        <v>0</v>
      </c>
    </row>
    <row r="876" spans="1:39" ht="15" hidden="1" outlineLevel="1">
      <c r="A876" s="521"/>
      <c r="B876" s="293" t="s">
        <v>342</v>
      </c>
      <c r="C876" s="290" t="s">
        <v>163</v>
      </c>
      <c r="D876" s="294"/>
      <c r="E876" s="294"/>
      <c r="F876" s="294"/>
      <c r="G876" s="294"/>
      <c r="H876" s="294"/>
      <c r="I876" s="294"/>
      <c r="J876" s="294"/>
      <c r="K876" s="294"/>
      <c r="L876" s="294"/>
      <c r="M876" s="294"/>
      <c r="N876" s="294">
        <f>N875</f>
        <v>12</v>
      </c>
      <c r="O876" s="294"/>
      <c r="P876" s="294"/>
      <c r="Q876" s="294"/>
      <c r="R876" s="294"/>
      <c r="S876" s="294"/>
      <c r="T876" s="294"/>
      <c r="U876" s="294"/>
      <c r="V876" s="294"/>
      <c r="W876" s="294"/>
      <c r="X876" s="294"/>
      <c r="Y876" s="408">
        <f>Y875</f>
        <v>0</v>
      </c>
      <c r="Z876" s="408">
        <f t="shared" ref="Z876" si="1643">Z875</f>
        <v>0</v>
      </c>
      <c r="AA876" s="408">
        <f t="shared" ref="AA876" si="1644">AA875</f>
        <v>0</v>
      </c>
      <c r="AB876" s="408">
        <f t="shared" ref="AB876" si="1645">AB875</f>
        <v>0</v>
      </c>
      <c r="AC876" s="408">
        <f t="shared" ref="AC876" si="1646">AC875</f>
        <v>0</v>
      </c>
      <c r="AD876" s="408">
        <f t="shared" ref="AD876" si="1647">AD875</f>
        <v>0</v>
      </c>
      <c r="AE876" s="408">
        <f t="shared" ref="AE876" si="1648">AE875</f>
        <v>0</v>
      </c>
      <c r="AF876" s="408">
        <f t="shared" ref="AF876" si="1649">AF875</f>
        <v>0</v>
      </c>
      <c r="AG876" s="408">
        <f t="shared" ref="AG876" si="1650">AG875</f>
        <v>0</v>
      </c>
      <c r="AH876" s="408">
        <f t="shared" ref="AH876" si="1651">AH875</f>
        <v>0</v>
      </c>
      <c r="AI876" s="408">
        <f t="shared" ref="AI876" si="1652">AI875</f>
        <v>0</v>
      </c>
      <c r="AJ876" s="408">
        <f t="shared" ref="AJ876" si="1653">AJ875</f>
        <v>0</v>
      </c>
      <c r="AK876" s="408">
        <f t="shared" ref="AK876" si="1654">AK875</f>
        <v>0</v>
      </c>
      <c r="AL876" s="408">
        <f t="shared" ref="AL876" si="1655">AL875</f>
        <v>0</v>
      </c>
      <c r="AM876" s="305"/>
    </row>
    <row r="877" spans="1:39" ht="15" hidden="1" outlineLevel="1">
      <c r="A877" s="521"/>
      <c r="B877" s="293"/>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09"/>
      <c r="Z877" s="422"/>
      <c r="AA877" s="422"/>
      <c r="AB877" s="422"/>
      <c r="AC877" s="422"/>
      <c r="AD877" s="422"/>
      <c r="AE877" s="422"/>
      <c r="AF877" s="422"/>
      <c r="AG877" s="422"/>
      <c r="AH877" s="422"/>
      <c r="AI877" s="422"/>
      <c r="AJ877" s="422"/>
      <c r="AK877" s="422"/>
      <c r="AL877" s="422"/>
      <c r="AM877" s="305"/>
    </row>
    <row r="878" spans="1:39" ht="30" hidden="1" outlineLevel="1">
      <c r="A878" s="521">
        <v>31</v>
      </c>
      <c r="B878" s="425" t="s">
        <v>123</v>
      </c>
      <c r="C878" s="290" t="s">
        <v>25</v>
      </c>
      <c r="D878" s="294"/>
      <c r="E878" s="294"/>
      <c r="F878" s="294"/>
      <c r="G878" s="294"/>
      <c r="H878" s="294"/>
      <c r="I878" s="294"/>
      <c r="J878" s="294"/>
      <c r="K878" s="294"/>
      <c r="L878" s="294"/>
      <c r="M878" s="294"/>
      <c r="N878" s="294">
        <v>12</v>
      </c>
      <c r="O878" s="294"/>
      <c r="P878" s="294"/>
      <c r="Q878" s="294"/>
      <c r="R878" s="294"/>
      <c r="S878" s="294"/>
      <c r="T878" s="294"/>
      <c r="U878" s="294"/>
      <c r="V878" s="294"/>
      <c r="W878" s="294"/>
      <c r="X878" s="294"/>
      <c r="Y878" s="423"/>
      <c r="Z878" s="412"/>
      <c r="AA878" s="412"/>
      <c r="AB878" s="412"/>
      <c r="AC878" s="412"/>
      <c r="AD878" s="412"/>
      <c r="AE878" s="412"/>
      <c r="AF878" s="412"/>
      <c r="AG878" s="412"/>
      <c r="AH878" s="412"/>
      <c r="AI878" s="412"/>
      <c r="AJ878" s="412"/>
      <c r="AK878" s="412"/>
      <c r="AL878" s="412"/>
      <c r="AM878" s="295">
        <f>SUM(Y878:AL878)</f>
        <v>0</v>
      </c>
    </row>
    <row r="879" spans="1:39" ht="15" hidden="1" outlineLevel="1">
      <c r="A879" s="521"/>
      <c r="B879" s="293" t="s">
        <v>342</v>
      </c>
      <c r="C879" s="290" t="s">
        <v>163</v>
      </c>
      <c r="D879" s="294"/>
      <c r="E879" s="294"/>
      <c r="F879" s="294"/>
      <c r="G879" s="294"/>
      <c r="H879" s="294"/>
      <c r="I879" s="294"/>
      <c r="J879" s="294"/>
      <c r="K879" s="294"/>
      <c r="L879" s="294"/>
      <c r="M879" s="294"/>
      <c r="N879" s="294">
        <f>N878</f>
        <v>12</v>
      </c>
      <c r="O879" s="294"/>
      <c r="P879" s="294"/>
      <c r="Q879" s="294"/>
      <c r="R879" s="294"/>
      <c r="S879" s="294"/>
      <c r="T879" s="294"/>
      <c r="U879" s="294"/>
      <c r="V879" s="294"/>
      <c r="W879" s="294"/>
      <c r="X879" s="294"/>
      <c r="Y879" s="408">
        <f>Y878</f>
        <v>0</v>
      </c>
      <c r="Z879" s="408">
        <f t="shared" ref="Z879" si="1656">Z878</f>
        <v>0</v>
      </c>
      <c r="AA879" s="408">
        <f t="shared" ref="AA879" si="1657">AA878</f>
        <v>0</v>
      </c>
      <c r="AB879" s="408">
        <f t="shared" ref="AB879" si="1658">AB878</f>
        <v>0</v>
      </c>
      <c r="AC879" s="408">
        <f t="shared" ref="AC879" si="1659">AC878</f>
        <v>0</v>
      </c>
      <c r="AD879" s="408">
        <f t="shared" ref="AD879" si="1660">AD878</f>
        <v>0</v>
      </c>
      <c r="AE879" s="408">
        <f t="shared" ref="AE879" si="1661">AE878</f>
        <v>0</v>
      </c>
      <c r="AF879" s="408">
        <f t="shared" ref="AF879" si="1662">AF878</f>
        <v>0</v>
      </c>
      <c r="AG879" s="408">
        <f t="shared" ref="AG879" si="1663">AG878</f>
        <v>0</v>
      </c>
      <c r="AH879" s="408">
        <f t="shared" ref="AH879" si="1664">AH878</f>
        <v>0</v>
      </c>
      <c r="AI879" s="408">
        <f t="shared" ref="AI879" si="1665">AI878</f>
        <v>0</v>
      </c>
      <c r="AJ879" s="408">
        <f t="shared" ref="AJ879" si="1666">AJ878</f>
        <v>0</v>
      </c>
      <c r="AK879" s="408">
        <f t="shared" ref="AK879" si="1667">AK878</f>
        <v>0</v>
      </c>
      <c r="AL879" s="408">
        <f t="shared" ref="AL879" si="1668">AL878</f>
        <v>0</v>
      </c>
      <c r="AM879" s="305"/>
    </row>
    <row r="880" spans="1:39" ht="15" hidden="1" outlineLevel="1">
      <c r="A880" s="521"/>
      <c r="B880" s="425"/>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09"/>
      <c r="Z880" s="422"/>
      <c r="AA880" s="422"/>
      <c r="AB880" s="422"/>
      <c r="AC880" s="422"/>
      <c r="AD880" s="422"/>
      <c r="AE880" s="422"/>
      <c r="AF880" s="422"/>
      <c r="AG880" s="422"/>
      <c r="AH880" s="422"/>
      <c r="AI880" s="422"/>
      <c r="AJ880" s="422"/>
      <c r="AK880" s="422"/>
      <c r="AL880" s="422"/>
      <c r="AM880" s="305"/>
    </row>
    <row r="881" spans="1:39" ht="15" hidden="1" outlineLevel="1">
      <c r="A881" s="521">
        <v>32</v>
      </c>
      <c r="B881" s="425" t="s">
        <v>124</v>
      </c>
      <c r="C881" s="290" t="s">
        <v>25</v>
      </c>
      <c r="D881" s="294"/>
      <c r="E881" s="294"/>
      <c r="F881" s="294"/>
      <c r="G881" s="294"/>
      <c r="H881" s="294"/>
      <c r="I881" s="294"/>
      <c r="J881" s="294"/>
      <c r="K881" s="294"/>
      <c r="L881" s="294"/>
      <c r="M881" s="294"/>
      <c r="N881" s="294">
        <v>12</v>
      </c>
      <c r="O881" s="294"/>
      <c r="P881" s="294"/>
      <c r="Q881" s="294"/>
      <c r="R881" s="294"/>
      <c r="S881" s="294"/>
      <c r="T881" s="294"/>
      <c r="U881" s="294"/>
      <c r="V881" s="294"/>
      <c r="W881" s="294"/>
      <c r="X881" s="294"/>
      <c r="Y881" s="423"/>
      <c r="Z881" s="412"/>
      <c r="AA881" s="412"/>
      <c r="AB881" s="412"/>
      <c r="AC881" s="412"/>
      <c r="AD881" s="412"/>
      <c r="AE881" s="412"/>
      <c r="AF881" s="412"/>
      <c r="AG881" s="412"/>
      <c r="AH881" s="412"/>
      <c r="AI881" s="412"/>
      <c r="AJ881" s="412"/>
      <c r="AK881" s="412"/>
      <c r="AL881" s="412"/>
      <c r="AM881" s="295">
        <f>SUM(Y881:AL881)</f>
        <v>0</v>
      </c>
    </row>
    <row r="882" spans="1:39" ht="15" hidden="1" outlineLevel="1">
      <c r="A882" s="521"/>
      <c r="B882" s="293" t="s">
        <v>342</v>
      </c>
      <c r="C882" s="290" t="s">
        <v>163</v>
      </c>
      <c r="D882" s="294"/>
      <c r="E882" s="294"/>
      <c r="F882" s="294"/>
      <c r="G882" s="294"/>
      <c r="H882" s="294"/>
      <c r="I882" s="294"/>
      <c r="J882" s="294"/>
      <c r="K882" s="294"/>
      <c r="L882" s="294"/>
      <c r="M882" s="294"/>
      <c r="N882" s="294">
        <f>N881</f>
        <v>12</v>
      </c>
      <c r="O882" s="294"/>
      <c r="P882" s="294"/>
      <c r="Q882" s="294"/>
      <c r="R882" s="294"/>
      <c r="S882" s="294"/>
      <c r="T882" s="294"/>
      <c r="U882" s="294"/>
      <c r="V882" s="294"/>
      <c r="W882" s="294"/>
      <c r="X882" s="294"/>
      <c r="Y882" s="408">
        <f>Y881</f>
        <v>0</v>
      </c>
      <c r="Z882" s="408">
        <f t="shared" ref="Z882" si="1669">Z881</f>
        <v>0</v>
      </c>
      <c r="AA882" s="408">
        <f t="shared" ref="AA882" si="1670">AA881</f>
        <v>0</v>
      </c>
      <c r="AB882" s="408">
        <f t="shared" ref="AB882" si="1671">AB881</f>
        <v>0</v>
      </c>
      <c r="AC882" s="408">
        <f t="shared" ref="AC882" si="1672">AC881</f>
        <v>0</v>
      </c>
      <c r="AD882" s="408">
        <f t="shared" ref="AD882" si="1673">AD881</f>
        <v>0</v>
      </c>
      <c r="AE882" s="408">
        <f t="shared" ref="AE882" si="1674">AE881</f>
        <v>0</v>
      </c>
      <c r="AF882" s="408">
        <f t="shared" ref="AF882" si="1675">AF881</f>
        <v>0</v>
      </c>
      <c r="AG882" s="408">
        <f t="shared" ref="AG882" si="1676">AG881</f>
        <v>0</v>
      </c>
      <c r="AH882" s="408">
        <f t="shared" ref="AH882" si="1677">AH881</f>
        <v>0</v>
      </c>
      <c r="AI882" s="408">
        <f t="shared" ref="AI882" si="1678">AI881</f>
        <v>0</v>
      </c>
      <c r="AJ882" s="408">
        <f t="shared" ref="AJ882" si="1679">AJ881</f>
        <v>0</v>
      </c>
      <c r="AK882" s="408">
        <f t="shared" ref="AK882" si="1680">AK881</f>
        <v>0</v>
      </c>
      <c r="AL882" s="408">
        <f>AL881</f>
        <v>0</v>
      </c>
      <c r="AM882" s="305"/>
    </row>
    <row r="883" spans="1:39" ht="15" hidden="1" outlineLevel="1">
      <c r="A883" s="521"/>
      <c r="B883" s="425"/>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09"/>
      <c r="Z883" s="422"/>
      <c r="AA883" s="422"/>
      <c r="AB883" s="422"/>
      <c r="AC883" s="422"/>
      <c r="AD883" s="422"/>
      <c r="AE883" s="422"/>
      <c r="AF883" s="422"/>
      <c r="AG883" s="422"/>
      <c r="AH883" s="422"/>
      <c r="AI883" s="422"/>
      <c r="AJ883" s="422"/>
      <c r="AK883" s="422"/>
      <c r="AL883" s="422"/>
      <c r="AM883" s="305"/>
    </row>
    <row r="884" spans="1:39" ht="15.6" hidden="1" outlineLevel="1">
      <c r="A884" s="521"/>
      <c r="B884" s="287" t="s">
        <v>501</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09"/>
      <c r="Z884" s="422"/>
      <c r="AA884" s="422"/>
      <c r="AB884" s="422"/>
      <c r="AC884" s="422"/>
      <c r="AD884" s="422"/>
      <c r="AE884" s="422"/>
      <c r="AF884" s="422"/>
      <c r="AG884" s="422"/>
      <c r="AH884" s="422"/>
      <c r="AI884" s="422"/>
      <c r="AJ884" s="422"/>
      <c r="AK884" s="422"/>
      <c r="AL884" s="422"/>
      <c r="AM884" s="305"/>
    </row>
    <row r="885" spans="1:39" ht="15" hidden="1" outlineLevel="1">
      <c r="A885" s="521">
        <v>33</v>
      </c>
      <c r="B885" s="425" t="s">
        <v>125</v>
      </c>
      <c r="C885" s="290" t="s">
        <v>25</v>
      </c>
      <c r="D885" s="294"/>
      <c r="E885" s="294"/>
      <c r="F885" s="294"/>
      <c r="G885" s="294"/>
      <c r="H885" s="294"/>
      <c r="I885" s="294"/>
      <c r="J885" s="294"/>
      <c r="K885" s="294"/>
      <c r="L885" s="294"/>
      <c r="M885" s="294"/>
      <c r="N885" s="294">
        <v>0</v>
      </c>
      <c r="O885" s="294"/>
      <c r="P885" s="294"/>
      <c r="Q885" s="294"/>
      <c r="R885" s="294"/>
      <c r="S885" s="294"/>
      <c r="T885" s="294"/>
      <c r="U885" s="294"/>
      <c r="V885" s="294"/>
      <c r="W885" s="294"/>
      <c r="X885" s="294"/>
      <c r="Y885" s="423"/>
      <c r="Z885" s="412"/>
      <c r="AA885" s="412"/>
      <c r="AB885" s="412"/>
      <c r="AC885" s="412"/>
      <c r="AD885" s="412"/>
      <c r="AE885" s="412"/>
      <c r="AF885" s="412"/>
      <c r="AG885" s="412"/>
      <c r="AH885" s="412"/>
      <c r="AI885" s="412"/>
      <c r="AJ885" s="412"/>
      <c r="AK885" s="412"/>
      <c r="AL885" s="412"/>
      <c r="AM885" s="295">
        <f>SUM(Y885:AL885)</f>
        <v>0</v>
      </c>
    </row>
    <row r="886" spans="1:39" ht="15" hidden="1" outlineLevel="1">
      <c r="A886" s="521"/>
      <c r="B886" s="293" t="s">
        <v>342</v>
      </c>
      <c r="C886" s="290" t="s">
        <v>163</v>
      </c>
      <c r="D886" s="294"/>
      <c r="E886" s="294"/>
      <c r="F886" s="294"/>
      <c r="G886" s="294"/>
      <c r="H886" s="294"/>
      <c r="I886" s="294"/>
      <c r="J886" s="294"/>
      <c r="K886" s="294"/>
      <c r="L886" s="294"/>
      <c r="M886" s="294"/>
      <c r="N886" s="294">
        <f>N885</f>
        <v>0</v>
      </c>
      <c r="O886" s="294"/>
      <c r="P886" s="294"/>
      <c r="Q886" s="294"/>
      <c r="R886" s="294"/>
      <c r="S886" s="294"/>
      <c r="T886" s="294"/>
      <c r="U886" s="294"/>
      <c r="V886" s="294"/>
      <c r="W886" s="294"/>
      <c r="X886" s="294"/>
      <c r="Y886" s="408">
        <f>Y885</f>
        <v>0</v>
      </c>
      <c r="Z886" s="408">
        <f t="shared" ref="Z886" si="1681">Z885</f>
        <v>0</v>
      </c>
      <c r="AA886" s="408">
        <f t="shared" ref="AA886" si="1682">AA885</f>
        <v>0</v>
      </c>
      <c r="AB886" s="408">
        <f t="shared" ref="AB886" si="1683">AB885</f>
        <v>0</v>
      </c>
      <c r="AC886" s="408">
        <f t="shared" ref="AC886" si="1684">AC885</f>
        <v>0</v>
      </c>
      <c r="AD886" s="408">
        <f t="shared" ref="AD886" si="1685">AD885</f>
        <v>0</v>
      </c>
      <c r="AE886" s="408">
        <f t="shared" ref="AE886" si="1686">AE885</f>
        <v>0</v>
      </c>
      <c r="AF886" s="408">
        <f t="shared" ref="AF886" si="1687">AF885</f>
        <v>0</v>
      </c>
      <c r="AG886" s="408">
        <f t="shared" ref="AG886" si="1688">AG885</f>
        <v>0</v>
      </c>
      <c r="AH886" s="408">
        <f t="shared" ref="AH886" si="1689">AH885</f>
        <v>0</v>
      </c>
      <c r="AI886" s="408">
        <f t="shared" ref="AI886" si="1690">AI885</f>
        <v>0</v>
      </c>
      <c r="AJ886" s="408">
        <f t="shared" ref="AJ886" si="1691">AJ885</f>
        <v>0</v>
      </c>
      <c r="AK886" s="408">
        <f t="shared" ref="AK886" si="1692">AK885</f>
        <v>0</v>
      </c>
      <c r="AL886" s="408">
        <f t="shared" ref="AL886" si="1693">AL885</f>
        <v>0</v>
      </c>
      <c r="AM886" s="305"/>
    </row>
    <row r="887" spans="1:39" ht="15" hidden="1" outlineLevel="1">
      <c r="A887" s="521"/>
      <c r="B887" s="425"/>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09"/>
      <c r="Z887" s="422"/>
      <c r="AA887" s="422"/>
      <c r="AB887" s="422"/>
      <c r="AC887" s="422"/>
      <c r="AD887" s="422"/>
      <c r="AE887" s="422"/>
      <c r="AF887" s="422"/>
      <c r="AG887" s="422"/>
      <c r="AH887" s="422"/>
      <c r="AI887" s="422"/>
      <c r="AJ887" s="422"/>
      <c r="AK887" s="422"/>
      <c r="AL887" s="422"/>
      <c r="AM887" s="305"/>
    </row>
    <row r="888" spans="1:39" ht="15" hidden="1" outlineLevel="1">
      <c r="A888" s="521">
        <v>34</v>
      </c>
      <c r="B888" s="425" t="s">
        <v>126</v>
      </c>
      <c r="C888" s="290" t="s">
        <v>25</v>
      </c>
      <c r="D888" s="294"/>
      <c r="E888" s="294"/>
      <c r="F888" s="294"/>
      <c r="G888" s="294"/>
      <c r="H888" s="294"/>
      <c r="I888" s="294"/>
      <c r="J888" s="294"/>
      <c r="K888" s="294"/>
      <c r="L888" s="294"/>
      <c r="M888" s="294"/>
      <c r="N888" s="294">
        <v>0</v>
      </c>
      <c r="O888" s="294"/>
      <c r="P888" s="294"/>
      <c r="Q888" s="294"/>
      <c r="R888" s="294"/>
      <c r="S888" s="294"/>
      <c r="T888" s="294"/>
      <c r="U888" s="294"/>
      <c r="V888" s="294"/>
      <c r="W888" s="294"/>
      <c r="X888" s="294"/>
      <c r="Y888" s="423"/>
      <c r="Z888" s="412"/>
      <c r="AA888" s="412"/>
      <c r="AB888" s="412"/>
      <c r="AC888" s="412"/>
      <c r="AD888" s="412"/>
      <c r="AE888" s="412"/>
      <c r="AF888" s="412"/>
      <c r="AG888" s="412"/>
      <c r="AH888" s="412"/>
      <c r="AI888" s="412"/>
      <c r="AJ888" s="412"/>
      <c r="AK888" s="412"/>
      <c r="AL888" s="412"/>
      <c r="AM888" s="295">
        <f>SUM(Y888:AL888)</f>
        <v>0</v>
      </c>
    </row>
    <row r="889" spans="1:39" ht="15" hidden="1" outlineLevel="1">
      <c r="A889" s="521"/>
      <c r="B889" s="293" t="s">
        <v>342</v>
      </c>
      <c r="C889" s="290" t="s">
        <v>163</v>
      </c>
      <c r="D889" s="294"/>
      <c r="E889" s="294"/>
      <c r="F889" s="294"/>
      <c r="G889" s="294"/>
      <c r="H889" s="294"/>
      <c r="I889" s="294"/>
      <c r="J889" s="294"/>
      <c r="K889" s="294"/>
      <c r="L889" s="294"/>
      <c r="M889" s="294"/>
      <c r="N889" s="294">
        <f>N888</f>
        <v>0</v>
      </c>
      <c r="O889" s="294"/>
      <c r="P889" s="294"/>
      <c r="Q889" s="294"/>
      <c r="R889" s="294"/>
      <c r="S889" s="294"/>
      <c r="T889" s="294"/>
      <c r="U889" s="294"/>
      <c r="V889" s="294"/>
      <c r="W889" s="294"/>
      <c r="X889" s="294"/>
      <c r="Y889" s="408">
        <f>Y888</f>
        <v>0</v>
      </c>
      <c r="Z889" s="408">
        <f t="shared" ref="Z889" si="1694">Z888</f>
        <v>0</v>
      </c>
      <c r="AA889" s="408">
        <f t="shared" ref="AA889" si="1695">AA888</f>
        <v>0</v>
      </c>
      <c r="AB889" s="408">
        <f t="shared" ref="AB889" si="1696">AB888</f>
        <v>0</v>
      </c>
      <c r="AC889" s="408">
        <f t="shared" ref="AC889" si="1697">AC888</f>
        <v>0</v>
      </c>
      <c r="AD889" s="408">
        <f t="shared" ref="AD889" si="1698">AD888</f>
        <v>0</v>
      </c>
      <c r="AE889" s="408">
        <f t="shared" ref="AE889" si="1699">AE888</f>
        <v>0</v>
      </c>
      <c r="AF889" s="408">
        <f t="shared" ref="AF889" si="1700">AF888</f>
        <v>0</v>
      </c>
      <c r="AG889" s="408">
        <f t="shared" ref="AG889" si="1701">AG888</f>
        <v>0</v>
      </c>
      <c r="AH889" s="408">
        <f t="shared" ref="AH889" si="1702">AH888</f>
        <v>0</v>
      </c>
      <c r="AI889" s="408">
        <f t="shared" ref="AI889" si="1703">AI888</f>
        <v>0</v>
      </c>
      <c r="AJ889" s="408">
        <f t="shared" ref="AJ889" si="1704">AJ888</f>
        <v>0</v>
      </c>
      <c r="AK889" s="408">
        <f t="shared" ref="AK889" si="1705">AK888</f>
        <v>0</v>
      </c>
      <c r="AL889" s="408">
        <f t="shared" ref="AL889" si="1706">AL888</f>
        <v>0</v>
      </c>
      <c r="AM889" s="305"/>
    </row>
    <row r="890" spans="1:39" ht="15" hidden="1" outlineLevel="1">
      <c r="A890" s="521"/>
      <c r="B890" s="425"/>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09"/>
      <c r="Z890" s="422"/>
      <c r="AA890" s="422"/>
      <c r="AB890" s="422"/>
      <c r="AC890" s="422"/>
      <c r="AD890" s="422"/>
      <c r="AE890" s="422"/>
      <c r="AF890" s="422"/>
      <c r="AG890" s="422"/>
      <c r="AH890" s="422"/>
      <c r="AI890" s="422"/>
      <c r="AJ890" s="422"/>
      <c r="AK890" s="422"/>
      <c r="AL890" s="422"/>
      <c r="AM890" s="305"/>
    </row>
    <row r="891" spans="1:39" ht="15" hidden="1" outlineLevel="1">
      <c r="A891" s="521">
        <v>35</v>
      </c>
      <c r="B891" s="425" t="s">
        <v>127</v>
      </c>
      <c r="C891" s="290" t="s">
        <v>25</v>
      </c>
      <c r="D891" s="294"/>
      <c r="E891" s="294"/>
      <c r="F891" s="294"/>
      <c r="G891" s="294"/>
      <c r="H891" s="294"/>
      <c r="I891" s="294"/>
      <c r="J891" s="294"/>
      <c r="K891" s="294"/>
      <c r="L891" s="294"/>
      <c r="M891" s="294"/>
      <c r="N891" s="294">
        <v>0</v>
      </c>
      <c r="O891" s="294"/>
      <c r="P891" s="294"/>
      <c r="Q891" s="294"/>
      <c r="R891" s="294"/>
      <c r="S891" s="294"/>
      <c r="T891" s="294"/>
      <c r="U891" s="294"/>
      <c r="V891" s="294"/>
      <c r="W891" s="294"/>
      <c r="X891" s="294"/>
      <c r="Y891" s="423"/>
      <c r="Z891" s="412"/>
      <c r="AA891" s="412"/>
      <c r="AB891" s="412"/>
      <c r="AC891" s="412"/>
      <c r="AD891" s="412"/>
      <c r="AE891" s="412"/>
      <c r="AF891" s="412"/>
      <c r="AG891" s="412"/>
      <c r="AH891" s="412"/>
      <c r="AI891" s="412"/>
      <c r="AJ891" s="412"/>
      <c r="AK891" s="412"/>
      <c r="AL891" s="412"/>
      <c r="AM891" s="295">
        <f>SUM(Y891:AL891)</f>
        <v>0</v>
      </c>
    </row>
    <row r="892" spans="1:39" ht="15" hidden="1" outlineLevel="1">
      <c r="A892" s="521"/>
      <c r="B892" s="293" t="s">
        <v>342</v>
      </c>
      <c r="C892" s="290" t="s">
        <v>163</v>
      </c>
      <c r="D892" s="294"/>
      <c r="E892" s="294"/>
      <c r="F892" s="294"/>
      <c r="G892" s="294"/>
      <c r="H892" s="294"/>
      <c r="I892" s="294"/>
      <c r="J892" s="294"/>
      <c r="K892" s="294"/>
      <c r="L892" s="294"/>
      <c r="M892" s="294"/>
      <c r="N892" s="294">
        <f>N891</f>
        <v>0</v>
      </c>
      <c r="O892" s="294"/>
      <c r="P892" s="294"/>
      <c r="Q892" s="294"/>
      <c r="R892" s="294"/>
      <c r="S892" s="294"/>
      <c r="T892" s="294"/>
      <c r="U892" s="294"/>
      <c r="V892" s="294"/>
      <c r="W892" s="294"/>
      <c r="X892" s="294"/>
      <c r="Y892" s="408">
        <f>Y891</f>
        <v>0</v>
      </c>
      <c r="Z892" s="408">
        <f t="shared" ref="Z892" si="1707">Z891</f>
        <v>0</v>
      </c>
      <c r="AA892" s="408">
        <f t="shared" ref="AA892" si="1708">AA891</f>
        <v>0</v>
      </c>
      <c r="AB892" s="408">
        <f t="shared" ref="AB892" si="1709">AB891</f>
        <v>0</v>
      </c>
      <c r="AC892" s="408">
        <f t="shared" ref="AC892" si="1710">AC891</f>
        <v>0</v>
      </c>
      <c r="AD892" s="408">
        <f t="shared" ref="AD892" si="1711">AD891</f>
        <v>0</v>
      </c>
      <c r="AE892" s="408">
        <f t="shared" ref="AE892" si="1712">AE891</f>
        <v>0</v>
      </c>
      <c r="AF892" s="408">
        <f t="shared" ref="AF892" si="1713">AF891</f>
        <v>0</v>
      </c>
      <c r="AG892" s="408">
        <f t="shared" ref="AG892" si="1714">AG891</f>
        <v>0</v>
      </c>
      <c r="AH892" s="408">
        <f t="shared" ref="AH892" si="1715">AH891</f>
        <v>0</v>
      </c>
      <c r="AI892" s="408">
        <f t="shared" ref="AI892" si="1716">AI891</f>
        <v>0</v>
      </c>
      <c r="AJ892" s="408">
        <f t="shared" ref="AJ892" si="1717">AJ891</f>
        <v>0</v>
      </c>
      <c r="AK892" s="408">
        <f t="shared" ref="AK892" si="1718">AK891</f>
        <v>0</v>
      </c>
      <c r="AL892" s="408">
        <f t="shared" ref="AL892" si="1719">AL891</f>
        <v>0</v>
      </c>
      <c r="AM892" s="305"/>
    </row>
    <row r="893" spans="1:39" ht="15" hidden="1" outlineLevel="1">
      <c r="A893" s="521"/>
      <c r="B893" s="428"/>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09"/>
      <c r="Z893" s="422"/>
      <c r="AA893" s="422"/>
      <c r="AB893" s="422"/>
      <c r="AC893" s="422"/>
      <c r="AD893" s="422"/>
      <c r="AE893" s="422"/>
      <c r="AF893" s="422"/>
      <c r="AG893" s="422"/>
      <c r="AH893" s="422"/>
      <c r="AI893" s="422"/>
      <c r="AJ893" s="422"/>
      <c r="AK893" s="422"/>
      <c r="AL893" s="422"/>
      <c r="AM893" s="305"/>
    </row>
    <row r="894" spans="1:39" ht="15.6" hidden="1" outlineLevel="1">
      <c r="A894" s="521"/>
      <c r="B894" s="287" t="s">
        <v>502</v>
      </c>
      <c r="C894" s="290"/>
      <c r="D894" s="290"/>
      <c r="E894" s="290"/>
      <c r="F894" s="290"/>
      <c r="G894" s="290"/>
      <c r="H894" s="290"/>
      <c r="I894" s="290"/>
      <c r="J894" s="290"/>
      <c r="K894" s="290"/>
      <c r="L894" s="290"/>
      <c r="M894" s="290"/>
      <c r="N894" s="290"/>
      <c r="O894" s="290"/>
      <c r="P894" s="290"/>
      <c r="Q894" s="290"/>
      <c r="R894" s="290"/>
      <c r="S894" s="290"/>
      <c r="T894" s="290"/>
      <c r="U894" s="290"/>
      <c r="V894" s="290"/>
      <c r="W894" s="290"/>
      <c r="X894" s="290"/>
      <c r="Y894" s="409"/>
      <c r="Z894" s="422"/>
      <c r="AA894" s="422"/>
      <c r="AB894" s="422"/>
      <c r="AC894" s="422"/>
      <c r="AD894" s="422"/>
      <c r="AE894" s="422"/>
      <c r="AF894" s="422"/>
      <c r="AG894" s="422"/>
      <c r="AH894" s="422"/>
      <c r="AI894" s="422"/>
      <c r="AJ894" s="422"/>
      <c r="AK894" s="422"/>
      <c r="AL894" s="422"/>
      <c r="AM894" s="305"/>
    </row>
    <row r="895" spans="1:39" ht="45" hidden="1" outlineLevel="1">
      <c r="A895" s="521">
        <v>36</v>
      </c>
      <c r="B895" s="425" t="s">
        <v>128</v>
      </c>
      <c r="C895" s="290" t="s">
        <v>25</v>
      </c>
      <c r="D895" s="294"/>
      <c r="E895" s="294"/>
      <c r="F895" s="294"/>
      <c r="G895" s="294"/>
      <c r="H895" s="294"/>
      <c r="I895" s="294"/>
      <c r="J895" s="294"/>
      <c r="K895" s="294"/>
      <c r="L895" s="294"/>
      <c r="M895" s="294"/>
      <c r="N895" s="294">
        <v>12</v>
      </c>
      <c r="O895" s="294"/>
      <c r="P895" s="294"/>
      <c r="Q895" s="294"/>
      <c r="R895" s="294"/>
      <c r="S895" s="294"/>
      <c r="T895" s="294"/>
      <c r="U895" s="294"/>
      <c r="V895" s="294"/>
      <c r="W895" s="294"/>
      <c r="X895" s="294"/>
      <c r="Y895" s="423"/>
      <c r="Z895" s="412"/>
      <c r="AA895" s="412"/>
      <c r="AB895" s="412"/>
      <c r="AC895" s="412"/>
      <c r="AD895" s="412"/>
      <c r="AE895" s="412"/>
      <c r="AF895" s="412"/>
      <c r="AG895" s="412"/>
      <c r="AH895" s="412"/>
      <c r="AI895" s="412"/>
      <c r="AJ895" s="412"/>
      <c r="AK895" s="412"/>
      <c r="AL895" s="412"/>
      <c r="AM895" s="295">
        <f>SUM(Y895:AL895)</f>
        <v>0</v>
      </c>
    </row>
    <row r="896" spans="1:39" ht="15" hidden="1" outlineLevel="1">
      <c r="A896" s="521"/>
      <c r="B896" s="293" t="s">
        <v>342</v>
      </c>
      <c r="C896" s="290" t="s">
        <v>163</v>
      </c>
      <c r="D896" s="294"/>
      <c r="E896" s="294"/>
      <c r="F896" s="294"/>
      <c r="G896" s="294"/>
      <c r="H896" s="294"/>
      <c r="I896" s="294"/>
      <c r="J896" s="294"/>
      <c r="K896" s="294"/>
      <c r="L896" s="294"/>
      <c r="M896" s="294"/>
      <c r="N896" s="294">
        <f>N895</f>
        <v>12</v>
      </c>
      <c r="O896" s="294"/>
      <c r="P896" s="294"/>
      <c r="Q896" s="294"/>
      <c r="R896" s="294"/>
      <c r="S896" s="294"/>
      <c r="T896" s="294"/>
      <c r="U896" s="294"/>
      <c r="V896" s="294"/>
      <c r="W896" s="294"/>
      <c r="X896" s="294"/>
      <c r="Y896" s="408">
        <f>Y895</f>
        <v>0</v>
      </c>
      <c r="Z896" s="408">
        <f t="shared" ref="Z896" si="1720">Z895</f>
        <v>0</v>
      </c>
      <c r="AA896" s="408">
        <f t="shared" ref="AA896" si="1721">AA895</f>
        <v>0</v>
      </c>
      <c r="AB896" s="408">
        <f t="shared" ref="AB896" si="1722">AB895</f>
        <v>0</v>
      </c>
      <c r="AC896" s="408">
        <f t="shared" ref="AC896" si="1723">AC895</f>
        <v>0</v>
      </c>
      <c r="AD896" s="408">
        <f t="shared" ref="AD896" si="1724">AD895</f>
        <v>0</v>
      </c>
      <c r="AE896" s="408">
        <f t="shared" ref="AE896" si="1725">AE895</f>
        <v>0</v>
      </c>
      <c r="AF896" s="408">
        <f t="shared" ref="AF896" si="1726">AF895</f>
        <v>0</v>
      </c>
      <c r="AG896" s="408">
        <f t="shared" ref="AG896" si="1727">AG895</f>
        <v>0</v>
      </c>
      <c r="AH896" s="408">
        <f t="shared" ref="AH896" si="1728">AH895</f>
        <v>0</v>
      </c>
      <c r="AI896" s="408">
        <f t="shared" ref="AI896" si="1729">AI895</f>
        <v>0</v>
      </c>
      <c r="AJ896" s="408">
        <f t="shared" ref="AJ896" si="1730">AJ895</f>
        <v>0</v>
      </c>
      <c r="AK896" s="408">
        <f t="shared" ref="AK896" si="1731">AK895</f>
        <v>0</v>
      </c>
      <c r="AL896" s="408">
        <f t="shared" ref="AL896" si="1732">AL895</f>
        <v>0</v>
      </c>
      <c r="AM896" s="305"/>
    </row>
    <row r="897" spans="1:39" ht="15" hidden="1" outlineLevel="1">
      <c r="A897" s="521"/>
      <c r="B897" s="425"/>
      <c r="C897" s="290"/>
      <c r="D897" s="290"/>
      <c r="E897" s="290"/>
      <c r="F897" s="290"/>
      <c r="G897" s="290"/>
      <c r="H897" s="290"/>
      <c r="I897" s="290"/>
      <c r="J897" s="290"/>
      <c r="K897" s="290"/>
      <c r="L897" s="290"/>
      <c r="M897" s="290"/>
      <c r="N897" s="290"/>
      <c r="O897" s="290"/>
      <c r="P897" s="290"/>
      <c r="Q897" s="290"/>
      <c r="R897" s="290"/>
      <c r="S897" s="290"/>
      <c r="T897" s="290"/>
      <c r="U897" s="290"/>
      <c r="V897" s="290"/>
      <c r="W897" s="290"/>
      <c r="X897" s="290"/>
      <c r="Y897" s="409"/>
      <c r="Z897" s="422"/>
      <c r="AA897" s="422"/>
      <c r="AB897" s="422"/>
      <c r="AC897" s="422"/>
      <c r="AD897" s="422"/>
      <c r="AE897" s="422"/>
      <c r="AF897" s="422"/>
      <c r="AG897" s="422"/>
      <c r="AH897" s="422"/>
      <c r="AI897" s="422"/>
      <c r="AJ897" s="422"/>
      <c r="AK897" s="422"/>
      <c r="AL897" s="422"/>
      <c r="AM897" s="305"/>
    </row>
    <row r="898" spans="1:39" ht="30" hidden="1" outlineLevel="1">
      <c r="A898" s="521">
        <v>37</v>
      </c>
      <c r="B898" s="425" t="s">
        <v>129</v>
      </c>
      <c r="C898" s="290" t="s">
        <v>25</v>
      </c>
      <c r="D898" s="294"/>
      <c r="E898" s="294"/>
      <c r="F898" s="294"/>
      <c r="G898" s="294"/>
      <c r="H898" s="294"/>
      <c r="I898" s="294"/>
      <c r="J898" s="294"/>
      <c r="K898" s="294"/>
      <c r="L898" s="294"/>
      <c r="M898" s="294"/>
      <c r="N898" s="294">
        <v>12</v>
      </c>
      <c r="O898" s="294"/>
      <c r="P898" s="294"/>
      <c r="Q898" s="294"/>
      <c r="R898" s="294"/>
      <c r="S898" s="294"/>
      <c r="T898" s="294"/>
      <c r="U898" s="294"/>
      <c r="V898" s="294"/>
      <c r="W898" s="294"/>
      <c r="X898" s="294"/>
      <c r="Y898" s="423"/>
      <c r="Z898" s="412"/>
      <c r="AA898" s="412"/>
      <c r="AB898" s="412"/>
      <c r="AC898" s="412"/>
      <c r="AD898" s="412"/>
      <c r="AE898" s="412"/>
      <c r="AF898" s="412"/>
      <c r="AG898" s="412"/>
      <c r="AH898" s="412"/>
      <c r="AI898" s="412"/>
      <c r="AJ898" s="412"/>
      <c r="AK898" s="412"/>
      <c r="AL898" s="412"/>
      <c r="AM898" s="295">
        <f>SUM(Y898:AL898)</f>
        <v>0</v>
      </c>
    </row>
    <row r="899" spans="1:39" ht="15" hidden="1" outlineLevel="1">
      <c r="A899" s="521"/>
      <c r="B899" s="293" t="s">
        <v>342</v>
      </c>
      <c r="C899" s="290" t="s">
        <v>163</v>
      </c>
      <c r="D899" s="294"/>
      <c r="E899" s="294"/>
      <c r="F899" s="294"/>
      <c r="G899" s="294"/>
      <c r="H899" s="294"/>
      <c r="I899" s="294"/>
      <c r="J899" s="294"/>
      <c r="K899" s="294"/>
      <c r="L899" s="294"/>
      <c r="M899" s="294"/>
      <c r="N899" s="294">
        <f>N898</f>
        <v>12</v>
      </c>
      <c r="O899" s="294"/>
      <c r="P899" s="294"/>
      <c r="Q899" s="294"/>
      <c r="R899" s="294"/>
      <c r="S899" s="294"/>
      <c r="T899" s="294"/>
      <c r="U899" s="294"/>
      <c r="V899" s="294"/>
      <c r="W899" s="294"/>
      <c r="X899" s="294"/>
      <c r="Y899" s="408">
        <f>Y898</f>
        <v>0</v>
      </c>
      <c r="Z899" s="408">
        <f t="shared" ref="Z899" si="1733">Z898</f>
        <v>0</v>
      </c>
      <c r="AA899" s="408">
        <f t="shared" ref="AA899" si="1734">AA898</f>
        <v>0</v>
      </c>
      <c r="AB899" s="408">
        <f t="shared" ref="AB899" si="1735">AB898</f>
        <v>0</v>
      </c>
      <c r="AC899" s="408">
        <f t="shared" ref="AC899" si="1736">AC898</f>
        <v>0</v>
      </c>
      <c r="AD899" s="408">
        <f t="shared" ref="AD899" si="1737">AD898</f>
        <v>0</v>
      </c>
      <c r="AE899" s="408">
        <f t="shared" ref="AE899" si="1738">AE898</f>
        <v>0</v>
      </c>
      <c r="AF899" s="408">
        <f t="shared" ref="AF899" si="1739">AF898</f>
        <v>0</v>
      </c>
      <c r="AG899" s="408">
        <f t="shared" ref="AG899" si="1740">AG898</f>
        <v>0</v>
      </c>
      <c r="AH899" s="408">
        <f t="shared" ref="AH899" si="1741">AH898</f>
        <v>0</v>
      </c>
      <c r="AI899" s="408">
        <f t="shared" ref="AI899" si="1742">AI898</f>
        <v>0</v>
      </c>
      <c r="AJ899" s="408">
        <f t="shared" ref="AJ899" si="1743">AJ898</f>
        <v>0</v>
      </c>
      <c r="AK899" s="408">
        <f t="shared" ref="AK899" si="1744">AK898</f>
        <v>0</v>
      </c>
      <c r="AL899" s="408">
        <f t="shared" ref="AL899" si="1745">AL898</f>
        <v>0</v>
      </c>
      <c r="AM899" s="305"/>
    </row>
    <row r="900" spans="1:39" ht="15" hidden="1" outlineLevel="1">
      <c r="A900" s="521"/>
      <c r="B900" s="425"/>
      <c r="C900" s="290"/>
      <c r="D900" s="290"/>
      <c r="E900" s="290"/>
      <c r="F900" s="290"/>
      <c r="G900" s="290"/>
      <c r="H900" s="290"/>
      <c r="I900" s="290"/>
      <c r="J900" s="290"/>
      <c r="K900" s="290"/>
      <c r="L900" s="290"/>
      <c r="M900" s="290"/>
      <c r="N900" s="290"/>
      <c r="O900" s="290"/>
      <c r="P900" s="290"/>
      <c r="Q900" s="290"/>
      <c r="R900" s="290"/>
      <c r="S900" s="290"/>
      <c r="T900" s="290"/>
      <c r="U900" s="290"/>
      <c r="V900" s="290"/>
      <c r="W900" s="290"/>
      <c r="X900" s="290"/>
      <c r="Y900" s="409"/>
      <c r="Z900" s="422"/>
      <c r="AA900" s="422"/>
      <c r="AB900" s="422"/>
      <c r="AC900" s="422"/>
      <c r="AD900" s="422"/>
      <c r="AE900" s="422"/>
      <c r="AF900" s="422"/>
      <c r="AG900" s="422"/>
      <c r="AH900" s="422"/>
      <c r="AI900" s="422"/>
      <c r="AJ900" s="422"/>
      <c r="AK900" s="422"/>
      <c r="AL900" s="422"/>
      <c r="AM900" s="305"/>
    </row>
    <row r="901" spans="1:39" ht="15" hidden="1" outlineLevel="1">
      <c r="A901" s="521">
        <v>38</v>
      </c>
      <c r="B901" s="425" t="s">
        <v>130</v>
      </c>
      <c r="C901" s="290" t="s">
        <v>25</v>
      </c>
      <c r="D901" s="294"/>
      <c r="E901" s="294"/>
      <c r="F901" s="294"/>
      <c r="G901" s="294"/>
      <c r="H901" s="294"/>
      <c r="I901" s="294"/>
      <c r="J901" s="294"/>
      <c r="K901" s="294"/>
      <c r="L901" s="294"/>
      <c r="M901" s="294"/>
      <c r="N901" s="294">
        <v>12</v>
      </c>
      <c r="O901" s="294"/>
      <c r="P901" s="294"/>
      <c r="Q901" s="294"/>
      <c r="R901" s="294"/>
      <c r="S901" s="294"/>
      <c r="T901" s="294"/>
      <c r="U901" s="294"/>
      <c r="V901" s="294"/>
      <c r="W901" s="294"/>
      <c r="X901" s="294"/>
      <c r="Y901" s="423"/>
      <c r="Z901" s="412"/>
      <c r="AA901" s="412"/>
      <c r="AB901" s="412"/>
      <c r="AC901" s="412"/>
      <c r="AD901" s="412"/>
      <c r="AE901" s="412"/>
      <c r="AF901" s="412"/>
      <c r="AG901" s="412"/>
      <c r="AH901" s="412"/>
      <c r="AI901" s="412"/>
      <c r="AJ901" s="412"/>
      <c r="AK901" s="412"/>
      <c r="AL901" s="412"/>
      <c r="AM901" s="295">
        <f>SUM(Y901:AL901)</f>
        <v>0</v>
      </c>
    </row>
    <row r="902" spans="1:39" ht="15" hidden="1" outlineLevel="1">
      <c r="A902" s="521"/>
      <c r="B902" s="293" t="s">
        <v>342</v>
      </c>
      <c r="C902" s="290" t="s">
        <v>163</v>
      </c>
      <c r="D902" s="294"/>
      <c r="E902" s="294"/>
      <c r="F902" s="294"/>
      <c r="G902" s="294"/>
      <c r="H902" s="294"/>
      <c r="I902" s="294"/>
      <c r="J902" s="294"/>
      <c r="K902" s="294"/>
      <c r="L902" s="294"/>
      <c r="M902" s="294"/>
      <c r="N902" s="294">
        <f>N901</f>
        <v>12</v>
      </c>
      <c r="O902" s="294"/>
      <c r="P902" s="294"/>
      <c r="Q902" s="294"/>
      <c r="R902" s="294"/>
      <c r="S902" s="294"/>
      <c r="T902" s="294"/>
      <c r="U902" s="294"/>
      <c r="V902" s="294"/>
      <c r="W902" s="294"/>
      <c r="X902" s="294"/>
      <c r="Y902" s="408">
        <f>Y901</f>
        <v>0</v>
      </c>
      <c r="Z902" s="408">
        <f t="shared" ref="Z902" si="1746">Z901</f>
        <v>0</v>
      </c>
      <c r="AA902" s="408">
        <f t="shared" ref="AA902" si="1747">AA901</f>
        <v>0</v>
      </c>
      <c r="AB902" s="408">
        <f t="shared" ref="AB902" si="1748">AB901</f>
        <v>0</v>
      </c>
      <c r="AC902" s="408">
        <f t="shared" ref="AC902" si="1749">AC901</f>
        <v>0</v>
      </c>
      <c r="AD902" s="408">
        <f t="shared" ref="AD902" si="1750">AD901</f>
        <v>0</v>
      </c>
      <c r="AE902" s="408">
        <f t="shared" ref="AE902" si="1751">AE901</f>
        <v>0</v>
      </c>
      <c r="AF902" s="408">
        <f t="shared" ref="AF902" si="1752">AF901</f>
        <v>0</v>
      </c>
      <c r="AG902" s="408">
        <f t="shared" ref="AG902" si="1753">AG901</f>
        <v>0</v>
      </c>
      <c r="AH902" s="408">
        <f t="shared" ref="AH902" si="1754">AH901</f>
        <v>0</v>
      </c>
      <c r="AI902" s="408">
        <f t="shared" ref="AI902" si="1755">AI901</f>
        <v>0</v>
      </c>
      <c r="AJ902" s="408">
        <f t="shared" ref="AJ902" si="1756">AJ901</f>
        <v>0</v>
      </c>
      <c r="AK902" s="408">
        <f t="shared" ref="AK902" si="1757">AK901</f>
        <v>0</v>
      </c>
      <c r="AL902" s="408">
        <f t="shared" ref="AL902" si="1758">AL901</f>
        <v>0</v>
      </c>
      <c r="AM902" s="305"/>
    </row>
    <row r="903" spans="1:39" ht="15" hidden="1" outlineLevel="1">
      <c r="A903" s="521"/>
      <c r="B903" s="425"/>
      <c r="C903" s="290"/>
      <c r="D903" s="290"/>
      <c r="E903" s="290"/>
      <c r="F903" s="290"/>
      <c r="G903" s="290"/>
      <c r="H903" s="290"/>
      <c r="I903" s="290"/>
      <c r="J903" s="290"/>
      <c r="K903" s="290"/>
      <c r="L903" s="290"/>
      <c r="M903" s="290"/>
      <c r="N903" s="290"/>
      <c r="O903" s="290"/>
      <c r="P903" s="290"/>
      <c r="Q903" s="290"/>
      <c r="R903" s="290"/>
      <c r="S903" s="290"/>
      <c r="T903" s="290"/>
      <c r="U903" s="290"/>
      <c r="V903" s="290"/>
      <c r="W903" s="290"/>
      <c r="X903" s="290"/>
      <c r="Y903" s="409"/>
      <c r="Z903" s="422"/>
      <c r="AA903" s="422"/>
      <c r="AB903" s="422"/>
      <c r="AC903" s="422"/>
      <c r="AD903" s="422"/>
      <c r="AE903" s="422"/>
      <c r="AF903" s="422"/>
      <c r="AG903" s="422"/>
      <c r="AH903" s="422"/>
      <c r="AI903" s="422"/>
      <c r="AJ903" s="422"/>
      <c r="AK903" s="422"/>
      <c r="AL903" s="422"/>
      <c r="AM903" s="305"/>
    </row>
    <row r="904" spans="1:39" ht="30" hidden="1" outlineLevel="1">
      <c r="A904" s="521">
        <v>39</v>
      </c>
      <c r="B904" s="425" t="s">
        <v>131</v>
      </c>
      <c r="C904" s="290" t="s">
        <v>25</v>
      </c>
      <c r="D904" s="294"/>
      <c r="E904" s="294"/>
      <c r="F904" s="294"/>
      <c r="G904" s="294"/>
      <c r="H904" s="294"/>
      <c r="I904" s="294"/>
      <c r="J904" s="294"/>
      <c r="K904" s="294"/>
      <c r="L904" s="294"/>
      <c r="M904" s="294"/>
      <c r="N904" s="294">
        <v>12</v>
      </c>
      <c r="O904" s="294"/>
      <c r="P904" s="294"/>
      <c r="Q904" s="294"/>
      <c r="R904" s="294"/>
      <c r="S904" s="294"/>
      <c r="T904" s="294"/>
      <c r="U904" s="294"/>
      <c r="V904" s="294"/>
      <c r="W904" s="294"/>
      <c r="X904" s="294"/>
      <c r="Y904" s="423"/>
      <c r="Z904" s="412"/>
      <c r="AA904" s="412"/>
      <c r="AB904" s="412"/>
      <c r="AC904" s="412"/>
      <c r="AD904" s="412"/>
      <c r="AE904" s="412"/>
      <c r="AF904" s="412"/>
      <c r="AG904" s="412"/>
      <c r="AH904" s="412"/>
      <c r="AI904" s="412"/>
      <c r="AJ904" s="412"/>
      <c r="AK904" s="412"/>
      <c r="AL904" s="412"/>
      <c r="AM904" s="295">
        <f>SUM(Y904:AL904)</f>
        <v>0</v>
      </c>
    </row>
    <row r="905" spans="1:39" ht="15" hidden="1" outlineLevel="1">
      <c r="A905" s="521"/>
      <c r="B905" s="293" t="s">
        <v>342</v>
      </c>
      <c r="C905" s="290" t="s">
        <v>163</v>
      </c>
      <c r="D905" s="294"/>
      <c r="E905" s="294"/>
      <c r="F905" s="294"/>
      <c r="G905" s="294"/>
      <c r="H905" s="294"/>
      <c r="I905" s="294"/>
      <c r="J905" s="294"/>
      <c r="K905" s="294"/>
      <c r="L905" s="294"/>
      <c r="M905" s="294"/>
      <c r="N905" s="294">
        <f>N904</f>
        <v>12</v>
      </c>
      <c r="O905" s="294"/>
      <c r="P905" s="294"/>
      <c r="Q905" s="294"/>
      <c r="R905" s="294"/>
      <c r="S905" s="294"/>
      <c r="T905" s="294"/>
      <c r="U905" s="294"/>
      <c r="V905" s="294"/>
      <c r="W905" s="294"/>
      <c r="X905" s="294"/>
      <c r="Y905" s="408">
        <f>Y904</f>
        <v>0</v>
      </c>
      <c r="Z905" s="408">
        <f t="shared" ref="Z905" si="1759">Z904</f>
        <v>0</v>
      </c>
      <c r="AA905" s="408">
        <f t="shared" ref="AA905" si="1760">AA904</f>
        <v>0</v>
      </c>
      <c r="AB905" s="408">
        <f t="shared" ref="AB905" si="1761">AB904</f>
        <v>0</v>
      </c>
      <c r="AC905" s="408">
        <f t="shared" ref="AC905" si="1762">AC904</f>
        <v>0</v>
      </c>
      <c r="AD905" s="408">
        <f t="shared" ref="AD905" si="1763">AD904</f>
        <v>0</v>
      </c>
      <c r="AE905" s="408">
        <f t="shared" ref="AE905" si="1764">AE904</f>
        <v>0</v>
      </c>
      <c r="AF905" s="408">
        <f t="shared" ref="AF905" si="1765">AF904</f>
        <v>0</v>
      </c>
      <c r="AG905" s="408">
        <f t="shared" ref="AG905" si="1766">AG904</f>
        <v>0</v>
      </c>
      <c r="AH905" s="408">
        <f t="shared" ref="AH905" si="1767">AH904</f>
        <v>0</v>
      </c>
      <c r="AI905" s="408">
        <f t="shared" ref="AI905" si="1768">AI904</f>
        <v>0</v>
      </c>
      <c r="AJ905" s="408">
        <f t="shared" ref="AJ905" si="1769">AJ904</f>
        <v>0</v>
      </c>
      <c r="AK905" s="408">
        <f t="shared" ref="AK905" si="1770">AK904</f>
        <v>0</v>
      </c>
      <c r="AL905" s="408">
        <f t="shared" ref="AL905" si="1771">AL904</f>
        <v>0</v>
      </c>
      <c r="AM905" s="305"/>
    </row>
    <row r="906" spans="1:39" ht="15" hidden="1" outlineLevel="1">
      <c r="A906" s="521"/>
      <c r="B906" s="425"/>
      <c r="C906" s="290"/>
      <c r="D906" s="290"/>
      <c r="E906" s="290"/>
      <c r="F906" s="290"/>
      <c r="G906" s="290"/>
      <c r="H906" s="290"/>
      <c r="I906" s="290"/>
      <c r="J906" s="290"/>
      <c r="K906" s="290"/>
      <c r="L906" s="290"/>
      <c r="M906" s="290"/>
      <c r="N906" s="290"/>
      <c r="O906" s="290"/>
      <c r="P906" s="290"/>
      <c r="Q906" s="290"/>
      <c r="R906" s="290"/>
      <c r="S906" s="290"/>
      <c r="T906" s="290"/>
      <c r="U906" s="290"/>
      <c r="V906" s="290"/>
      <c r="W906" s="290"/>
      <c r="X906" s="290"/>
      <c r="Y906" s="409"/>
      <c r="Z906" s="422"/>
      <c r="AA906" s="422"/>
      <c r="AB906" s="422"/>
      <c r="AC906" s="422"/>
      <c r="AD906" s="422"/>
      <c r="AE906" s="422"/>
      <c r="AF906" s="422"/>
      <c r="AG906" s="422"/>
      <c r="AH906" s="422"/>
      <c r="AI906" s="422"/>
      <c r="AJ906" s="422"/>
      <c r="AK906" s="422"/>
      <c r="AL906" s="422"/>
      <c r="AM906" s="305"/>
    </row>
    <row r="907" spans="1:39" ht="30" hidden="1" outlineLevel="1">
      <c r="A907" s="521">
        <v>40</v>
      </c>
      <c r="B907" s="425" t="s">
        <v>132</v>
      </c>
      <c r="C907" s="290" t="s">
        <v>25</v>
      </c>
      <c r="D907" s="294"/>
      <c r="E907" s="294"/>
      <c r="F907" s="294"/>
      <c r="G907" s="294"/>
      <c r="H907" s="294"/>
      <c r="I907" s="294"/>
      <c r="J907" s="294"/>
      <c r="K907" s="294"/>
      <c r="L907" s="294"/>
      <c r="M907" s="294"/>
      <c r="N907" s="294">
        <v>12</v>
      </c>
      <c r="O907" s="294"/>
      <c r="P907" s="294"/>
      <c r="Q907" s="294"/>
      <c r="R907" s="294"/>
      <c r="S907" s="294"/>
      <c r="T907" s="294"/>
      <c r="U907" s="294"/>
      <c r="V907" s="294"/>
      <c r="W907" s="294"/>
      <c r="X907" s="294"/>
      <c r="Y907" s="423"/>
      <c r="Z907" s="412"/>
      <c r="AA907" s="412"/>
      <c r="AB907" s="412"/>
      <c r="AC907" s="412"/>
      <c r="AD907" s="412"/>
      <c r="AE907" s="412"/>
      <c r="AF907" s="412"/>
      <c r="AG907" s="412"/>
      <c r="AH907" s="412"/>
      <c r="AI907" s="412"/>
      <c r="AJ907" s="412"/>
      <c r="AK907" s="412"/>
      <c r="AL907" s="412"/>
      <c r="AM907" s="295">
        <f>SUM(Y907:AL907)</f>
        <v>0</v>
      </c>
    </row>
    <row r="908" spans="1:39" ht="15" hidden="1" outlineLevel="1">
      <c r="A908" s="521"/>
      <c r="B908" s="293" t="s">
        <v>342</v>
      </c>
      <c r="C908" s="290" t="s">
        <v>163</v>
      </c>
      <c r="D908" s="294"/>
      <c r="E908" s="294"/>
      <c r="F908" s="294"/>
      <c r="G908" s="294"/>
      <c r="H908" s="294"/>
      <c r="I908" s="294"/>
      <c r="J908" s="294"/>
      <c r="K908" s="294"/>
      <c r="L908" s="294"/>
      <c r="M908" s="294"/>
      <c r="N908" s="294">
        <f>N907</f>
        <v>12</v>
      </c>
      <c r="O908" s="294"/>
      <c r="P908" s="294"/>
      <c r="Q908" s="294"/>
      <c r="R908" s="294"/>
      <c r="S908" s="294"/>
      <c r="T908" s="294"/>
      <c r="U908" s="294"/>
      <c r="V908" s="294"/>
      <c r="W908" s="294"/>
      <c r="X908" s="294"/>
      <c r="Y908" s="408">
        <f>Y907</f>
        <v>0</v>
      </c>
      <c r="Z908" s="408">
        <f t="shared" ref="Z908" si="1772">Z907</f>
        <v>0</v>
      </c>
      <c r="AA908" s="408">
        <f t="shared" ref="AA908" si="1773">AA907</f>
        <v>0</v>
      </c>
      <c r="AB908" s="408">
        <f t="shared" ref="AB908" si="1774">AB907</f>
        <v>0</v>
      </c>
      <c r="AC908" s="408">
        <f t="shared" ref="AC908" si="1775">AC907</f>
        <v>0</v>
      </c>
      <c r="AD908" s="408">
        <f t="shared" ref="AD908" si="1776">AD907</f>
        <v>0</v>
      </c>
      <c r="AE908" s="408">
        <f t="shared" ref="AE908" si="1777">AE907</f>
        <v>0</v>
      </c>
      <c r="AF908" s="408">
        <f t="shared" ref="AF908" si="1778">AF907</f>
        <v>0</v>
      </c>
      <c r="AG908" s="408">
        <f t="shared" ref="AG908" si="1779">AG907</f>
        <v>0</v>
      </c>
      <c r="AH908" s="408">
        <f t="shared" ref="AH908" si="1780">AH907</f>
        <v>0</v>
      </c>
      <c r="AI908" s="408">
        <f t="shared" ref="AI908" si="1781">AI907</f>
        <v>0</v>
      </c>
      <c r="AJ908" s="408">
        <f t="shared" ref="AJ908" si="1782">AJ907</f>
        <v>0</v>
      </c>
      <c r="AK908" s="408">
        <f t="shared" ref="AK908" si="1783">AK907</f>
        <v>0</v>
      </c>
      <c r="AL908" s="408">
        <f t="shared" ref="AL908" si="1784">AL907</f>
        <v>0</v>
      </c>
      <c r="AM908" s="305"/>
    </row>
    <row r="909" spans="1:39" ht="15" hidden="1" outlineLevel="1">
      <c r="A909" s="521"/>
      <c r="B909" s="425"/>
      <c r="C909" s="290"/>
      <c r="D909" s="290"/>
      <c r="E909" s="290"/>
      <c r="F909" s="290"/>
      <c r="G909" s="290"/>
      <c r="H909" s="290"/>
      <c r="I909" s="290"/>
      <c r="J909" s="290"/>
      <c r="K909" s="290"/>
      <c r="L909" s="290"/>
      <c r="M909" s="290"/>
      <c r="N909" s="290"/>
      <c r="O909" s="290"/>
      <c r="P909" s="290"/>
      <c r="Q909" s="290"/>
      <c r="R909" s="290"/>
      <c r="S909" s="290"/>
      <c r="T909" s="290"/>
      <c r="U909" s="290"/>
      <c r="V909" s="290"/>
      <c r="W909" s="290"/>
      <c r="X909" s="290"/>
      <c r="Y909" s="409"/>
      <c r="Z909" s="422"/>
      <c r="AA909" s="422"/>
      <c r="AB909" s="422"/>
      <c r="AC909" s="422"/>
      <c r="AD909" s="422"/>
      <c r="AE909" s="422"/>
      <c r="AF909" s="422"/>
      <c r="AG909" s="422"/>
      <c r="AH909" s="422"/>
      <c r="AI909" s="422"/>
      <c r="AJ909" s="422"/>
      <c r="AK909" s="422"/>
      <c r="AL909" s="422"/>
      <c r="AM909" s="305"/>
    </row>
    <row r="910" spans="1:39" ht="45" hidden="1" outlineLevel="1">
      <c r="A910" s="521">
        <v>41</v>
      </c>
      <c r="B910" s="425" t="s">
        <v>133</v>
      </c>
      <c r="C910" s="290" t="s">
        <v>25</v>
      </c>
      <c r="D910" s="294"/>
      <c r="E910" s="294"/>
      <c r="F910" s="294"/>
      <c r="G910" s="294"/>
      <c r="H910" s="294"/>
      <c r="I910" s="294"/>
      <c r="J910" s="294"/>
      <c r="K910" s="294"/>
      <c r="L910" s="294"/>
      <c r="M910" s="294"/>
      <c r="N910" s="294">
        <v>12</v>
      </c>
      <c r="O910" s="294"/>
      <c r="P910" s="294"/>
      <c r="Q910" s="294"/>
      <c r="R910" s="294"/>
      <c r="S910" s="294"/>
      <c r="T910" s="294"/>
      <c r="U910" s="294"/>
      <c r="V910" s="294"/>
      <c r="W910" s="294"/>
      <c r="X910" s="294"/>
      <c r="Y910" s="423"/>
      <c r="Z910" s="412"/>
      <c r="AA910" s="412"/>
      <c r="AB910" s="412"/>
      <c r="AC910" s="412"/>
      <c r="AD910" s="412"/>
      <c r="AE910" s="412"/>
      <c r="AF910" s="412"/>
      <c r="AG910" s="412"/>
      <c r="AH910" s="412"/>
      <c r="AI910" s="412"/>
      <c r="AJ910" s="412"/>
      <c r="AK910" s="412"/>
      <c r="AL910" s="412"/>
      <c r="AM910" s="295">
        <f>SUM(Y910:AL910)</f>
        <v>0</v>
      </c>
    </row>
    <row r="911" spans="1:39" ht="15" hidden="1" outlineLevel="1">
      <c r="A911" s="521"/>
      <c r="B911" s="293" t="s">
        <v>342</v>
      </c>
      <c r="C911" s="290" t="s">
        <v>163</v>
      </c>
      <c r="D911" s="294"/>
      <c r="E911" s="294"/>
      <c r="F911" s="294"/>
      <c r="G911" s="294"/>
      <c r="H911" s="294"/>
      <c r="I911" s="294"/>
      <c r="J911" s="294"/>
      <c r="K911" s="294"/>
      <c r="L911" s="294"/>
      <c r="M911" s="294"/>
      <c r="N911" s="294">
        <f>N910</f>
        <v>12</v>
      </c>
      <c r="O911" s="294"/>
      <c r="P911" s="294"/>
      <c r="Q911" s="294"/>
      <c r="R911" s="294"/>
      <c r="S911" s="294"/>
      <c r="T911" s="294"/>
      <c r="U911" s="294"/>
      <c r="V911" s="294"/>
      <c r="W911" s="294"/>
      <c r="X911" s="294"/>
      <c r="Y911" s="408">
        <f>Y910</f>
        <v>0</v>
      </c>
      <c r="Z911" s="408">
        <f t="shared" ref="Z911" si="1785">Z910</f>
        <v>0</v>
      </c>
      <c r="AA911" s="408">
        <f t="shared" ref="AA911" si="1786">AA910</f>
        <v>0</v>
      </c>
      <c r="AB911" s="408">
        <f t="shared" ref="AB911" si="1787">AB910</f>
        <v>0</v>
      </c>
      <c r="AC911" s="408">
        <f t="shared" ref="AC911" si="1788">AC910</f>
        <v>0</v>
      </c>
      <c r="AD911" s="408">
        <f t="shared" ref="AD911" si="1789">AD910</f>
        <v>0</v>
      </c>
      <c r="AE911" s="408">
        <f t="shared" ref="AE911" si="1790">AE910</f>
        <v>0</v>
      </c>
      <c r="AF911" s="408">
        <f t="shared" ref="AF911" si="1791">AF910</f>
        <v>0</v>
      </c>
      <c r="AG911" s="408">
        <f t="shared" ref="AG911" si="1792">AG910</f>
        <v>0</v>
      </c>
      <c r="AH911" s="408">
        <f t="shared" ref="AH911" si="1793">AH910</f>
        <v>0</v>
      </c>
      <c r="AI911" s="408">
        <f t="shared" ref="AI911" si="1794">AI910</f>
        <v>0</v>
      </c>
      <c r="AJ911" s="408">
        <f t="shared" ref="AJ911" si="1795">AJ910</f>
        <v>0</v>
      </c>
      <c r="AK911" s="408">
        <f t="shared" ref="AK911" si="1796">AK910</f>
        <v>0</v>
      </c>
      <c r="AL911" s="408">
        <f t="shared" ref="AL911" si="1797">AL910</f>
        <v>0</v>
      </c>
      <c r="AM911" s="305"/>
    </row>
    <row r="912" spans="1:39" ht="15" hidden="1" outlineLevel="1">
      <c r="A912" s="521"/>
      <c r="B912" s="425"/>
      <c r="C912" s="290"/>
      <c r="D912" s="290"/>
      <c r="E912" s="290"/>
      <c r="F912" s="290"/>
      <c r="G912" s="290"/>
      <c r="H912" s="290"/>
      <c r="I912" s="290"/>
      <c r="J912" s="290"/>
      <c r="K912" s="290"/>
      <c r="L912" s="290"/>
      <c r="M912" s="290"/>
      <c r="N912" s="290"/>
      <c r="O912" s="290"/>
      <c r="P912" s="290"/>
      <c r="Q912" s="290"/>
      <c r="R912" s="290"/>
      <c r="S912" s="290"/>
      <c r="T912" s="290"/>
      <c r="U912" s="290"/>
      <c r="V912" s="290"/>
      <c r="W912" s="290"/>
      <c r="X912" s="290"/>
      <c r="Y912" s="409"/>
      <c r="Z912" s="422"/>
      <c r="AA912" s="422"/>
      <c r="AB912" s="422"/>
      <c r="AC912" s="422"/>
      <c r="AD912" s="422"/>
      <c r="AE912" s="422"/>
      <c r="AF912" s="422"/>
      <c r="AG912" s="422"/>
      <c r="AH912" s="422"/>
      <c r="AI912" s="422"/>
      <c r="AJ912" s="422"/>
      <c r="AK912" s="422"/>
      <c r="AL912" s="422"/>
      <c r="AM912" s="305"/>
    </row>
    <row r="913" spans="1:39" ht="30" hidden="1" outlineLevel="1">
      <c r="A913" s="521">
        <v>42</v>
      </c>
      <c r="B913" s="425" t="s">
        <v>134</v>
      </c>
      <c r="C913" s="290" t="s">
        <v>25</v>
      </c>
      <c r="D913" s="294"/>
      <c r="E913" s="294"/>
      <c r="F913" s="294"/>
      <c r="G913" s="294"/>
      <c r="H913" s="294"/>
      <c r="I913" s="294"/>
      <c r="J913" s="294"/>
      <c r="K913" s="294"/>
      <c r="L913" s="294"/>
      <c r="M913" s="294"/>
      <c r="N913" s="290"/>
      <c r="O913" s="294"/>
      <c r="P913" s="294"/>
      <c r="Q913" s="294"/>
      <c r="R913" s="294"/>
      <c r="S913" s="294"/>
      <c r="T913" s="294"/>
      <c r="U913" s="294"/>
      <c r="V913" s="294"/>
      <c r="W913" s="294"/>
      <c r="X913" s="294"/>
      <c r="Y913" s="423"/>
      <c r="Z913" s="412"/>
      <c r="AA913" s="412"/>
      <c r="AB913" s="412"/>
      <c r="AC913" s="412"/>
      <c r="AD913" s="412"/>
      <c r="AE913" s="412"/>
      <c r="AF913" s="412"/>
      <c r="AG913" s="412"/>
      <c r="AH913" s="412"/>
      <c r="AI913" s="412"/>
      <c r="AJ913" s="412"/>
      <c r="AK913" s="412"/>
      <c r="AL913" s="412"/>
      <c r="AM913" s="295">
        <f>SUM(Y913:AL913)</f>
        <v>0</v>
      </c>
    </row>
    <row r="914" spans="1:39" ht="15" hidden="1" outlineLevel="1">
      <c r="A914" s="521"/>
      <c r="B914" s="293" t="s">
        <v>342</v>
      </c>
      <c r="C914" s="290" t="s">
        <v>163</v>
      </c>
      <c r="D914" s="294"/>
      <c r="E914" s="294"/>
      <c r="F914" s="294"/>
      <c r="G914" s="294"/>
      <c r="H914" s="294"/>
      <c r="I914" s="294"/>
      <c r="J914" s="294"/>
      <c r="K914" s="294"/>
      <c r="L914" s="294"/>
      <c r="M914" s="294"/>
      <c r="N914" s="461"/>
      <c r="O914" s="294"/>
      <c r="P914" s="294"/>
      <c r="Q914" s="294"/>
      <c r="R914" s="294"/>
      <c r="S914" s="294"/>
      <c r="T914" s="294"/>
      <c r="U914" s="294"/>
      <c r="V914" s="294"/>
      <c r="W914" s="294"/>
      <c r="X914" s="294"/>
      <c r="Y914" s="408">
        <f>Y913</f>
        <v>0</v>
      </c>
      <c r="Z914" s="408">
        <f t="shared" ref="Z914" si="1798">Z913</f>
        <v>0</v>
      </c>
      <c r="AA914" s="408">
        <f t="shared" ref="AA914" si="1799">AA913</f>
        <v>0</v>
      </c>
      <c r="AB914" s="408">
        <f t="shared" ref="AB914" si="1800">AB913</f>
        <v>0</v>
      </c>
      <c r="AC914" s="408">
        <f t="shared" ref="AC914" si="1801">AC913</f>
        <v>0</v>
      </c>
      <c r="AD914" s="408">
        <f t="shared" ref="AD914" si="1802">AD913</f>
        <v>0</v>
      </c>
      <c r="AE914" s="408">
        <f t="shared" ref="AE914" si="1803">AE913</f>
        <v>0</v>
      </c>
      <c r="AF914" s="408">
        <f t="shared" ref="AF914" si="1804">AF913</f>
        <v>0</v>
      </c>
      <c r="AG914" s="408">
        <f t="shared" ref="AG914" si="1805">AG913</f>
        <v>0</v>
      </c>
      <c r="AH914" s="408">
        <f t="shared" ref="AH914" si="1806">AH913</f>
        <v>0</v>
      </c>
      <c r="AI914" s="408">
        <f t="shared" ref="AI914" si="1807">AI913</f>
        <v>0</v>
      </c>
      <c r="AJ914" s="408">
        <f t="shared" ref="AJ914" si="1808">AJ913</f>
        <v>0</v>
      </c>
      <c r="AK914" s="408">
        <f t="shared" ref="AK914" si="1809">AK913</f>
        <v>0</v>
      </c>
      <c r="AL914" s="408">
        <f t="shared" ref="AL914" si="1810">AL913</f>
        <v>0</v>
      </c>
      <c r="AM914" s="305"/>
    </row>
    <row r="915" spans="1:39" ht="15" hidden="1" outlineLevel="1">
      <c r="A915" s="521"/>
      <c r="B915" s="425"/>
      <c r="C915" s="290"/>
      <c r="D915" s="290"/>
      <c r="E915" s="290"/>
      <c r="F915" s="290"/>
      <c r="G915" s="290"/>
      <c r="H915" s="290"/>
      <c r="I915" s="290"/>
      <c r="J915" s="290"/>
      <c r="K915" s="290"/>
      <c r="L915" s="290"/>
      <c r="M915" s="290"/>
      <c r="N915" s="290"/>
      <c r="O915" s="290"/>
      <c r="P915" s="290"/>
      <c r="Q915" s="290"/>
      <c r="R915" s="290"/>
      <c r="S915" s="290"/>
      <c r="T915" s="290"/>
      <c r="U915" s="290"/>
      <c r="V915" s="290"/>
      <c r="W915" s="290"/>
      <c r="X915" s="290"/>
      <c r="Y915" s="409"/>
      <c r="Z915" s="422"/>
      <c r="AA915" s="422"/>
      <c r="AB915" s="422"/>
      <c r="AC915" s="422"/>
      <c r="AD915" s="422"/>
      <c r="AE915" s="422"/>
      <c r="AF915" s="422"/>
      <c r="AG915" s="422"/>
      <c r="AH915" s="422"/>
      <c r="AI915" s="422"/>
      <c r="AJ915" s="422"/>
      <c r="AK915" s="422"/>
      <c r="AL915" s="422"/>
      <c r="AM915" s="305"/>
    </row>
    <row r="916" spans="1:39" ht="15" hidden="1" outlineLevel="1">
      <c r="A916" s="521">
        <v>43</v>
      </c>
      <c r="B916" s="425" t="s">
        <v>135</v>
      </c>
      <c r="C916" s="290" t="s">
        <v>25</v>
      </c>
      <c r="D916" s="294"/>
      <c r="E916" s="294"/>
      <c r="F916" s="294"/>
      <c r="G916" s="294"/>
      <c r="H916" s="294"/>
      <c r="I916" s="294"/>
      <c r="J916" s="294"/>
      <c r="K916" s="294"/>
      <c r="L916" s="294"/>
      <c r="M916" s="294"/>
      <c r="N916" s="294">
        <v>12</v>
      </c>
      <c r="O916" s="294"/>
      <c r="P916" s="294"/>
      <c r="Q916" s="294"/>
      <c r="R916" s="294"/>
      <c r="S916" s="294"/>
      <c r="T916" s="294"/>
      <c r="U916" s="294"/>
      <c r="V916" s="294"/>
      <c r="W916" s="294"/>
      <c r="X916" s="294"/>
      <c r="Y916" s="423"/>
      <c r="Z916" s="412"/>
      <c r="AA916" s="412"/>
      <c r="AB916" s="412"/>
      <c r="AC916" s="412"/>
      <c r="AD916" s="412"/>
      <c r="AE916" s="412"/>
      <c r="AF916" s="412"/>
      <c r="AG916" s="412"/>
      <c r="AH916" s="412"/>
      <c r="AI916" s="412"/>
      <c r="AJ916" s="412"/>
      <c r="AK916" s="412"/>
      <c r="AL916" s="412"/>
      <c r="AM916" s="295">
        <f>SUM(Y916:AL916)</f>
        <v>0</v>
      </c>
    </row>
    <row r="917" spans="1:39" ht="15" hidden="1" outlineLevel="1">
      <c r="A917" s="521"/>
      <c r="B917" s="293" t="s">
        <v>342</v>
      </c>
      <c r="C917" s="290" t="s">
        <v>163</v>
      </c>
      <c r="D917" s="294"/>
      <c r="E917" s="294"/>
      <c r="F917" s="294"/>
      <c r="G917" s="294"/>
      <c r="H917" s="294"/>
      <c r="I917" s="294"/>
      <c r="J917" s="294"/>
      <c r="K917" s="294"/>
      <c r="L917" s="294"/>
      <c r="M917" s="294"/>
      <c r="N917" s="294">
        <f>N916</f>
        <v>12</v>
      </c>
      <c r="O917" s="294"/>
      <c r="P917" s="294"/>
      <c r="Q917" s="294"/>
      <c r="R917" s="294"/>
      <c r="S917" s="294"/>
      <c r="T917" s="294"/>
      <c r="U917" s="294"/>
      <c r="V917" s="294"/>
      <c r="W917" s="294"/>
      <c r="X917" s="294"/>
      <c r="Y917" s="408">
        <f>Y916</f>
        <v>0</v>
      </c>
      <c r="Z917" s="408">
        <f t="shared" ref="Z917" si="1811">Z916</f>
        <v>0</v>
      </c>
      <c r="AA917" s="408">
        <f t="shared" ref="AA917" si="1812">AA916</f>
        <v>0</v>
      </c>
      <c r="AB917" s="408">
        <f t="shared" ref="AB917" si="1813">AB916</f>
        <v>0</v>
      </c>
      <c r="AC917" s="408">
        <f t="shared" ref="AC917" si="1814">AC916</f>
        <v>0</v>
      </c>
      <c r="AD917" s="408">
        <f t="shared" ref="AD917" si="1815">AD916</f>
        <v>0</v>
      </c>
      <c r="AE917" s="408">
        <f t="shared" ref="AE917" si="1816">AE916</f>
        <v>0</v>
      </c>
      <c r="AF917" s="408">
        <f t="shared" ref="AF917" si="1817">AF916</f>
        <v>0</v>
      </c>
      <c r="AG917" s="408">
        <f t="shared" ref="AG917" si="1818">AG916</f>
        <v>0</v>
      </c>
      <c r="AH917" s="408">
        <f t="shared" ref="AH917" si="1819">AH916</f>
        <v>0</v>
      </c>
      <c r="AI917" s="408">
        <f t="shared" ref="AI917" si="1820">AI916</f>
        <v>0</v>
      </c>
      <c r="AJ917" s="408">
        <f t="shared" ref="AJ917" si="1821">AJ916</f>
        <v>0</v>
      </c>
      <c r="AK917" s="408">
        <f t="shared" ref="AK917" si="1822">AK916</f>
        <v>0</v>
      </c>
      <c r="AL917" s="408">
        <f t="shared" ref="AL917" si="1823">AL916</f>
        <v>0</v>
      </c>
      <c r="AM917" s="305"/>
    </row>
    <row r="918" spans="1:39" ht="15" hidden="1" outlineLevel="1">
      <c r="A918" s="521"/>
      <c r="B918" s="425"/>
      <c r="C918" s="290"/>
      <c r="D918" s="290"/>
      <c r="E918" s="290"/>
      <c r="F918" s="290"/>
      <c r="G918" s="290"/>
      <c r="H918" s="290"/>
      <c r="I918" s="290"/>
      <c r="J918" s="290"/>
      <c r="K918" s="290"/>
      <c r="L918" s="290"/>
      <c r="M918" s="290"/>
      <c r="N918" s="290"/>
      <c r="O918" s="290"/>
      <c r="P918" s="290"/>
      <c r="Q918" s="290"/>
      <c r="R918" s="290"/>
      <c r="S918" s="290"/>
      <c r="T918" s="290"/>
      <c r="U918" s="290"/>
      <c r="V918" s="290"/>
      <c r="W918" s="290"/>
      <c r="X918" s="290"/>
      <c r="Y918" s="409"/>
      <c r="Z918" s="422"/>
      <c r="AA918" s="422"/>
      <c r="AB918" s="422"/>
      <c r="AC918" s="422"/>
      <c r="AD918" s="422"/>
      <c r="AE918" s="422"/>
      <c r="AF918" s="422"/>
      <c r="AG918" s="422"/>
      <c r="AH918" s="422"/>
      <c r="AI918" s="422"/>
      <c r="AJ918" s="422"/>
      <c r="AK918" s="422"/>
      <c r="AL918" s="422"/>
      <c r="AM918" s="305"/>
    </row>
    <row r="919" spans="1:39" ht="45" hidden="1" outlineLevel="1">
      <c r="A919" s="521">
        <v>44</v>
      </c>
      <c r="B919" s="425" t="s">
        <v>136</v>
      </c>
      <c r="C919" s="290" t="s">
        <v>25</v>
      </c>
      <c r="D919" s="294"/>
      <c r="E919" s="294"/>
      <c r="F919" s="294"/>
      <c r="G919" s="294"/>
      <c r="H919" s="294"/>
      <c r="I919" s="294"/>
      <c r="J919" s="294"/>
      <c r="K919" s="294"/>
      <c r="L919" s="294"/>
      <c r="M919" s="294"/>
      <c r="N919" s="294">
        <v>12</v>
      </c>
      <c r="O919" s="294"/>
      <c r="P919" s="294"/>
      <c r="Q919" s="294"/>
      <c r="R919" s="294"/>
      <c r="S919" s="294"/>
      <c r="T919" s="294"/>
      <c r="U919" s="294"/>
      <c r="V919" s="294"/>
      <c r="W919" s="294"/>
      <c r="X919" s="294"/>
      <c r="Y919" s="423"/>
      <c r="Z919" s="412"/>
      <c r="AA919" s="412"/>
      <c r="AB919" s="412"/>
      <c r="AC919" s="412"/>
      <c r="AD919" s="412"/>
      <c r="AE919" s="412"/>
      <c r="AF919" s="412"/>
      <c r="AG919" s="412"/>
      <c r="AH919" s="412"/>
      <c r="AI919" s="412"/>
      <c r="AJ919" s="412"/>
      <c r="AK919" s="412"/>
      <c r="AL919" s="412"/>
      <c r="AM919" s="295">
        <f>SUM(Y919:AL919)</f>
        <v>0</v>
      </c>
    </row>
    <row r="920" spans="1:39" ht="15" hidden="1" outlineLevel="1">
      <c r="A920" s="521"/>
      <c r="B920" s="293" t="s">
        <v>342</v>
      </c>
      <c r="C920" s="290" t="s">
        <v>163</v>
      </c>
      <c r="D920" s="294"/>
      <c r="E920" s="294"/>
      <c r="F920" s="294"/>
      <c r="G920" s="294"/>
      <c r="H920" s="294"/>
      <c r="I920" s="294"/>
      <c r="J920" s="294"/>
      <c r="K920" s="294"/>
      <c r="L920" s="294"/>
      <c r="M920" s="294"/>
      <c r="N920" s="294">
        <f>N919</f>
        <v>12</v>
      </c>
      <c r="O920" s="294"/>
      <c r="P920" s="294"/>
      <c r="Q920" s="294"/>
      <c r="R920" s="294"/>
      <c r="S920" s="294"/>
      <c r="T920" s="294"/>
      <c r="U920" s="294"/>
      <c r="V920" s="294"/>
      <c r="W920" s="294"/>
      <c r="X920" s="294"/>
      <c r="Y920" s="408">
        <f>Y919</f>
        <v>0</v>
      </c>
      <c r="Z920" s="408">
        <f t="shared" ref="Z920" si="1824">Z919</f>
        <v>0</v>
      </c>
      <c r="AA920" s="408">
        <f t="shared" ref="AA920" si="1825">AA919</f>
        <v>0</v>
      </c>
      <c r="AB920" s="408">
        <f t="shared" ref="AB920" si="1826">AB919</f>
        <v>0</v>
      </c>
      <c r="AC920" s="408">
        <f t="shared" ref="AC920" si="1827">AC919</f>
        <v>0</v>
      </c>
      <c r="AD920" s="408">
        <f t="shared" ref="AD920" si="1828">AD919</f>
        <v>0</v>
      </c>
      <c r="AE920" s="408">
        <f t="shared" ref="AE920" si="1829">AE919</f>
        <v>0</v>
      </c>
      <c r="AF920" s="408">
        <f t="shared" ref="AF920" si="1830">AF919</f>
        <v>0</v>
      </c>
      <c r="AG920" s="408">
        <f t="shared" ref="AG920" si="1831">AG919</f>
        <v>0</v>
      </c>
      <c r="AH920" s="408">
        <f t="shared" ref="AH920" si="1832">AH919</f>
        <v>0</v>
      </c>
      <c r="AI920" s="408">
        <f t="shared" ref="AI920" si="1833">AI919</f>
        <v>0</v>
      </c>
      <c r="AJ920" s="408">
        <f t="shared" ref="AJ920" si="1834">AJ919</f>
        <v>0</v>
      </c>
      <c r="AK920" s="408">
        <f t="shared" ref="AK920" si="1835">AK919</f>
        <v>0</v>
      </c>
      <c r="AL920" s="408">
        <f t="shared" ref="AL920" si="1836">AL919</f>
        <v>0</v>
      </c>
      <c r="AM920" s="305"/>
    </row>
    <row r="921" spans="1:39" ht="15" hidden="1" outlineLevel="1">
      <c r="A921" s="521"/>
      <c r="B921" s="425"/>
      <c r="C921" s="290"/>
      <c r="D921" s="290"/>
      <c r="E921" s="290"/>
      <c r="F921" s="290"/>
      <c r="G921" s="290"/>
      <c r="H921" s="290"/>
      <c r="I921" s="290"/>
      <c r="J921" s="290"/>
      <c r="K921" s="290"/>
      <c r="L921" s="290"/>
      <c r="M921" s="290"/>
      <c r="N921" s="290"/>
      <c r="O921" s="290"/>
      <c r="P921" s="290"/>
      <c r="Q921" s="290"/>
      <c r="R921" s="290"/>
      <c r="S921" s="290"/>
      <c r="T921" s="290"/>
      <c r="U921" s="290"/>
      <c r="V921" s="290"/>
      <c r="W921" s="290"/>
      <c r="X921" s="290"/>
      <c r="Y921" s="409"/>
      <c r="Z921" s="422"/>
      <c r="AA921" s="422"/>
      <c r="AB921" s="422"/>
      <c r="AC921" s="422"/>
      <c r="AD921" s="422"/>
      <c r="AE921" s="422"/>
      <c r="AF921" s="422"/>
      <c r="AG921" s="422"/>
      <c r="AH921" s="422"/>
      <c r="AI921" s="422"/>
      <c r="AJ921" s="422"/>
      <c r="AK921" s="422"/>
      <c r="AL921" s="422"/>
      <c r="AM921" s="305"/>
    </row>
    <row r="922" spans="1:39" ht="30" hidden="1" outlineLevel="1">
      <c r="A922" s="521">
        <v>45</v>
      </c>
      <c r="B922" s="425" t="s">
        <v>137</v>
      </c>
      <c r="C922" s="290" t="s">
        <v>25</v>
      </c>
      <c r="D922" s="294"/>
      <c r="E922" s="294"/>
      <c r="F922" s="294"/>
      <c r="G922" s="294"/>
      <c r="H922" s="294"/>
      <c r="I922" s="294"/>
      <c r="J922" s="294"/>
      <c r="K922" s="294"/>
      <c r="L922" s="294"/>
      <c r="M922" s="294"/>
      <c r="N922" s="294">
        <v>12</v>
      </c>
      <c r="O922" s="294"/>
      <c r="P922" s="294"/>
      <c r="Q922" s="294"/>
      <c r="R922" s="294"/>
      <c r="S922" s="294"/>
      <c r="T922" s="294"/>
      <c r="U922" s="294"/>
      <c r="V922" s="294"/>
      <c r="W922" s="294"/>
      <c r="X922" s="294"/>
      <c r="Y922" s="423"/>
      <c r="Z922" s="412"/>
      <c r="AA922" s="412"/>
      <c r="AB922" s="412"/>
      <c r="AC922" s="412"/>
      <c r="AD922" s="412"/>
      <c r="AE922" s="412"/>
      <c r="AF922" s="412"/>
      <c r="AG922" s="412"/>
      <c r="AH922" s="412"/>
      <c r="AI922" s="412"/>
      <c r="AJ922" s="412"/>
      <c r="AK922" s="412"/>
      <c r="AL922" s="412"/>
      <c r="AM922" s="295">
        <f>SUM(Y922:AL922)</f>
        <v>0</v>
      </c>
    </row>
    <row r="923" spans="1:39" ht="15" hidden="1" outlineLevel="1">
      <c r="A923" s="521"/>
      <c r="B923" s="293" t="s">
        <v>342</v>
      </c>
      <c r="C923" s="290" t="s">
        <v>163</v>
      </c>
      <c r="D923" s="294"/>
      <c r="E923" s="294"/>
      <c r="F923" s="294"/>
      <c r="G923" s="294"/>
      <c r="H923" s="294"/>
      <c r="I923" s="294"/>
      <c r="J923" s="294"/>
      <c r="K923" s="294"/>
      <c r="L923" s="294"/>
      <c r="M923" s="294"/>
      <c r="N923" s="294">
        <f>N922</f>
        <v>12</v>
      </c>
      <c r="O923" s="294"/>
      <c r="P923" s="294"/>
      <c r="Q923" s="294"/>
      <c r="R923" s="294"/>
      <c r="S923" s="294"/>
      <c r="T923" s="294"/>
      <c r="U923" s="294"/>
      <c r="V923" s="294"/>
      <c r="W923" s="294"/>
      <c r="X923" s="294"/>
      <c r="Y923" s="408">
        <f>Y922</f>
        <v>0</v>
      </c>
      <c r="Z923" s="408">
        <f t="shared" ref="Z923" si="1837">Z922</f>
        <v>0</v>
      </c>
      <c r="AA923" s="408">
        <f t="shared" ref="AA923" si="1838">AA922</f>
        <v>0</v>
      </c>
      <c r="AB923" s="408">
        <f t="shared" ref="AB923" si="1839">AB922</f>
        <v>0</v>
      </c>
      <c r="AC923" s="408">
        <f t="shared" ref="AC923" si="1840">AC922</f>
        <v>0</v>
      </c>
      <c r="AD923" s="408">
        <f t="shared" ref="AD923" si="1841">AD922</f>
        <v>0</v>
      </c>
      <c r="AE923" s="408">
        <f t="shared" ref="AE923" si="1842">AE922</f>
        <v>0</v>
      </c>
      <c r="AF923" s="408">
        <f t="shared" ref="AF923" si="1843">AF922</f>
        <v>0</v>
      </c>
      <c r="AG923" s="408">
        <f t="shared" ref="AG923" si="1844">AG922</f>
        <v>0</v>
      </c>
      <c r="AH923" s="408">
        <f t="shared" ref="AH923" si="1845">AH922</f>
        <v>0</v>
      </c>
      <c r="AI923" s="408">
        <f t="shared" ref="AI923" si="1846">AI922</f>
        <v>0</v>
      </c>
      <c r="AJ923" s="408">
        <f t="shared" ref="AJ923" si="1847">AJ922</f>
        <v>0</v>
      </c>
      <c r="AK923" s="408">
        <f t="shared" ref="AK923" si="1848">AK922</f>
        <v>0</v>
      </c>
      <c r="AL923" s="408">
        <f t="shared" ref="AL923" si="1849">AL922</f>
        <v>0</v>
      </c>
      <c r="AM923" s="305"/>
    </row>
    <row r="924" spans="1:39" ht="15" hidden="1" outlineLevel="1">
      <c r="A924" s="521"/>
      <c r="B924" s="425"/>
      <c r="C924" s="290"/>
      <c r="D924" s="290"/>
      <c r="E924" s="290"/>
      <c r="F924" s="290"/>
      <c r="G924" s="290"/>
      <c r="H924" s="290"/>
      <c r="I924" s="290"/>
      <c r="J924" s="290"/>
      <c r="K924" s="290"/>
      <c r="L924" s="290"/>
      <c r="M924" s="290"/>
      <c r="N924" s="290"/>
      <c r="O924" s="290"/>
      <c r="P924" s="290"/>
      <c r="Q924" s="290"/>
      <c r="R924" s="290"/>
      <c r="S924" s="290"/>
      <c r="T924" s="290"/>
      <c r="U924" s="290"/>
      <c r="V924" s="290"/>
      <c r="W924" s="290"/>
      <c r="X924" s="290"/>
      <c r="Y924" s="409"/>
      <c r="Z924" s="422"/>
      <c r="AA924" s="422"/>
      <c r="AB924" s="422"/>
      <c r="AC924" s="422"/>
      <c r="AD924" s="422"/>
      <c r="AE924" s="422"/>
      <c r="AF924" s="422"/>
      <c r="AG924" s="422"/>
      <c r="AH924" s="422"/>
      <c r="AI924" s="422"/>
      <c r="AJ924" s="422"/>
      <c r="AK924" s="422"/>
      <c r="AL924" s="422"/>
      <c r="AM924" s="305"/>
    </row>
    <row r="925" spans="1:39" ht="30" hidden="1" outlineLevel="1">
      <c r="A925" s="521">
        <v>46</v>
      </c>
      <c r="B925" s="425" t="s">
        <v>138</v>
      </c>
      <c r="C925" s="290" t="s">
        <v>25</v>
      </c>
      <c r="D925" s="294"/>
      <c r="E925" s="294"/>
      <c r="F925" s="294"/>
      <c r="G925" s="294"/>
      <c r="H925" s="294"/>
      <c r="I925" s="294"/>
      <c r="J925" s="294"/>
      <c r="K925" s="294"/>
      <c r="L925" s="294"/>
      <c r="M925" s="294"/>
      <c r="N925" s="294">
        <v>12</v>
      </c>
      <c r="O925" s="294"/>
      <c r="P925" s="294"/>
      <c r="Q925" s="294"/>
      <c r="R925" s="294"/>
      <c r="S925" s="294"/>
      <c r="T925" s="294"/>
      <c r="U925" s="294"/>
      <c r="V925" s="294"/>
      <c r="W925" s="294"/>
      <c r="X925" s="294"/>
      <c r="Y925" s="423"/>
      <c r="Z925" s="412"/>
      <c r="AA925" s="412"/>
      <c r="AB925" s="412"/>
      <c r="AC925" s="412"/>
      <c r="AD925" s="412"/>
      <c r="AE925" s="412"/>
      <c r="AF925" s="412"/>
      <c r="AG925" s="412"/>
      <c r="AH925" s="412"/>
      <c r="AI925" s="412"/>
      <c r="AJ925" s="412"/>
      <c r="AK925" s="412"/>
      <c r="AL925" s="412"/>
      <c r="AM925" s="295">
        <f>SUM(Y925:AL925)</f>
        <v>0</v>
      </c>
    </row>
    <row r="926" spans="1:39" ht="15" hidden="1" outlineLevel="1">
      <c r="A926" s="521"/>
      <c r="B926" s="293" t="s">
        <v>342</v>
      </c>
      <c r="C926" s="290" t="s">
        <v>163</v>
      </c>
      <c r="D926" s="294"/>
      <c r="E926" s="294"/>
      <c r="F926" s="294"/>
      <c r="G926" s="294"/>
      <c r="H926" s="294"/>
      <c r="I926" s="294"/>
      <c r="J926" s="294"/>
      <c r="K926" s="294"/>
      <c r="L926" s="294"/>
      <c r="M926" s="294"/>
      <c r="N926" s="294">
        <f>N925</f>
        <v>12</v>
      </c>
      <c r="O926" s="294"/>
      <c r="P926" s="294"/>
      <c r="Q926" s="294"/>
      <c r="R926" s="294"/>
      <c r="S926" s="294"/>
      <c r="T926" s="294"/>
      <c r="U926" s="294"/>
      <c r="V926" s="294"/>
      <c r="W926" s="294"/>
      <c r="X926" s="294"/>
      <c r="Y926" s="408">
        <f>Y925</f>
        <v>0</v>
      </c>
      <c r="Z926" s="408">
        <f t="shared" ref="Z926" si="1850">Z925</f>
        <v>0</v>
      </c>
      <c r="AA926" s="408">
        <f t="shared" ref="AA926" si="1851">AA925</f>
        <v>0</v>
      </c>
      <c r="AB926" s="408">
        <f t="shared" ref="AB926" si="1852">AB925</f>
        <v>0</v>
      </c>
      <c r="AC926" s="408">
        <f t="shared" ref="AC926" si="1853">AC925</f>
        <v>0</v>
      </c>
      <c r="AD926" s="408">
        <f t="shared" ref="AD926" si="1854">AD925</f>
        <v>0</v>
      </c>
      <c r="AE926" s="408">
        <f t="shared" ref="AE926" si="1855">AE925</f>
        <v>0</v>
      </c>
      <c r="AF926" s="408">
        <f t="shared" ref="AF926" si="1856">AF925</f>
        <v>0</v>
      </c>
      <c r="AG926" s="408">
        <f t="shared" ref="AG926" si="1857">AG925</f>
        <v>0</v>
      </c>
      <c r="AH926" s="408">
        <f t="shared" ref="AH926" si="1858">AH925</f>
        <v>0</v>
      </c>
      <c r="AI926" s="408">
        <f t="shared" ref="AI926" si="1859">AI925</f>
        <v>0</v>
      </c>
      <c r="AJ926" s="408">
        <f t="shared" ref="AJ926" si="1860">AJ925</f>
        <v>0</v>
      </c>
      <c r="AK926" s="408">
        <f t="shared" ref="AK926" si="1861">AK925</f>
        <v>0</v>
      </c>
      <c r="AL926" s="408">
        <f t="shared" ref="AL926" si="1862">AL925</f>
        <v>0</v>
      </c>
      <c r="AM926" s="305"/>
    </row>
    <row r="927" spans="1:39" ht="15" hidden="1" outlineLevel="1">
      <c r="A927" s="521"/>
      <c r="B927" s="425"/>
      <c r="C927" s="290"/>
      <c r="D927" s="290"/>
      <c r="E927" s="290"/>
      <c r="F927" s="290"/>
      <c r="G927" s="290"/>
      <c r="H927" s="290"/>
      <c r="I927" s="290"/>
      <c r="J927" s="290"/>
      <c r="K927" s="290"/>
      <c r="L927" s="290"/>
      <c r="M927" s="290"/>
      <c r="N927" s="290"/>
      <c r="O927" s="290"/>
      <c r="P927" s="290"/>
      <c r="Q927" s="290"/>
      <c r="R927" s="290"/>
      <c r="S927" s="290"/>
      <c r="T927" s="290"/>
      <c r="U927" s="290"/>
      <c r="V927" s="290"/>
      <c r="W927" s="290"/>
      <c r="X927" s="290"/>
      <c r="Y927" s="409"/>
      <c r="Z927" s="422"/>
      <c r="AA927" s="422"/>
      <c r="AB927" s="422"/>
      <c r="AC927" s="422"/>
      <c r="AD927" s="422"/>
      <c r="AE927" s="422"/>
      <c r="AF927" s="422"/>
      <c r="AG927" s="422"/>
      <c r="AH927" s="422"/>
      <c r="AI927" s="422"/>
      <c r="AJ927" s="422"/>
      <c r="AK927" s="422"/>
      <c r="AL927" s="422"/>
      <c r="AM927" s="305"/>
    </row>
    <row r="928" spans="1:39" ht="30" hidden="1" outlineLevel="1">
      <c r="A928" s="521">
        <v>47</v>
      </c>
      <c r="B928" s="425" t="s">
        <v>139</v>
      </c>
      <c r="C928" s="290" t="s">
        <v>25</v>
      </c>
      <c r="D928" s="294"/>
      <c r="E928" s="294"/>
      <c r="F928" s="294"/>
      <c r="G928" s="294"/>
      <c r="H928" s="294"/>
      <c r="I928" s="294"/>
      <c r="J928" s="294"/>
      <c r="K928" s="294"/>
      <c r="L928" s="294"/>
      <c r="M928" s="294"/>
      <c r="N928" s="294">
        <v>12</v>
      </c>
      <c r="O928" s="294"/>
      <c r="P928" s="294"/>
      <c r="Q928" s="294"/>
      <c r="R928" s="294"/>
      <c r="S928" s="294"/>
      <c r="T928" s="294"/>
      <c r="U928" s="294"/>
      <c r="V928" s="294"/>
      <c r="W928" s="294"/>
      <c r="X928" s="294"/>
      <c r="Y928" s="423"/>
      <c r="Z928" s="412"/>
      <c r="AA928" s="412"/>
      <c r="AB928" s="412"/>
      <c r="AC928" s="412"/>
      <c r="AD928" s="412"/>
      <c r="AE928" s="412"/>
      <c r="AF928" s="412"/>
      <c r="AG928" s="412"/>
      <c r="AH928" s="412"/>
      <c r="AI928" s="412"/>
      <c r="AJ928" s="412"/>
      <c r="AK928" s="412"/>
      <c r="AL928" s="412"/>
      <c r="AM928" s="295">
        <f>SUM(Y928:AL928)</f>
        <v>0</v>
      </c>
    </row>
    <row r="929" spans="1:39" ht="15" hidden="1" outlineLevel="1">
      <c r="A929" s="521"/>
      <c r="B929" s="293" t="s">
        <v>342</v>
      </c>
      <c r="C929" s="290" t="s">
        <v>163</v>
      </c>
      <c r="D929" s="294"/>
      <c r="E929" s="294"/>
      <c r="F929" s="294"/>
      <c r="G929" s="294"/>
      <c r="H929" s="294"/>
      <c r="I929" s="294"/>
      <c r="J929" s="294"/>
      <c r="K929" s="294"/>
      <c r="L929" s="294"/>
      <c r="M929" s="294"/>
      <c r="N929" s="294">
        <f>N928</f>
        <v>12</v>
      </c>
      <c r="O929" s="294"/>
      <c r="P929" s="294"/>
      <c r="Q929" s="294"/>
      <c r="R929" s="294"/>
      <c r="S929" s="294"/>
      <c r="T929" s="294"/>
      <c r="U929" s="294"/>
      <c r="V929" s="294"/>
      <c r="W929" s="294"/>
      <c r="X929" s="294"/>
      <c r="Y929" s="408">
        <f>Y928</f>
        <v>0</v>
      </c>
      <c r="Z929" s="408">
        <f t="shared" ref="Z929" si="1863">Z928</f>
        <v>0</v>
      </c>
      <c r="AA929" s="408">
        <f t="shared" ref="AA929" si="1864">AA928</f>
        <v>0</v>
      </c>
      <c r="AB929" s="408">
        <f t="shared" ref="AB929" si="1865">AB928</f>
        <v>0</v>
      </c>
      <c r="AC929" s="408">
        <f t="shared" ref="AC929" si="1866">AC928</f>
        <v>0</v>
      </c>
      <c r="AD929" s="408">
        <f t="shared" ref="AD929" si="1867">AD928</f>
        <v>0</v>
      </c>
      <c r="AE929" s="408">
        <f t="shared" ref="AE929" si="1868">AE928</f>
        <v>0</v>
      </c>
      <c r="AF929" s="408">
        <f t="shared" ref="AF929" si="1869">AF928</f>
        <v>0</v>
      </c>
      <c r="AG929" s="408">
        <f t="shared" ref="AG929" si="1870">AG928</f>
        <v>0</v>
      </c>
      <c r="AH929" s="408">
        <f t="shared" ref="AH929" si="1871">AH928</f>
        <v>0</v>
      </c>
      <c r="AI929" s="408">
        <f t="shared" ref="AI929" si="1872">AI928</f>
        <v>0</v>
      </c>
      <c r="AJ929" s="408">
        <f t="shared" ref="AJ929" si="1873">AJ928</f>
        <v>0</v>
      </c>
      <c r="AK929" s="408">
        <f t="shared" ref="AK929" si="1874">AK928</f>
        <v>0</v>
      </c>
      <c r="AL929" s="408">
        <f t="shared" ref="AL929" si="1875">AL928</f>
        <v>0</v>
      </c>
      <c r="AM929" s="305"/>
    </row>
    <row r="930" spans="1:39" ht="15" hidden="1" outlineLevel="1">
      <c r="A930" s="521"/>
      <c r="B930" s="425"/>
      <c r="C930" s="290"/>
      <c r="D930" s="290"/>
      <c r="E930" s="290"/>
      <c r="F930" s="290"/>
      <c r="G930" s="290"/>
      <c r="H930" s="290"/>
      <c r="I930" s="290"/>
      <c r="J930" s="290"/>
      <c r="K930" s="290"/>
      <c r="L930" s="290"/>
      <c r="M930" s="290"/>
      <c r="N930" s="290"/>
      <c r="O930" s="290"/>
      <c r="P930" s="290"/>
      <c r="Q930" s="290"/>
      <c r="R930" s="290"/>
      <c r="S930" s="290"/>
      <c r="T930" s="290"/>
      <c r="U930" s="290"/>
      <c r="V930" s="290"/>
      <c r="W930" s="290"/>
      <c r="X930" s="290"/>
      <c r="Y930" s="409"/>
      <c r="Z930" s="422"/>
      <c r="AA930" s="422"/>
      <c r="AB930" s="422"/>
      <c r="AC930" s="422"/>
      <c r="AD930" s="422"/>
      <c r="AE930" s="422"/>
      <c r="AF930" s="422"/>
      <c r="AG930" s="422"/>
      <c r="AH930" s="422"/>
      <c r="AI930" s="422"/>
      <c r="AJ930" s="422"/>
      <c r="AK930" s="422"/>
      <c r="AL930" s="422"/>
      <c r="AM930" s="305"/>
    </row>
    <row r="931" spans="1:39" ht="30" hidden="1" outlineLevel="1">
      <c r="A931" s="521">
        <v>48</v>
      </c>
      <c r="B931" s="425" t="s">
        <v>140</v>
      </c>
      <c r="C931" s="290" t="s">
        <v>25</v>
      </c>
      <c r="D931" s="294"/>
      <c r="E931" s="294"/>
      <c r="F931" s="294"/>
      <c r="G931" s="294"/>
      <c r="H931" s="294"/>
      <c r="I931" s="294"/>
      <c r="J931" s="294"/>
      <c r="K931" s="294"/>
      <c r="L931" s="294"/>
      <c r="M931" s="294"/>
      <c r="N931" s="294">
        <v>12</v>
      </c>
      <c r="O931" s="294"/>
      <c r="P931" s="294"/>
      <c r="Q931" s="294"/>
      <c r="R931" s="294"/>
      <c r="S931" s="294"/>
      <c r="T931" s="294"/>
      <c r="U931" s="294"/>
      <c r="V931" s="294"/>
      <c r="W931" s="294"/>
      <c r="X931" s="294"/>
      <c r="Y931" s="423"/>
      <c r="Z931" s="412"/>
      <c r="AA931" s="412"/>
      <c r="AB931" s="412"/>
      <c r="AC931" s="412"/>
      <c r="AD931" s="412"/>
      <c r="AE931" s="412"/>
      <c r="AF931" s="412"/>
      <c r="AG931" s="412"/>
      <c r="AH931" s="412"/>
      <c r="AI931" s="412"/>
      <c r="AJ931" s="412"/>
      <c r="AK931" s="412"/>
      <c r="AL931" s="412"/>
      <c r="AM931" s="295">
        <f>SUM(Y931:AL931)</f>
        <v>0</v>
      </c>
    </row>
    <row r="932" spans="1:39" ht="15" hidden="1" outlineLevel="1">
      <c r="A932" s="521"/>
      <c r="B932" s="293" t="s">
        <v>342</v>
      </c>
      <c r="C932" s="290" t="s">
        <v>163</v>
      </c>
      <c r="D932" s="294"/>
      <c r="E932" s="294"/>
      <c r="F932" s="294"/>
      <c r="G932" s="294"/>
      <c r="H932" s="294"/>
      <c r="I932" s="294"/>
      <c r="J932" s="294"/>
      <c r="K932" s="294"/>
      <c r="L932" s="294"/>
      <c r="M932" s="294"/>
      <c r="N932" s="294">
        <f>N931</f>
        <v>12</v>
      </c>
      <c r="O932" s="294"/>
      <c r="P932" s="294"/>
      <c r="Q932" s="294"/>
      <c r="R932" s="294"/>
      <c r="S932" s="294"/>
      <c r="T932" s="294"/>
      <c r="U932" s="294"/>
      <c r="V932" s="294"/>
      <c r="W932" s="294"/>
      <c r="X932" s="294"/>
      <c r="Y932" s="408">
        <f>Y931</f>
        <v>0</v>
      </c>
      <c r="Z932" s="408">
        <f t="shared" ref="Z932" si="1876">Z931</f>
        <v>0</v>
      </c>
      <c r="AA932" s="408">
        <f t="shared" ref="AA932" si="1877">AA931</f>
        <v>0</v>
      </c>
      <c r="AB932" s="408">
        <f t="shared" ref="AB932" si="1878">AB931</f>
        <v>0</v>
      </c>
      <c r="AC932" s="408">
        <f t="shared" ref="AC932" si="1879">AC931</f>
        <v>0</v>
      </c>
      <c r="AD932" s="408">
        <f t="shared" ref="AD932" si="1880">AD931</f>
        <v>0</v>
      </c>
      <c r="AE932" s="408">
        <f t="shared" ref="AE932" si="1881">AE931</f>
        <v>0</v>
      </c>
      <c r="AF932" s="408">
        <f t="shared" ref="AF932" si="1882">AF931</f>
        <v>0</v>
      </c>
      <c r="AG932" s="408">
        <f t="shared" ref="AG932" si="1883">AG931</f>
        <v>0</v>
      </c>
      <c r="AH932" s="408">
        <f t="shared" ref="AH932" si="1884">AH931</f>
        <v>0</v>
      </c>
      <c r="AI932" s="408">
        <f t="shared" ref="AI932" si="1885">AI931</f>
        <v>0</v>
      </c>
      <c r="AJ932" s="408">
        <f t="shared" ref="AJ932" si="1886">AJ931</f>
        <v>0</v>
      </c>
      <c r="AK932" s="408">
        <f t="shared" ref="AK932" si="1887">AK931</f>
        <v>0</v>
      </c>
      <c r="AL932" s="408">
        <f t="shared" ref="AL932" si="1888">AL931</f>
        <v>0</v>
      </c>
      <c r="AM932" s="305"/>
    </row>
    <row r="933" spans="1:39" ht="15" hidden="1" outlineLevel="1">
      <c r="A933" s="521"/>
      <c r="B933" s="425"/>
      <c r="C933" s="290"/>
      <c r="D933" s="290"/>
      <c r="E933" s="290"/>
      <c r="F933" s="290"/>
      <c r="G933" s="290"/>
      <c r="H933" s="290"/>
      <c r="I933" s="290"/>
      <c r="J933" s="290"/>
      <c r="K933" s="290"/>
      <c r="L933" s="290"/>
      <c r="M933" s="290"/>
      <c r="N933" s="290"/>
      <c r="O933" s="290"/>
      <c r="P933" s="290"/>
      <c r="Q933" s="290"/>
      <c r="R933" s="290"/>
      <c r="S933" s="290"/>
      <c r="T933" s="290"/>
      <c r="U933" s="290"/>
      <c r="V933" s="290"/>
      <c r="W933" s="290"/>
      <c r="X933" s="290"/>
      <c r="Y933" s="409"/>
      <c r="Z933" s="422"/>
      <c r="AA933" s="422"/>
      <c r="AB933" s="422"/>
      <c r="AC933" s="422"/>
      <c r="AD933" s="422"/>
      <c r="AE933" s="422"/>
      <c r="AF933" s="422"/>
      <c r="AG933" s="422"/>
      <c r="AH933" s="422"/>
      <c r="AI933" s="422"/>
      <c r="AJ933" s="422"/>
      <c r="AK933" s="422"/>
      <c r="AL933" s="422"/>
      <c r="AM933" s="305"/>
    </row>
    <row r="934" spans="1:39" ht="30" hidden="1" outlineLevel="1">
      <c r="A934" s="521">
        <v>49</v>
      </c>
      <c r="B934" s="425" t="s">
        <v>141</v>
      </c>
      <c r="C934" s="290" t="s">
        <v>25</v>
      </c>
      <c r="D934" s="294"/>
      <c r="E934" s="294"/>
      <c r="F934" s="294"/>
      <c r="G934" s="294"/>
      <c r="H934" s="294"/>
      <c r="I934" s="294"/>
      <c r="J934" s="294"/>
      <c r="K934" s="294"/>
      <c r="L934" s="294"/>
      <c r="M934" s="294"/>
      <c r="N934" s="294">
        <v>12</v>
      </c>
      <c r="O934" s="294"/>
      <c r="P934" s="294"/>
      <c r="Q934" s="294"/>
      <c r="R934" s="294"/>
      <c r="S934" s="294"/>
      <c r="T934" s="294"/>
      <c r="U934" s="294"/>
      <c r="V934" s="294"/>
      <c r="W934" s="294"/>
      <c r="X934" s="294"/>
      <c r="Y934" s="423"/>
      <c r="Z934" s="412"/>
      <c r="AA934" s="412"/>
      <c r="AB934" s="412"/>
      <c r="AC934" s="412"/>
      <c r="AD934" s="412"/>
      <c r="AE934" s="412"/>
      <c r="AF934" s="412"/>
      <c r="AG934" s="412"/>
      <c r="AH934" s="412"/>
      <c r="AI934" s="412"/>
      <c r="AJ934" s="412"/>
      <c r="AK934" s="412"/>
      <c r="AL934" s="412"/>
      <c r="AM934" s="295">
        <f>SUM(Y934:AL934)</f>
        <v>0</v>
      </c>
    </row>
    <row r="935" spans="1:39" ht="15" hidden="1" outlineLevel="1">
      <c r="A935" s="521"/>
      <c r="B935" s="293" t="s">
        <v>342</v>
      </c>
      <c r="C935" s="290" t="s">
        <v>163</v>
      </c>
      <c r="D935" s="294"/>
      <c r="E935" s="294"/>
      <c r="F935" s="294"/>
      <c r="G935" s="294"/>
      <c r="H935" s="294"/>
      <c r="I935" s="294"/>
      <c r="J935" s="294"/>
      <c r="K935" s="294"/>
      <c r="L935" s="294"/>
      <c r="M935" s="294"/>
      <c r="N935" s="294">
        <f>N934</f>
        <v>12</v>
      </c>
      <c r="O935" s="294"/>
      <c r="P935" s="294"/>
      <c r="Q935" s="294"/>
      <c r="R935" s="294"/>
      <c r="S935" s="294"/>
      <c r="T935" s="294"/>
      <c r="U935" s="294"/>
      <c r="V935" s="294"/>
      <c r="W935" s="294"/>
      <c r="X935" s="294"/>
      <c r="Y935" s="408">
        <f>Y934</f>
        <v>0</v>
      </c>
      <c r="Z935" s="408">
        <f t="shared" ref="Z935" si="1889">Z934</f>
        <v>0</v>
      </c>
      <c r="AA935" s="408">
        <f t="shared" ref="AA935" si="1890">AA934</f>
        <v>0</v>
      </c>
      <c r="AB935" s="408">
        <f t="shared" ref="AB935" si="1891">AB934</f>
        <v>0</v>
      </c>
      <c r="AC935" s="408">
        <f t="shared" ref="AC935" si="1892">AC934</f>
        <v>0</v>
      </c>
      <c r="AD935" s="408">
        <f t="shared" ref="AD935" si="1893">AD934</f>
        <v>0</v>
      </c>
      <c r="AE935" s="408">
        <f t="shared" ref="AE935" si="1894">AE934</f>
        <v>0</v>
      </c>
      <c r="AF935" s="408">
        <f t="shared" ref="AF935" si="1895">AF934</f>
        <v>0</v>
      </c>
      <c r="AG935" s="408">
        <f t="shared" ref="AG935" si="1896">AG934</f>
        <v>0</v>
      </c>
      <c r="AH935" s="408">
        <f t="shared" ref="AH935" si="1897">AH934</f>
        <v>0</v>
      </c>
      <c r="AI935" s="408">
        <f t="shared" ref="AI935" si="1898">AI934</f>
        <v>0</v>
      </c>
      <c r="AJ935" s="408">
        <f t="shared" ref="AJ935" si="1899">AJ934</f>
        <v>0</v>
      </c>
      <c r="AK935" s="408">
        <f t="shared" ref="AK935" si="1900">AK934</f>
        <v>0</v>
      </c>
      <c r="AL935" s="408">
        <f t="shared" ref="AL935" si="1901">AL934</f>
        <v>0</v>
      </c>
      <c r="AM935" s="305"/>
    </row>
    <row r="936" spans="1:39" ht="15" hidden="1" outlineLevel="1">
      <c r="A936" s="521"/>
      <c r="B936" s="293"/>
      <c r="C936" s="304"/>
      <c r="D936" s="290"/>
      <c r="E936" s="290"/>
      <c r="F936" s="290"/>
      <c r="G936" s="290"/>
      <c r="H936" s="290"/>
      <c r="I936" s="290"/>
      <c r="J936" s="290"/>
      <c r="K936" s="290"/>
      <c r="L936" s="290"/>
      <c r="M936" s="290"/>
      <c r="N936" s="290"/>
      <c r="O936" s="290"/>
      <c r="P936" s="290"/>
      <c r="Q936" s="290"/>
      <c r="R936" s="290"/>
      <c r="S936" s="290"/>
      <c r="T936" s="290"/>
      <c r="U936" s="290"/>
      <c r="V936" s="290"/>
      <c r="W936" s="290"/>
      <c r="X936" s="290"/>
      <c r="Y936" s="300"/>
      <c r="Z936" s="300"/>
      <c r="AA936" s="300"/>
      <c r="AB936" s="300"/>
      <c r="AC936" s="300"/>
      <c r="AD936" s="300"/>
      <c r="AE936" s="300"/>
      <c r="AF936" s="300"/>
      <c r="AG936" s="300"/>
      <c r="AH936" s="300"/>
      <c r="AI936" s="300"/>
      <c r="AJ936" s="300"/>
      <c r="AK936" s="300"/>
      <c r="AL936" s="300"/>
      <c r="AM936" s="305"/>
    </row>
    <row r="937" spans="1:39" ht="15.6" collapsed="1">
      <c r="B937" s="326" t="s">
        <v>328</v>
      </c>
      <c r="C937" s="328"/>
      <c r="D937" s="328">
        <f>SUM(D777:D935)</f>
        <v>630</v>
      </c>
      <c r="E937" s="328"/>
      <c r="F937" s="328"/>
      <c r="G937" s="328"/>
      <c r="H937" s="328"/>
      <c r="I937" s="328"/>
      <c r="J937" s="328"/>
      <c r="K937" s="328"/>
      <c r="L937" s="328"/>
      <c r="M937" s="328"/>
      <c r="N937" s="328"/>
      <c r="O937" s="328">
        <f>SUM(O777:O935)</f>
        <v>0</v>
      </c>
      <c r="P937" s="328"/>
      <c r="Q937" s="328"/>
      <c r="R937" s="328"/>
      <c r="S937" s="328"/>
      <c r="T937" s="328"/>
      <c r="U937" s="328"/>
      <c r="V937" s="328"/>
      <c r="W937" s="328"/>
      <c r="X937" s="328"/>
      <c r="Y937" s="328">
        <f>IF(Y775="kWh",SUMPRODUCT(D777:D935,Y777:Y935))</f>
        <v>630</v>
      </c>
      <c r="Z937" s="328">
        <f>IF(Z775="kWh",SUMPRODUCT(D777:D935,Z777:Z935))</f>
        <v>0</v>
      </c>
      <c r="AA937" s="328">
        <f>IF(AA775="kw",SUMPRODUCT(N777:N935,O777:O935,AA777:AA935),SUMPRODUCT(D777:D935,AA777:AA935))</f>
        <v>0</v>
      </c>
      <c r="AB937" s="328">
        <f>IF(AB775="kw",SUMPRODUCT(N777:N935,O777:O935,AB777:AB935),SUMPRODUCT(D777:D935,AB777:AB935))</f>
        <v>0</v>
      </c>
      <c r="AC937" s="328">
        <f>IF(AC775="kw",SUMPRODUCT(N777:N935,O777:O935,AC777:AC935),SUMPRODUCT(D777:D935,AC777:AC935))</f>
        <v>0</v>
      </c>
      <c r="AD937" s="328">
        <f>IF(AD775="kw",SUMPRODUCT(N777:N935,O777:O935,AD777:AD935),SUMPRODUCT(D777:D935,AD777:AD935))</f>
        <v>0</v>
      </c>
      <c r="AE937" s="328">
        <f>IF(AE775="kw",SUMPRODUCT(N777:N935,O777:O935,AE777:AE935),SUMPRODUCT(D777:D935,AE777:AE935))</f>
        <v>0</v>
      </c>
      <c r="AF937" s="328">
        <f>IF(AF775="kw",SUMPRODUCT(N777:N935,O777:O935,AF777:AF935),SUMPRODUCT(D777:D935,AF777:AF935))</f>
        <v>0</v>
      </c>
      <c r="AG937" s="328">
        <f>IF(AG775="kw",SUMPRODUCT(N777:N935,O777:O935,AG777:AG935),SUMPRODUCT(D777:D935,AG777:AG935))</f>
        <v>0</v>
      </c>
      <c r="AH937" s="328">
        <f>IF(AH775="kw",SUMPRODUCT(N777:N935,O777:O935,AH777:AH935),SUMPRODUCT(D777:D935,AH777:AH935))</f>
        <v>0</v>
      </c>
      <c r="AI937" s="328">
        <f>IF(AI775="kw",SUMPRODUCT(N777:N935,O777:O935,AI777:AI935),SUMPRODUCT(D777:D935,AI777:AI935))</f>
        <v>0</v>
      </c>
      <c r="AJ937" s="328">
        <f>IF(AJ775="kw",SUMPRODUCT(N777:N935,O777:O935,AJ777:AJ935),SUMPRODUCT(D777:D935,AJ777:AJ935))</f>
        <v>0</v>
      </c>
      <c r="AK937" s="328">
        <f>IF(AK775="kw",SUMPRODUCT(N777:N935,O777:O935,AK777:AK935),SUMPRODUCT(D777:D935,AK777:AK935))</f>
        <v>0</v>
      </c>
      <c r="AL937" s="328">
        <f>IF(AL775="kw",SUMPRODUCT(N777:N935,O777:O935,AL777:AL935),SUMPRODUCT(D777:D935,AL777:AL935))</f>
        <v>0</v>
      </c>
      <c r="AM937" s="329"/>
    </row>
    <row r="938" spans="1:39" ht="15.6">
      <c r="B938" s="388" t="s">
        <v>329</v>
      </c>
      <c r="C938" s="389"/>
      <c r="D938" s="389"/>
      <c r="E938" s="389"/>
      <c r="F938" s="389"/>
      <c r="G938" s="389"/>
      <c r="H938" s="389"/>
      <c r="I938" s="389"/>
      <c r="J938" s="389"/>
      <c r="K938" s="389"/>
      <c r="L938" s="389"/>
      <c r="M938" s="389"/>
      <c r="N938" s="389"/>
      <c r="O938" s="389"/>
      <c r="P938" s="389"/>
      <c r="Q938" s="389"/>
      <c r="R938" s="389"/>
      <c r="S938" s="389"/>
      <c r="T938" s="389"/>
      <c r="U938" s="389"/>
      <c r="V938" s="389"/>
      <c r="W938" s="389"/>
      <c r="X938" s="389"/>
      <c r="Y938" s="389">
        <f>HLOOKUP(Y590,'2. LRAMVA Threshold'!$B$42:$Q$54,11,FALSE)</f>
        <v>289081</v>
      </c>
      <c r="Z938" s="389">
        <f>HLOOKUP(Z590,'2. LRAMVA Threshold'!$B$42:$Q$54,11,FALSE)</f>
        <v>99654</v>
      </c>
      <c r="AA938" s="389">
        <f>HLOOKUP(AA590,'2. LRAMVA Threshold'!$B$42:$Q$54,11,FALSE)</f>
        <v>392</v>
      </c>
      <c r="AB938" s="389">
        <f>HLOOKUP(AB590,'2. LRAMVA Threshold'!$B$42:$Q$54,11,FALSE)</f>
        <v>2021</v>
      </c>
      <c r="AC938" s="389">
        <f>HLOOKUP(AC590,'2. LRAMVA Threshold'!$B$42:$Q$54,11,FALSE)</f>
        <v>1</v>
      </c>
      <c r="AD938" s="389">
        <f>HLOOKUP(AD590,'2. LRAMVA Threshold'!$B$42:$Q$54,11,FALSE)</f>
        <v>17</v>
      </c>
      <c r="AE938" s="389">
        <f>HLOOKUP(AE590,'2. LRAMVA Threshold'!$B$42:$Q$54,11,FALSE)</f>
        <v>0</v>
      </c>
      <c r="AF938" s="389">
        <f>HLOOKUP(AF590,'2. LRAMVA Threshold'!$B$42:$Q$54,11,FALSE)</f>
        <v>0</v>
      </c>
      <c r="AG938" s="389">
        <f>HLOOKUP(AG590,'2. LRAMVA Threshold'!$B$42:$Q$54,11,FALSE)</f>
        <v>0</v>
      </c>
      <c r="AH938" s="389">
        <f>HLOOKUP(AH590,'2. LRAMVA Threshold'!$B$42:$Q$54,11,FALSE)</f>
        <v>0</v>
      </c>
      <c r="AI938" s="389">
        <f>HLOOKUP(AI590,'2. LRAMVA Threshold'!$B$42:$Q$54,11,FALSE)</f>
        <v>0</v>
      </c>
      <c r="AJ938" s="389">
        <f>HLOOKUP(AJ590,'2. LRAMVA Threshold'!$B$42:$Q$54,11,FALSE)</f>
        <v>0</v>
      </c>
      <c r="AK938" s="389">
        <f>HLOOKUP(AK590,'2. LRAMVA Threshold'!$B$42:$Q$54,11,FALSE)</f>
        <v>0</v>
      </c>
      <c r="AL938" s="389">
        <f>HLOOKUP(AL590,'2. LRAMVA Threshold'!$B$42:$Q$54,11,FALSE)</f>
        <v>0</v>
      </c>
      <c r="AM938" s="438"/>
    </row>
    <row r="939" spans="1:39" ht="15">
      <c r="B939" s="391"/>
      <c r="C939" s="429"/>
      <c r="D939" s="430"/>
      <c r="E939" s="430"/>
      <c r="F939" s="430"/>
      <c r="G939" s="430"/>
      <c r="H939" s="430"/>
      <c r="I939" s="430"/>
      <c r="J939" s="430"/>
      <c r="K939" s="430"/>
      <c r="L939" s="430"/>
      <c r="M939" s="430"/>
      <c r="N939" s="430"/>
      <c r="O939" s="431"/>
      <c r="P939" s="430"/>
      <c r="Q939" s="430"/>
      <c r="R939" s="430"/>
      <c r="S939" s="432"/>
      <c r="T939" s="432"/>
      <c r="U939" s="432"/>
      <c r="V939" s="432"/>
      <c r="W939" s="430"/>
      <c r="X939" s="430"/>
      <c r="Y939" s="433"/>
      <c r="Z939" s="433"/>
      <c r="AA939" s="433"/>
      <c r="AB939" s="433"/>
      <c r="AC939" s="433"/>
      <c r="AD939" s="433"/>
      <c r="AE939" s="433"/>
      <c r="AF939" s="396"/>
      <c r="AG939" s="396"/>
      <c r="AH939" s="396"/>
      <c r="AI939" s="396"/>
      <c r="AJ939" s="396"/>
      <c r="AK939" s="396"/>
      <c r="AL939" s="396"/>
      <c r="AM939" s="397"/>
    </row>
    <row r="940" spans="1:39" ht="15">
      <c r="B940" s="323" t="s">
        <v>330</v>
      </c>
      <c r="C940" s="337"/>
      <c r="D940" s="337"/>
      <c r="E940" s="373"/>
      <c r="F940" s="373"/>
      <c r="G940" s="373"/>
      <c r="H940" s="373"/>
      <c r="I940" s="373"/>
      <c r="J940" s="373"/>
      <c r="K940" s="373"/>
      <c r="L940" s="373"/>
      <c r="M940" s="373"/>
      <c r="N940" s="373"/>
      <c r="O940" s="290"/>
      <c r="P940" s="339"/>
      <c r="Q940" s="339"/>
      <c r="R940" s="339"/>
      <c r="S940" s="338"/>
      <c r="T940" s="338"/>
      <c r="U940" s="338"/>
      <c r="V940" s="338"/>
      <c r="W940" s="339"/>
      <c r="X940" s="339"/>
      <c r="Y940" s="340">
        <f>HLOOKUP(Y$35,'3.  Distribution Rates'!$C$122:$P$134,11,FALSE)</f>
        <v>1.7000000000000001E-2</v>
      </c>
      <c r="Z940" s="340">
        <f>HLOOKUP(Z$35,'3.  Distribution Rates'!$C$122:$P$134,11,FALSE)</f>
        <v>2.07E-2</v>
      </c>
      <c r="AA940" s="340">
        <f>HLOOKUP(AA$35,'3.  Distribution Rates'!$C$122:$P$134,11,FALSE)</f>
        <v>3.7949000000000002</v>
      </c>
      <c r="AB940" s="340">
        <f>HLOOKUP(AB$35,'3.  Distribution Rates'!$C$122:$P$134,11,FALSE)</f>
        <v>1.5699999999999999E-2</v>
      </c>
      <c r="AC940" s="340">
        <f>HLOOKUP(AC$35,'3.  Distribution Rates'!$C$122:$P$134,11,FALSE)</f>
        <v>17.257100000000001</v>
      </c>
      <c r="AD940" s="340">
        <f>HLOOKUP(AD$35,'3.  Distribution Rates'!$C$122:$P$134,11,FALSE)</f>
        <v>25.080100000000002</v>
      </c>
      <c r="AE940" s="340">
        <f>HLOOKUP(AE$35,'3.  Distribution Rates'!$C$122:$P$134,11,FALSE)</f>
        <v>0</v>
      </c>
      <c r="AF940" s="340">
        <f>HLOOKUP(AF$35,'3.  Distribution Rates'!$C$122:$P$134,11,FALSE)</f>
        <v>0</v>
      </c>
      <c r="AG940" s="340">
        <f>HLOOKUP(AG$35,'3.  Distribution Rates'!$C$122:$P$134,11,FALSE)</f>
        <v>0</v>
      </c>
      <c r="AH940" s="340">
        <f>HLOOKUP(AH$35,'3.  Distribution Rates'!$C$122:$P$134,11,FALSE)</f>
        <v>0</v>
      </c>
      <c r="AI940" s="340">
        <f>HLOOKUP(AI$35,'3.  Distribution Rates'!$C$122:$P$134,11,FALSE)</f>
        <v>0</v>
      </c>
      <c r="AJ940" s="340">
        <f>HLOOKUP(AJ$35,'3.  Distribution Rates'!$C$122:$P$134,11,FALSE)</f>
        <v>0</v>
      </c>
      <c r="AK940" s="340">
        <f>HLOOKUP(AK$35,'3.  Distribution Rates'!$C$122:$P$134,11,FALSE)</f>
        <v>0</v>
      </c>
      <c r="AL940" s="340">
        <f>HLOOKUP(AL$35,'3.  Distribution Rates'!$C$122:$P$134,11,FALSE)</f>
        <v>0</v>
      </c>
      <c r="AM940" s="374"/>
    </row>
    <row r="941" spans="1:39" ht="15">
      <c r="B941" s="323" t="s">
        <v>331</v>
      </c>
      <c r="C941" s="343"/>
      <c r="D941" s="308"/>
      <c r="E941" s="278"/>
      <c r="F941" s="278"/>
      <c r="G941" s="278"/>
      <c r="H941" s="278"/>
      <c r="I941" s="278"/>
      <c r="J941" s="278"/>
      <c r="K941" s="278"/>
      <c r="L941" s="278"/>
      <c r="M941" s="278"/>
      <c r="N941" s="278"/>
      <c r="O941" s="290"/>
      <c r="P941" s="278"/>
      <c r="Q941" s="278"/>
      <c r="R941" s="278"/>
      <c r="S941" s="308"/>
      <c r="T941" s="308"/>
      <c r="U941" s="308"/>
      <c r="V941" s="308"/>
      <c r="W941" s="278"/>
      <c r="X941" s="278"/>
      <c r="Y941" s="375">
        <f>'4.  2011-2014 LRAM'!AA142*Y940</f>
        <v>917.17247775013561</v>
      </c>
      <c r="Z941" s="375">
        <f>'4.  2011-2014 LRAM'!AB142*Z940</f>
        <v>2908.8224297759543</v>
      </c>
      <c r="AA941" s="375">
        <f>'4.  2011-2014 LRAM'!AC142*AA940</f>
        <v>1010.8934998413025</v>
      </c>
      <c r="AB941" s="375">
        <f>'4.  2011-2014 LRAM'!AD142*AB940</f>
        <v>0</v>
      </c>
      <c r="AC941" s="375">
        <f>'4.  2011-2014 LRAM'!AE142*AC940</f>
        <v>0</v>
      </c>
      <c r="AD941" s="375">
        <f>'4.  2011-2014 LRAM'!AF142*AD940</f>
        <v>0</v>
      </c>
      <c r="AE941" s="375">
        <f>'4.  2011-2014 LRAM'!AG142*AE940</f>
        <v>0</v>
      </c>
      <c r="AF941" s="375">
        <f>'4.  2011-2014 LRAM'!AH142*AF940</f>
        <v>0</v>
      </c>
      <c r="AG941" s="375">
        <f>'4.  2011-2014 LRAM'!AI142*AG940</f>
        <v>0</v>
      </c>
      <c r="AH941" s="375">
        <f>'4.  2011-2014 LRAM'!AJ142*AH940</f>
        <v>0</v>
      </c>
      <c r="AI941" s="375">
        <f>'4.  2011-2014 LRAM'!AK142*AI940</f>
        <v>0</v>
      </c>
      <c r="AJ941" s="375">
        <f>'4.  2011-2014 LRAM'!AL142*AJ940</f>
        <v>0</v>
      </c>
      <c r="AK941" s="375">
        <f>'4.  2011-2014 LRAM'!AM142*AK940</f>
        <v>0</v>
      </c>
      <c r="AL941" s="375">
        <f>'4.  2011-2014 LRAM'!AN142*AL940</f>
        <v>0</v>
      </c>
      <c r="AM941" s="618">
        <f t="shared" ref="AM941:AM949" si="1902">SUM(Y941:AL941)</f>
        <v>4836.8884073673926</v>
      </c>
    </row>
    <row r="942" spans="1:39" ht="15">
      <c r="B942" s="323" t="s">
        <v>332</v>
      </c>
      <c r="C942" s="343"/>
      <c r="D942" s="308"/>
      <c r="E942" s="278"/>
      <c r="F942" s="278"/>
      <c r="G942" s="278"/>
      <c r="H942" s="278"/>
      <c r="I942" s="278"/>
      <c r="J942" s="278"/>
      <c r="K942" s="278"/>
      <c r="L942" s="278"/>
      <c r="M942" s="278"/>
      <c r="N942" s="278"/>
      <c r="O942" s="290"/>
      <c r="P942" s="278"/>
      <c r="Q942" s="278"/>
      <c r="R942" s="278"/>
      <c r="S942" s="308"/>
      <c r="T942" s="308"/>
      <c r="U942" s="308"/>
      <c r="V942" s="308"/>
      <c r="W942" s="278"/>
      <c r="X942" s="278"/>
      <c r="Y942" s="375">
        <f>'4.  2011-2014 LRAM'!AA272*Y940</f>
        <v>350.03029853593387</v>
      </c>
      <c r="Z942" s="375">
        <f>'4.  2011-2014 LRAM'!AB272*Z940</f>
        <v>571.09549485948787</v>
      </c>
      <c r="AA942" s="375">
        <f>'4.  2011-2014 LRAM'!AC272*AA940</f>
        <v>205.67854365800008</v>
      </c>
      <c r="AB942" s="375">
        <f>'4.  2011-2014 LRAM'!AD272*AB940</f>
        <v>0</v>
      </c>
      <c r="AC942" s="375">
        <f>'4.  2011-2014 LRAM'!AE272*AC940</f>
        <v>0</v>
      </c>
      <c r="AD942" s="375">
        <f>'4.  2011-2014 LRAM'!AF272*AD940</f>
        <v>0</v>
      </c>
      <c r="AE942" s="375">
        <f>'4.  2011-2014 LRAM'!AG272*AE940</f>
        <v>0</v>
      </c>
      <c r="AF942" s="375">
        <f>'4.  2011-2014 LRAM'!AH272*AF940</f>
        <v>0</v>
      </c>
      <c r="AG942" s="375">
        <f>'4.  2011-2014 LRAM'!AI272*AG940</f>
        <v>0</v>
      </c>
      <c r="AH942" s="375">
        <f>'4.  2011-2014 LRAM'!AJ272*AH940</f>
        <v>0</v>
      </c>
      <c r="AI942" s="375">
        <f>'4.  2011-2014 LRAM'!AK272*AI940</f>
        <v>0</v>
      </c>
      <c r="AJ942" s="375">
        <f>'4.  2011-2014 LRAM'!AL272*AJ940</f>
        <v>0</v>
      </c>
      <c r="AK942" s="375">
        <f>'4.  2011-2014 LRAM'!AM272*AK940</f>
        <v>0</v>
      </c>
      <c r="AL942" s="375">
        <f>'4.  2011-2014 LRAM'!AN272*AL940</f>
        <v>0</v>
      </c>
      <c r="AM942" s="618">
        <f t="shared" si="1902"/>
        <v>1126.8043370534219</v>
      </c>
    </row>
    <row r="943" spans="1:39" ht="15">
      <c r="B943" s="323" t="s">
        <v>333</v>
      </c>
      <c r="C943" s="343"/>
      <c r="D943" s="308"/>
      <c r="E943" s="278"/>
      <c r="F943" s="278"/>
      <c r="G943" s="278"/>
      <c r="H943" s="278"/>
      <c r="I943" s="278"/>
      <c r="J943" s="278"/>
      <c r="K943" s="278"/>
      <c r="L943" s="278"/>
      <c r="M943" s="278"/>
      <c r="N943" s="278"/>
      <c r="O943" s="290"/>
      <c r="P943" s="278"/>
      <c r="Q943" s="278"/>
      <c r="R943" s="278"/>
      <c r="S943" s="308"/>
      <c r="T943" s="308"/>
      <c r="U943" s="308"/>
      <c r="V943" s="308"/>
      <c r="W943" s="278"/>
      <c r="X943" s="278"/>
      <c r="Y943" s="375">
        <f>'4.  2011-2014 LRAM'!AA402*Y940</f>
        <v>542.99622604543072</v>
      </c>
      <c r="Z943" s="375">
        <f>'4.  2011-2014 LRAM'!AB402*Z940</f>
        <v>804.2094382190636</v>
      </c>
      <c r="AA943" s="375">
        <f>'4.  2011-2014 LRAM'!AC402*AA940</f>
        <v>309.14829856936643</v>
      </c>
      <c r="AB943" s="375">
        <f>'4.  2011-2014 LRAM'!AD402*AB940</f>
        <v>0</v>
      </c>
      <c r="AC943" s="375">
        <f>'4.  2011-2014 LRAM'!AE402*AC940</f>
        <v>0</v>
      </c>
      <c r="AD943" s="375">
        <f>'4.  2011-2014 LRAM'!AF402*AD940</f>
        <v>0</v>
      </c>
      <c r="AE943" s="375">
        <f>'4.  2011-2014 LRAM'!AG402*AE940</f>
        <v>0</v>
      </c>
      <c r="AF943" s="375">
        <f>'4.  2011-2014 LRAM'!AH402*AF940</f>
        <v>0</v>
      </c>
      <c r="AG943" s="375">
        <f>'4.  2011-2014 LRAM'!AI402*AG940</f>
        <v>0</v>
      </c>
      <c r="AH943" s="375">
        <f>'4.  2011-2014 LRAM'!AJ402*AH940</f>
        <v>0</v>
      </c>
      <c r="AI943" s="375">
        <f>'4.  2011-2014 LRAM'!AK402*AI940</f>
        <v>0</v>
      </c>
      <c r="AJ943" s="375">
        <f>'4.  2011-2014 LRAM'!AL402*AJ940</f>
        <v>0</v>
      </c>
      <c r="AK943" s="375">
        <f>'4.  2011-2014 LRAM'!AM402*AK940</f>
        <v>0</v>
      </c>
      <c r="AL943" s="375">
        <f>'4.  2011-2014 LRAM'!AN402*AL940</f>
        <v>0</v>
      </c>
      <c r="AM943" s="618">
        <f t="shared" si="1902"/>
        <v>1656.3539628338608</v>
      </c>
    </row>
    <row r="944" spans="1:39" ht="15">
      <c r="B944" s="323" t="s">
        <v>334</v>
      </c>
      <c r="C944" s="343"/>
      <c r="D944" s="308"/>
      <c r="E944" s="278"/>
      <c r="F944" s="278"/>
      <c r="G944" s="278"/>
      <c r="H944" s="278"/>
      <c r="I944" s="278"/>
      <c r="J944" s="278"/>
      <c r="K944" s="278"/>
      <c r="L944" s="278"/>
      <c r="M944" s="278"/>
      <c r="N944" s="278"/>
      <c r="O944" s="290"/>
      <c r="P944" s="278"/>
      <c r="Q944" s="278"/>
      <c r="R944" s="278"/>
      <c r="S944" s="308"/>
      <c r="T944" s="308"/>
      <c r="U944" s="308"/>
      <c r="V944" s="308"/>
      <c r="W944" s="278"/>
      <c r="X944" s="278"/>
      <c r="Y944" s="375">
        <f>'4.  2011-2014 LRAM'!AA533*Y940</f>
        <v>2378.52753388781</v>
      </c>
      <c r="Z944" s="375">
        <f>'4.  2011-2014 LRAM'!AB533*Z940</f>
        <v>2112.6989619684095</v>
      </c>
      <c r="AA944" s="375">
        <f>'4.  2011-2014 LRAM'!AC533*AA940</f>
        <v>1439.3685919217453</v>
      </c>
      <c r="AB944" s="375">
        <f>'4.  2011-2014 LRAM'!AD533*AB940</f>
        <v>0</v>
      </c>
      <c r="AC944" s="375">
        <f>'4.  2011-2014 LRAM'!AE533*AC940</f>
        <v>0</v>
      </c>
      <c r="AD944" s="375">
        <f>'4.  2011-2014 LRAM'!AF533*AD940</f>
        <v>0</v>
      </c>
      <c r="AE944" s="375">
        <f>'4.  2011-2014 LRAM'!AG533*AE940</f>
        <v>0</v>
      </c>
      <c r="AF944" s="375">
        <f>'4.  2011-2014 LRAM'!AH533*AF940</f>
        <v>0</v>
      </c>
      <c r="AG944" s="375">
        <f>'4.  2011-2014 LRAM'!AI533*AG940</f>
        <v>0</v>
      </c>
      <c r="AH944" s="375">
        <f>'4.  2011-2014 LRAM'!AJ533*AH940</f>
        <v>0</v>
      </c>
      <c r="AI944" s="375">
        <f>'4.  2011-2014 LRAM'!AK533*AI940</f>
        <v>0</v>
      </c>
      <c r="AJ944" s="375">
        <f>'4.  2011-2014 LRAM'!AL533*AJ940</f>
        <v>0</v>
      </c>
      <c r="AK944" s="375">
        <f>'4.  2011-2014 LRAM'!AM533*AK940</f>
        <v>0</v>
      </c>
      <c r="AL944" s="375">
        <f>'4.  2011-2014 LRAM'!AN533*AL940</f>
        <v>0</v>
      </c>
      <c r="AM944" s="618">
        <f t="shared" si="1902"/>
        <v>5930.5950877779642</v>
      </c>
    </row>
    <row r="945" spans="2:39" ht="15">
      <c r="B945" s="323" t="s">
        <v>335</v>
      </c>
      <c r="C945" s="343"/>
      <c r="D945" s="308"/>
      <c r="E945" s="278"/>
      <c r="F945" s="278"/>
      <c r="G945" s="278"/>
      <c r="H945" s="278"/>
      <c r="I945" s="278"/>
      <c r="J945" s="278"/>
      <c r="K945" s="278"/>
      <c r="L945" s="278"/>
      <c r="M945" s="278"/>
      <c r="N945" s="278"/>
      <c r="O945" s="290"/>
      <c r="P945" s="278"/>
      <c r="Q945" s="278"/>
      <c r="R945" s="278"/>
      <c r="S945" s="308"/>
      <c r="T945" s="308"/>
      <c r="U945" s="308"/>
      <c r="V945" s="308"/>
      <c r="W945" s="278"/>
      <c r="X945" s="278"/>
      <c r="Y945" s="375">
        <f t="shared" ref="Y945:AL945" si="1903">Y214*Y940</f>
        <v>2879.9870000000001</v>
      </c>
      <c r="Z945" s="375">
        <f t="shared" si="1903"/>
        <v>302.12511996182712</v>
      </c>
      <c r="AA945" s="375">
        <f t="shared" si="1903"/>
        <v>779.79632442996751</v>
      </c>
      <c r="AB945" s="375">
        <f t="shared" si="1903"/>
        <v>0</v>
      </c>
      <c r="AC945" s="375">
        <f t="shared" si="1903"/>
        <v>0</v>
      </c>
      <c r="AD945" s="375">
        <f t="shared" si="1903"/>
        <v>15349.665256968001</v>
      </c>
      <c r="AE945" s="375">
        <f t="shared" si="1903"/>
        <v>0</v>
      </c>
      <c r="AF945" s="375">
        <f t="shared" si="1903"/>
        <v>0</v>
      </c>
      <c r="AG945" s="375">
        <f t="shared" si="1903"/>
        <v>0</v>
      </c>
      <c r="AH945" s="375">
        <f t="shared" si="1903"/>
        <v>0</v>
      </c>
      <c r="AI945" s="375">
        <f t="shared" si="1903"/>
        <v>0</v>
      </c>
      <c r="AJ945" s="375">
        <f t="shared" si="1903"/>
        <v>0</v>
      </c>
      <c r="AK945" s="375">
        <f t="shared" si="1903"/>
        <v>0</v>
      </c>
      <c r="AL945" s="375">
        <f t="shared" si="1903"/>
        <v>0</v>
      </c>
      <c r="AM945" s="618">
        <f t="shared" si="1902"/>
        <v>19311.573701359797</v>
      </c>
    </row>
    <row r="946" spans="2:39" ht="15">
      <c r="B946" s="323" t="s">
        <v>336</v>
      </c>
      <c r="C946" s="343"/>
      <c r="D946" s="308"/>
      <c r="E946" s="278"/>
      <c r="F946" s="278"/>
      <c r="G946" s="278"/>
      <c r="H946" s="278"/>
      <c r="I946" s="278"/>
      <c r="J946" s="278"/>
      <c r="K946" s="278"/>
      <c r="L946" s="278"/>
      <c r="M946" s="278"/>
      <c r="N946" s="278"/>
      <c r="O946" s="290"/>
      <c r="P946" s="278"/>
      <c r="Q946" s="278"/>
      <c r="R946" s="278"/>
      <c r="S946" s="308"/>
      <c r="T946" s="308"/>
      <c r="U946" s="308"/>
      <c r="V946" s="308"/>
      <c r="W946" s="278"/>
      <c r="X946" s="278"/>
      <c r="Y946" s="375">
        <f t="shared" ref="Y946:AL946" si="1904">Y398*Y940</f>
        <v>6171.6970000000001</v>
      </c>
      <c r="Z946" s="375">
        <f t="shared" si="1904"/>
        <v>215.77680000000001</v>
      </c>
      <c r="AA946" s="375">
        <f t="shared" si="1904"/>
        <v>0</v>
      </c>
      <c r="AB946" s="375">
        <f t="shared" si="1904"/>
        <v>0</v>
      </c>
      <c r="AC946" s="375">
        <f t="shared" si="1904"/>
        <v>0</v>
      </c>
      <c r="AD946" s="375">
        <f t="shared" si="1904"/>
        <v>0</v>
      </c>
      <c r="AE946" s="375">
        <f t="shared" si="1904"/>
        <v>0</v>
      </c>
      <c r="AF946" s="375">
        <f t="shared" si="1904"/>
        <v>0</v>
      </c>
      <c r="AG946" s="375">
        <f t="shared" si="1904"/>
        <v>0</v>
      </c>
      <c r="AH946" s="375">
        <f t="shared" si="1904"/>
        <v>0</v>
      </c>
      <c r="AI946" s="375">
        <f t="shared" si="1904"/>
        <v>0</v>
      </c>
      <c r="AJ946" s="375">
        <f t="shared" si="1904"/>
        <v>0</v>
      </c>
      <c r="AK946" s="375">
        <f t="shared" si="1904"/>
        <v>0</v>
      </c>
      <c r="AL946" s="375">
        <f t="shared" si="1904"/>
        <v>0</v>
      </c>
      <c r="AM946" s="618">
        <f t="shared" si="1902"/>
        <v>6387.4737999999998</v>
      </c>
    </row>
    <row r="947" spans="2:39" ht="15">
      <c r="B947" s="323" t="s">
        <v>337</v>
      </c>
      <c r="C947" s="343"/>
      <c r="D947" s="308"/>
      <c r="E947" s="278"/>
      <c r="F947" s="278"/>
      <c r="G947" s="278"/>
      <c r="H947" s="278"/>
      <c r="I947" s="278"/>
      <c r="J947" s="278"/>
      <c r="K947" s="278"/>
      <c r="L947" s="278"/>
      <c r="M947" s="278"/>
      <c r="N947" s="278"/>
      <c r="O947" s="290"/>
      <c r="P947" s="278"/>
      <c r="Q947" s="278"/>
      <c r="R947" s="278"/>
      <c r="S947" s="308"/>
      <c r="T947" s="308"/>
      <c r="U947" s="308"/>
      <c r="V947" s="308"/>
      <c r="W947" s="278"/>
      <c r="X947" s="278"/>
      <c r="Y947" s="375">
        <f t="shared" ref="Y947:AL947" si="1905">Y582*Y940</f>
        <v>8336.9804664964322</v>
      </c>
      <c r="Z947" s="375">
        <f t="shared" si="1905"/>
        <v>1298.9249132327689</v>
      </c>
      <c r="AA947" s="375">
        <f t="shared" si="1905"/>
        <v>4438.8712351865934</v>
      </c>
      <c r="AB947" s="375">
        <f t="shared" si="1905"/>
        <v>0</v>
      </c>
      <c r="AC947" s="375">
        <f t="shared" si="1905"/>
        <v>0</v>
      </c>
      <c r="AD947" s="375">
        <f t="shared" si="1905"/>
        <v>0</v>
      </c>
      <c r="AE947" s="375">
        <f t="shared" si="1905"/>
        <v>0</v>
      </c>
      <c r="AF947" s="375">
        <f t="shared" si="1905"/>
        <v>0</v>
      </c>
      <c r="AG947" s="375">
        <f t="shared" si="1905"/>
        <v>0</v>
      </c>
      <c r="AH947" s="375">
        <f t="shared" si="1905"/>
        <v>0</v>
      </c>
      <c r="AI947" s="375">
        <f t="shared" si="1905"/>
        <v>0</v>
      </c>
      <c r="AJ947" s="375">
        <f t="shared" si="1905"/>
        <v>0</v>
      </c>
      <c r="AK947" s="375">
        <f t="shared" si="1905"/>
        <v>0</v>
      </c>
      <c r="AL947" s="375">
        <f t="shared" si="1905"/>
        <v>0</v>
      </c>
      <c r="AM947" s="618">
        <f t="shared" si="1902"/>
        <v>14074.776614915794</v>
      </c>
    </row>
    <row r="948" spans="2:39" ht="15">
      <c r="B948" s="323" t="s">
        <v>338</v>
      </c>
      <c r="C948" s="343"/>
      <c r="D948" s="308"/>
      <c r="E948" s="278"/>
      <c r="F948" s="278"/>
      <c r="G948" s="278"/>
      <c r="H948" s="278"/>
      <c r="I948" s="278"/>
      <c r="J948" s="278"/>
      <c r="K948" s="278"/>
      <c r="L948" s="278"/>
      <c r="M948" s="278"/>
      <c r="N948" s="278"/>
      <c r="O948" s="290"/>
      <c r="P948" s="278"/>
      <c r="Q948" s="278"/>
      <c r="R948" s="278"/>
      <c r="S948" s="308"/>
      <c r="T948" s="308"/>
      <c r="U948" s="308"/>
      <c r="V948" s="308"/>
      <c r="W948" s="278"/>
      <c r="X948" s="278"/>
      <c r="Y948" s="375">
        <f t="shared" ref="Y948:AL948" si="1906">Y766*Y940</f>
        <v>3043.5153063642106</v>
      </c>
      <c r="Z948" s="375">
        <f t="shared" si="1906"/>
        <v>11.877473008024246</v>
      </c>
      <c r="AA948" s="375">
        <f t="shared" si="1906"/>
        <v>1329.8633296411945</v>
      </c>
      <c r="AB948" s="375">
        <f t="shared" si="1906"/>
        <v>0</v>
      </c>
      <c r="AC948" s="375">
        <f t="shared" si="1906"/>
        <v>0</v>
      </c>
      <c r="AD948" s="375">
        <f t="shared" si="1906"/>
        <v>0</v>
      </c>
      <c r="AE948" s="375">
        <f t="shared" si="1906"/>
        <v>0</v>
      </c>
      <c r="AF948" s="375">
        <f t="shared" si="1906"/>
        <v>0</v>
      </c>
      <c r="AG948" s="375">
        <f t="shared" si="1906"/>
        <v>0</v>
      </c>
      <c r="AH948" s="375">
        <f t="shared" si="1906"/>
        <v>0</v>
      </c>
      <c r="AI948" s="375">
        <f t="shared" si="1906"/>
        <v>0</v>
      </c>
      <c r="AJ948" s="375">
        <f t="shared" si="1906"/>
        <v>0</v>
      </c>
      <c r="AK948" s="375">
        <f t="shared" si="1906"/>
        <v>0</v>
      </c>
      <c r="AL948" s="375">
        <f t="shared" si="1906"/>
        <v>0</v>
      </c>
      <c r="AM948" s="618">
        <f t="shared" si="1902"/>
        <v>4385.2561090134295</v>
      </c>
    </row>
    <row r="949" spans="2:39" ht="15">
      <c r="B949" s="323" t="s">
        <v>339</v>
      </c>
      <c r="C949" s="343"/>
      <c r="D949" s="308"/>
      <c r="E949" s="278"/>
      <c r="F949" s="278"/>
      <c r="G949" s="278"/>
      <c r="H949" s="278"/>
      <c r="I949" s="278"/>
      <c r="J949" s="278"/>
      <c r="K949" s="278"/>
      <c r="L949" s="278"/>
      <c r="M949" s="278"/>
      <c r="N949" s="278"/>
      <c r="O949" s="290"/>
      <c r="P949" s="278"/>
      <c r="Q949" s="278"/>
      <c r="R949" s="278"/>
      <c r="S949" s="308"/>
      <c r="T949" s="308"/>
      <c r="U949" s="308"/>
      <c r="V949" s="308"/>
      <c r="W949" s="278"/>
      <c r="X949" s="278"/>
      <c r="Y949" s="375">
        <f>Y937*Y940</f>
        <v>10.71</v>
      </c>
      <c r="Z949" s="375">
        <f t="shared" ref="Z949:AL949" si="1907">Z937*Z940</f>
        <v>0</v>
      </c>
      <c r="AA949" s="375">
        <f t="shared" si="1907"/>
        <v>0</v>
      </c>
      <c r="AB949" s="375">
        <f t="shared" si="1907"/>
        <v>0</v>
      </c>
      <c r="AC949" s="375">
        <f t="shared" si="1907"/>
        <v>0</v>
      </c>
      <c r="AD949" s="375">
        <f t="shared" si="1907"/>
        <v>0</v>
      </c>
      <c r="AE949" s="375">
        <f t="shared" si="1907"/>
        <v>0</v>
      </c>
      <c r="AF949" s="375">
        <f t="shared" si="1907"/>
        <v>0</v>
      </c>
      <c r="AG949" s="375">
        <f t="shared" si="1907"/>
        <v>0</v>
      </c>
      <c r="AH949" s="375">
        <f t="shared" si="1907"/>
        <v>0</v>
      </c>
      <c r="AI949" s="375">
        <f t="shared" si="1907"/>
        <v>0</v>
      </c>
      <c r="AJ949" s="375">
        <f t="shared" si="1907"/>
        <v>0</v>
      </c>
      <c r="AK949" s="375">
        <f t="shared" si="1907"/>
        <v>0</v>
      </c>
      <c r="AL949" s="375">
        <f t="shared" si="1907"/>
        <v>0</v>
      </c>
      <c r="AM949" s="618">
        <f t="shared" si="1902"/>
        <v>10.71</v>
      </c>
    </row>
    <row r="950" spans="2:39" ht="15.6">
      <c r="B950" s="347" t="s">
        <v>343</v>
      </c>
      <c r="C950" s="343"/>
      <c r="D950" s="335"/>
      <c r="E950" s="333"/>
      <c r="F950" s="333"/>
      <c r="G950" s="333"/>
      <c r="H950" s="333"/>
      <c r="I950" s="333"/>
      <c r="J950" s="333"/>
      <c r="K950" s="333"/>
      <c r="L950" s="333"/>
      <c r="M950" s="333"/>
      <c r="N950" s="333"/>
      <c r="O950" s="299"/>
      <c r="P950" s="333"/>
      <c r="Q950" s="333"/>
      <c r="R950" s="333"/>
      <c r="S950" s="335"/>
      <c r="T950" s="335"/>
      <c r="U950" s="335"/>
      <c r="V950" s="335"/>
      <c r="W950" s="333"/>
      <c r="X950" s="333"/>
      <c r="Y950" s="344">
        <f>SUM(Y941:Y949)</f>
        <v>24631.616309079953</v>
      </c>
      <c r="Z950" s="344">
        <f t="shared" ref="Z950:AE950" si="1908">SUM(Z941:Z949)</f>
        <v>8225.5306310255364</v>
      </c>
      <c r="AA950" s="344">
        <f t="shared" si="1908"/>
        <v>9513.6198232481693</v>
      </c>
      <c r="AB950" s="344">
        <f t="shared" si="1908"/>
        <v>0</v>
      </c>
      <c r="AC950" s="344">
        <f t="shared" si="1908"/>
        <v>0</v>
      </c>
      <c r="AD950" s="344">
        <f t="shared" si="1908"/>
        <v>15349.665256968001</v>
      </c>
      <c r="AE950" s="344">
        <f t="shared" si="1908"/>
        <v>0</v>
      </c>
      <c r="AF950" s="344">
        <f>SUM(AF941:AF949)</f>
        <v>0</v>
      </c>
      <c r="AG950" s="344">
        <f t="shared" ref="AG950:AL950" si="1909">SUM(AG941:AG949)</f>
        <v>0</v>
      </c>
      <c r="AH950" s="344">
        <f t="shared" si="1909"/>
        <v>0</v>
      </c>
      <c r="AI950" s="344">
        <f t="shared" si="1909"/>
        <v>0</v>
      </c>
      <c r="AJ950" s="344">
        <f t="shared" si="1909"/>
        <v>0</v>
      </c>
      <c r="AK950" s="344">
        <f t="shared" si="1909"/>
        <v>0</v>
      </c>
      <c r="AL950" s="344">
        <f t="shared" si="1909"/>
        <v>0</v>
      </c>
      <c r="AM950" s="404">
        <f>SUM(AM941:AM949)</f>
        <v>57720.432020321656</v>
      </c>
    </row>
    <row r="951" spans="2:39" ht="15.6">
      <c r="B951" s="347" t="s">
        <v>344</v>
      </c>
      <c r="C951" s="343"/>
      <c r="D951" s="348"/>
      <c r="E951" s="333"/>
      <c r="F951" s="333"/>
      <c r="G951" s="333"/>
      <c r="H951" s="333"/>
      <c r="I951" s="333"/>
      <c r="J951" s="333"/>
      <c r="K951" s="333"/>
      <c r="L951" s="333"/>
      <c r="M951" s="333"/>
      <c r="N951" s="333"/>
      <c r="O951" s="299"/>
      <c r="P951" s="333"/>
      <c r="Q951" s="333"/>
      <c r="R951" s="333"/>
      <c r="S951" s="335"/>
      <c r="T951" s="335"/>
      <c r="U951" s="335"/>
      <c r="V951" s="335"/>
      <c r="W951" s="333"/>
      <c r="X951" s="333"/>
      <c r="Y951" s="345">
        <f>Y938*Y940</f>
        <v>4914.3770000000004</v>
      </c>
      <c r="Z951" s="345">
        <f t="shared" ref="Z951:AE951" si="1910">Z938*Z940</f>
        <v>2062.8377999999998</v>
      </c>
      <c r="AA951" s="345">
        <f t="shared" si="1910"/>
        <v>1487.6008000000002</v>
      </c>
      <c r="AB951" s="345">
        <f t="shared" si="1910"/>
        <v>31.729699999999998</v>
      </c>
      <c r="AC951" s="345">
        <f t="shared" si="1910"/>
        <v>17.257100000000001</v>
      </c>
      <c r="AD951" s="345">
        <f t="shared" si="1910"/>
        <v>426.36170000000004</v>
      </c>
      <c r="AE951" s="345">
        <f t="shared" si="1910"/>
        <v>0</v>
      </c>
      <c r="AF951" s="345">
        <f>AF938*AF940</f>
        <v>0</v>
      </c>
      <c r="AG951" s="345">
        <f t="shared" ref="AG951:AL951" si="1911">AG938*AG940</f>
        <v>0</v>
      </c>
      <c r="AH951" s="345">
        <f t="shared" si="1911"/>
        <v>0</v>
      </c>
      <c r="AI951" s="345">
        <f t="shared" si="1911"/>
        <v>0</v>
      </c>
      <c r="AJ951" s="345">
        <f t="shared" si="1911"/>
        <v>0</v>
      </c>
      <c r="AK951" s="345">
        <f t="shared" si="1911"/>
        <v>0</v>
      </c>
      <c r="AL951" s="345">
        <f t="shared" si="1911"/>
        <v>0</v>
      </c>
      <c r="AM951" s="404">
        <f>SUM(Y951:AL951)</f>
        <v>8940.1641</v>
      </c>
    </row>
    <row r="952" spans="2:39" ht="15.6">
      <c r="B952" s="347" t="s">
        <v>345</v>
      </c>
      <c r="C952" s="343"/>
      <c r="D952" s="348"/>
      <c r="E952" s="333"/>
      <c r="F952" s="333"/>
      <c r="G952" s="333"/>
      <c r="H952" s="333"/>
      <c r="I952" s="333"/>
      <c r="J952" s="333"/>
      <c r="K952" s="333"/>
      <c r="L952" s="333"/>
      <c r="M952" s="333"/>
      <c r="N952" s="333"/>
      <c r="O952" s="299"/>
      <c r="P952" s="333"/>
      <c r="Q952" s="333"/>
      <c r="R952" s="333"/>
      <c r="S952" s="348"/>
      <c r="T952" s="348"/>
      <c r="U952" s="348"/>
      <c r="V952" s="348"/>
      <c r="W952" s="333"/>
      <c r="X952" s="333"/>
      <c r="Y952" s="349"/>
      <c r="Z952" s="349"/>
      <c r="AA952" s="349"/>
      <c r="AB952" s="349"/>
      <c r="AC952" s="349"/>
      <c r="AD952" s="349"/>
      <c r="AE952" s="349"/>
      <c r="AF952" s="349"/>
      <c r="AG952" s="349"/>
      <c r="AH952" s="349"/>
      <c r="AI952" s="349"/>
      <c r="AJ952" s="349"/>
      <c r="AK952" s="349"/>
      <c r="AL952" s="349"/>
      <c r="AM952" s="404">
        <f>AM950-AM951</f>
        <v>48780.267920321654</v>
      </c>
    </row>
    <row r="953" spans="2:39" ht="15">
      <c r="B953" s="323"/>
      <c r="C953" s="348"/>
      <c r="D953" s="348"/>
      <c r="E953" s="333"/>
      <c r="F953" s="333"/>
      <c r="G953" s="333"/>
      <c r="H953" s="333"/>
      <c r="I953" s="333"/>
      <c r="J953" s="333"/>
      <c r="K953" s="333"/>
      <c r="L953" s="333"/>
      <c r="M953" s="333"/>
      <c r="N953" s="333"/>
      <c r="O953" s="299"/>
      <c r="P953" s="333"/>
      <c r="Q953" s="333"/>
      <c r="R953" s="333"/>
      <c r="S953" s="348"/>
      <c r="T953" s="343"/>
      <c r="U953" s="348"/>
      <c r="V953" s="348"/>
      <c r="W953" s="333"/>
      <c r="X953" s="333"/>
      <c r="Y953" s="350"/>
      <c r="Z953" s="350"/>
      <c r="AA953" s="350"/>
      <c r="AB953" s="350"/>
      <c r="AC953" s="350"/>
      <c r="AD953" s="350"/>
      <c r="AE953" s="350"/>
      <c r="AF953" s="350"/>
      <c r="AG953" s="350"/>
      <c r="AH953" s="350"/>
      <c r="AI953" s="350"/>
      <c r="AJ953" s="350"/>
      <c r="AK953" s="350"/>
      <c r="AL953" s="350"/>
      <c r="AM953" s="336"/>
    </row>
    <row r="954" spans="2:39" ht="15">
      <c r="B954" s="744" t="s">
        <v>340</v>
      </c>
      <c r="C954" s="348"/>
      <c r="D954" s="348"/>
      <c r="E954" s="333"/>
      <c r="F954" s="333"/>
      <c r="G954" s="333"/>
      <c r="H954" s="333"/>
      <c r="I954" s="333"/>
      <c r="J954" s="333"/>
      <c r="K954" s="333"/>
      <c r="L954" s="333"/>
      <c r="M954" s="333"/>
      <c r="N954" s="333"/>
      <c r="O954" s="299"/>
      <c r="P954" s="333"/>
      <c r="Q954" s="333"/>
      <c r="R954" s="333"/>
      <c r="S954" s="348"/>
      <c r="T954" s="343"/>
      <c r="U954" s="348"/>
      <c r="V954" s="348"/>
      <c r="W954" s="333"/>
      <c r="X954" s="333"/>
      <c r="Y954" s="290">
        <f>SUMPRODUCT(E777:E935,Y777:Y935)</f>
        <v>630</v>
      </c>
      <c r="Z954" s="290">
        <f>SUMPRODUCT(E777:E935,Z777:Z935)</f>
        <v>0</v>
      </c>
      <c r="AA954" s="290">
        <f>IF(AA775="kw",SUMPRODUCT($N$777:$N$935,$P$777:$P$935,AA777:AA935),SUMPRODUCT($E$777:$E$935,AA777:AA935))</f>
        <v>0</v>
      </c>
      <c r="AB954" s="290">
        <f t="shared" ref="AB954:AL954" si="1912">IF(AB775="kw",SUMPRODUCT($N$777:$N$935,$P$777:$P$935,AB777:AB935),SUMPRODUCT($E$777:$E$935,AB777:AB935))</f>
        <v>0</v>
      </c>
      <c r="AC954" s="290">
        <f t="shared" si="1912"/>
        <v>0</v>
      </c>
      <c r="AD954" s="290">
        <f t="shared" si="1912"/>
        <v>0</v>
      </c>
      <c r="AE954" s="290">
        <f t="shared" si="1912"/>
        <v>0</v>
      </c>
      <c r="AF954" s="290">
        <f t="shared" si="1912"/>
        <v>0</v>
      </c>
      <c r="AG954" s="290">
        <f t="shared" si="1912"/>
        <v>0</v>
      </c>
      <c r="AH954" s="290">
        <f t="shared" si="1912"/>
        <v>0</v>
      </c>
      <c r="AI954" s="290">
        <f t="shared" si="1912"/>
        <v>0</v>
      </c>
      <c r="AJ954" s="290">
        <f t="shared" si="1912"/>
        <v>0</v>
      </c>
      <c r="AK954" s="290">
        <f t="shared" si="1912"/>
        <v>0</v>
      </c>
      <c r="AL954" s="290">
        <f t="shared" si="1912"/>
        <v>0</v>
      </c>
      <c r="AM954" s="336"/>
    </row>
    <row r="955" spans="2:39" ht="15">
      <c r="B955" s="743" t="s">
        <v>773</v>
      </c>
      <c r="C955" s="361"/>
      <c r="D955" s="381"/>
      <c r="E955" s="381"/>
      <c r="F955" s="381"/>
      <c r="G955" s="381"/>
      <c r="H955" s="381"/>
      <c r="I955" s="381"/>
      <c r="J955" s="381"/>
      <c r="K955" s="381"/>
      <c r="L955" s="381"/>
      <c r="M955" s="381"/>
      <c r="N955" s="381"/>
      <c r="O955" s="380"/>
      <c r="P955" s="381"/>
      <c r="Q955" s="381"/>
      <c r="R955" s="381"/>
      <c r="S955" s="361"/>
      <c r="T955" s="382"/>
      <c r="U955" s="382"/>
      <c r="V955" s="381"/>
      <c r="W955" s="381"/>
      <c r="X955" s="382"/>
      <c r="Y955" s="325">
        <f>SUMPRODUCT(F777:F935,Y777:Y935)</f>
        <v>630</v>
      </c>
      <c r="Z955" s="325">
        <f>SUMPRODUCT(F777:F935,Z777:Z935)</f>
        <v>0</v>
      </c>
      <c r="AA955" s="325">
        <f>IF(AA775="kw",SUMPRODUCT($N$777:$N$935,$Q$777:$Q$935,AA777:AA935),SUMPRODUCT($F$777:$F$935,AA777:AA935))</f>
        <v>0</v>
      </c>
      <c r="AB955" s="325">
        <f t="shared" ref="AB955:AL955" si="1913">IF(AB775="kw",SUMPRODUCT($N$777:$N$935,$Q$777:$Q$935,AB777:AB935),SUMPRODUCT($F$777:$F$935,AB777:AB935))</f>
        <v>0</v>
      </c>
      <c r="AC955" s="325">
        <f t="shared" si="1913"/>
        <v>0</v>
      </c>
      <c r="AD955" s="325">
        <f t="shared" si="1913"/>
        <v>0</v>
      </c>
      <c r="AE955" s="325">
        <f t="shared" si="1913"/>
        <v>0</v>
      </c>
      <c r="AF955" s="325">
        <f t="shared" si="1913"/>
        <v>0</v>
      </c>
      <c r="AG955" s="325">
        <f t="shared" si="1913"/>
        <v>0</v>
      </c>
      <c r="AH955" s="325">
        <f t="shared" si="1913"/>
        <v>0</v>
      </c>
      <c r="AI955" s="325">
        <f t="shared" si="1913"/>
        <v>0</v>
      </c>
      <c r="AJ955" s="325">
        <f t="shared" si="1913"/>
        <v>0</v>
      </c>
      <c r="AK955" s="325">
        <f t="shared" si="1913"/>
        <v>0</v>
      </c>
      <c r="AL955" s="325">
        <f t="shared" si="1913"/>
        <v>0</v>
      </c>
      <c r="AM955" s="383"/>
    </row>
    <row r="956" spans="2:39" ht="18.75" customHeight="1">
      <c r="B956" s="365" t="s">
        <v>581</v>
      </c>
      <c r="C956" s="384"/>
      <c r="D956" s="385"/>
      <c r="E956" s="385"/>
      <c r="F956" s="385"/>
      <c r="G956" s="385"/>
      <c r="H956" s="385"/>
      <c r="I956" s="385"/>
      <c r="J956" s="385"/>
      <c r="K956" s="385"/>
      <c r="L956" s="385"/>
      <c r="M956" s="385"/>
      <c r="N956" s="385"/>
      <c r="O956" s="385"/>
      <c r="P956" s="385"/>
      <c r="Q956" s="385"/>
      <c r="R956" s="385"/>
      <c r="S956" s="368"/>
      <c r="T956" s="369"/>
      <c r="U956" s="385"/>
      <c r="V956" s="385"/>
      <c r="W956" s="385"/>
      <c r="X956" s="385"/>
      <c r="Y956" s="406"/>
      <c r="Z956" s="406"/>
      <c r="AA956" s="406"/>
      <c r="AB956" s="406"/>
      <c r="AC956" s="406"/>
      <c r="AD956" s="406"/>
      <c r="AE956" s="406"/>
      <c r="AF956" s="406"/>
      <c r="AG956" s="406"/>
      <c r="AH956" s="406"/>
      <c r="AI956" s="406"/>
      <c r="AJ956" s="406"/>
      <c r="AK956" s="406"/>
      <c r="AL956" s="406"/>
      <c r="AM956" s="386"/>
    </row>
    <row r="957" spans="2:39" collapsed="1"/>
    <row r="959" spans="2:39" ht="15.6">
      <c r="B959" s="279" t="s">
        <v>341</v>
      </c>
      <c r="C959" s="280"/>
      <c r="D959" s="579" t="s">
        <v>526</v>
      </c>
      <c r="E959" s="252"/>
      <c r="F959" s="579"/>
      <c r="G959" s="252"/>
      <c r="H959" s="252"/>
      <c r="I959" s="252"/>
      <c r="J959" s="252"/>
      <c r="K959" s="252"/>
      <c r="L959" s="252"/>
      <c r="M959" s="252"/>
      <c r="N959" s="252"/>
      <c r="O959" s="280"/>
      <c r="P959" s="252"/>
      <c r="Q959" s="252"/>
      <c r="R959" s="252"/>
      <c r="S959" s="252"/>
      <c r="T959" s="252"/>
      <c r="U959" s="252"/>
      <c r="V959" s="252"/>
      <c r="W959" s="252"/>
      <c r="X959" s="252"/>
      <c r="Y959" s="269"/>
      <c r="Z959" s="266"/>
      <c r="AA959" s="266"/>
      <c r="AB959" s="266"/>
      <c r="AC959" s="266"/>
      <c r="AD959" s="266"/>
      <c r="AE959" s="266"/>
      <c r="AF959" s="266"/>
      <c r="AG959" s="266"/>
      <c r="AH959" s="266"/>
      <c r="AI959" s="266"/>
      <c r="AJ959" s="266"/>
      <c r="AK959" s="266"/>
      <c r="AL959" s="266"/>
    </row>
    <row r="960" spans="2:39" ht="39.75" customHeight="1">
      <c r="B960" s="886" t="s">
        <v>211</v>
      </c>
      <c r="C960" s="888" t="s">
        <v>33</v>
      </c>
      <c r="D960" s="283" t="s">
        <v>422</v>
      </c>
      <c r="E960" s="898" t="s">
        <v>209</v>
      </c>
      <c r="F960" s="899"/>
      <c r="G960" s="899"/>
      <c r="H960" s="899"/>
      <c r="I960" s="899"/>
      <c r="J960" s="899"/>
      <c r="K960" s="899"/>
      <c r="L960" s="899"/>
      <c r="M960" s="900"/>
      <c r="N960" s="890" t="s">
        <v>213</v>
      </c>
      <c r="O960" s="283" t="s">
        <v>423</v>
      </c>
      <c r="P960" s="898" t="s">
        <v>212</v>
      </c>
      <c r="Q960" s="899"/>
      <c r="R960" s="899"/>
      <c r="S960" s="899"/>
      <c r="T960" s="899"/>
      <c r="U960" s="899"/>
      <c r="V960" s="899"/>
      <c r="W960" s="899"/>
      <c r="X960" s="900"/>
      <c r="Y960" s="883" t="s">
        <v>243</v>
      </c>
      <c r="Z960" s="884"/>
      <c r="AA960" s="884"/>
      <c r="AB960" s="884"/>
      <c r="AC960" s="884"/>
      <c r="AD960" s="884"/>
      <c r="AE960" s="884"/>
      <c r="AF960" s="884"/>
      <c r="AG960" s="884"/>
      <c r="AH960" s="884"/>
      <c r="AI960" s="884"/>
      <c r="AJ960" s="884"/>
      <c r="AK960" s="884"/>
      <c r="AL960" s="884"/>
      <c r="AM960" s="885"/>
    </row>
    <row r="961" spans="1:39" ht="65.25" customHeight="1">
      <c r="B961" s="887"/>
      <c r="C961" s="889"/>
      <c r="D961" s="284">
        <v>2020</v>
      </c>
      <c r="E961" s="284">
        <v>2021</v>
      </c>
      <c r="F961" s="284">
        <v>2022</v>
      </c>
      <c r="G961" s="284">
        <v>2023</v>
      </c>
      <c r="H961" s="284">
        <v>2024</v>
      </c>
      <c r="I961" s="284">
        <v>2025</v>
      </c>
      <c r="J961" s="284">
        <v>2026</v>
      </c>
      <c r="K961" s="284">
        <v>2027</v>
      </c>
      <c r="L961" s="284">
        <v>2028</v>
      </c>
      <c r="M961" s="284">
        <v>2029</v>
      </c>
      <c r="N961" s="891"/>
      <c r="O961" s="284">
        <v>2020</v>
      </c>
      <c r="P961" s="284">
        <v>2021</v>
      </c>
      <c r="Q961" s="284">
        <v>2022</v>
      </c>
      <c r="R961" s="284">
        <v>2023</v>
      </c>
      <c r="S961" s="284">
        <v>2024</v>
      </c>
      <c r="T961" s="284">
        <v>2025</v>
      </c>
      <c r="U961" s="284">
        <v>2026</v>
      </c>
      <c r="V961" s="284">
        <v>2027</v>
      </c>
      <c r="W961" s="284">
        <v>2028</v>
      </c>
      <c r="X961" s="284">
        <v>2029</v>
      </c>
      <c r="Y961" s="284" t="str">
        <f>'1.  LRAMVA Summary'!D52</f>
        <v>Residential</v>
      </c>
      <c r="Z961" s="284" t="str">
        <f>'1.  LRAMVA Summary'!E52</f>
        <v>GS&lt;50 kW</v>
      </c>
      <c r="AA961" s="284" t="str">
        <f>'1.  LRAMVA Summary'!F52</f>
        <v>GS 50-4,999 kW</v>
      </c>
      <c r="AB961" s="284" t="str">
        <f>'1.  LRAMVA Summary'!G52</f>
        <v>Unmetered Scattered Load</v>
      </c>
      <c r="AC961" s="284" t="str">
        <f>'1.  LRAMVA Summary'!H52</f>
        <v>Sentinel Lighting</v>
      </c>
      <c r="AD961" s="284" t="str">
        <f>'1.  LRAMVA Summary'!I52</f>
        <v>Street Lighting Service</v>
      </c>
      <c r="AE961" s="284" t="str">
        <f>'1.  LRAMVA Summary'!J52</f>
        <v/>
      </c>
      <c r="AF961" s="284" t="str">
        <f>'1.  LRAMVA Summary'!K52</f>
        <v/>
      </c>
      <c r="AG961" s="284" t="str">
        <f>'1.  LRAMVA Summary'!L52</f>
        <v/>
      </c>
      <c r="AH961" s="284" t="str">
        <f>'1.  LRAMVA Summary'!M52</f>
        <v/>
      </c>
      <c r="AI961" s="284" t="str">
        <f>'1.  LRAMVA Summary'!N52</f>
        <v/>
      </c>
      <c r="AJ961" s="284" t="str">
        <f>'1.  LRAMVA Summary'!O52</f>
        <v/>
      </c>
      <c r="AK961" s="284" t="str">
        <f>'1.  LRAMVA Summary'!P52</f>
        <v/>
      </c>
      <c r="AL961" s="284" t="str">
        <f>'1.  LRAMVA Summary'!Q52</f>
        <v/>
      </c>
      <c r="AM961" s="286" t="str">
        <f>'1.  LRAMVA Summary'!R52</f>
        <v>Total</v>
      </c>
    </row>
    <row r="962" spans="1:39" ht="15" customHeight="1">
      <c r="A962" s="521"/>
      <c r="B962" s="507" t="s">
        <v>504</v>
      </c>
      <c r="C962" s="288"/>
      <c r="D962" s="288"/>
      <c r="E962" s="288"/>
      <c r="F962" s="288"/>
      <c r="G962" s="288"/>
      <c r="H962" s="288"/>
      <c r="I962" s="288"/>
      <c r="J962" s="288"/>
      <c r="K962" s="288"/>
      <c r="L962" s="288"/>
      <c r="M962" s="288"/>
      <c r="N962" s="289"/>
      <c r="O962" s="288"/>
      <c r="P962" s="288"/>
      <c r="Q962" s="288"/>
      <c r="R962" s="288"/>
      <c r="S962" s="288"/>
      <c r="T962" s="288"/>
      <c r="U962" s="288"/>
      <c r="V962" s="288"/>
      <c r="W962" s="288"/>
      <c r="X962" s="288"/>
      <c r="Y962" s="290" t="str">
        <f>'1.  LRAMVA Summary'!D53</f>
        <v>kWh</v>
      </c>
      <c r="Z962" s="290" t="str">
        <f>'1.  LRAMVA Summary'!E53</f>
        <v>kWh</v>
      </c>
      <c r="AA962" s="290" t="str">
        <f>'1.  LRAMVA Summary'!F53</f>
        <v>kW</v>
      </c>
      <c r="AB962" s="290" t="str">
        <f>'1.  LRAMVA Summary'!G53</f>
        <v>kWh</v>
      </c>
      <c r="AC962" s="290" t="str">
        <f>'1.  LRAMVA Summary'!H53</f>
        <v>kW</v>
      </c>
      <c r="AD962" s="290" t="str">
        <f>'1.  LRAMVA Summary'!I53</f>
        <v>kW</v>
      </c>
      <c r="AE962" s="290">
        <f>'1.  LRAMVA Summary'!J53</f>
        <v>0</v>
      </c>
      <c r="AF962" s="290">
        <f>'1.  LRAMVA Summary'!K53</f>
        <v>0</v>
      </c>
      <c r="AG962" s="290">
        <f>'1.  LRAMVA Summary'!L53</f>
        <v>0</v>
      </c>
      <c r="AH962" s="290">
        <f>'1.  LRAMVA Summary'!M53</f>
        <v>0</v>
      </c>
      <c r="AI962" s="290">
        <f>'1.  LRAMVA Summary'!N53</f>
        <v>0</v>
      </c>
      <c r="AJ962" s="290">
        <f>'1.  LRAMVA Summary'!O53</f>
        <v>0</v>
      </c>
      <c r="AK962" s="290">
        <f>'1.  LRAMVA Summary'!P53</f>
        <v>0</v>
      </c>
      <c r="AL962" s="290">
        <f>'1.  LRAMVA Summary'!Q53</f>
        <v>0</v>
      </c>
      <c r="AM962" s="291"/>
    </row>
    <row r="963" spans="1:39" ht="15" hidden="1" customHeight="1" outlineLevel="1">
      <c r="A963" s="521"/>
      <c r="B963" s="493" t="s">
        <v>497</v>
      </c>
      <c r="C963" s="288"/>
      <c r="D963" s="288"/>
      <c r="E963" s="288"/>
      <c r="F963" s="288"/>
      <c r="G963" s="288"/>
      <c r="H963" s="288"/>
      <c r="I963" s="288"/>
      <c r="J963" s="288"/>
      <c r="K963" s="288"/>
      <c r="L963" s="288"/>
      <c r="M963" s="288"/>
      <c r="N963" s="289"/>
      <c r="O963" s="288"/>
      <c r="P963" s="288"/>
      <c r="Q963" s="288"/>
      <c r="R963" s="288"/>
      <c r="S963" s="288"/>
      <c r="T963" s="288"/>
      <c r="U963" s="288"/>
      <c r="V963" s="288"/>
      <c r="W963" s="288"/>
      <c r="X963" s="288"/>
      <c r="Y963" s="290"/>
      <c r="Z963" s="290"/>
      <c r="AA963" s="290"/>
      <c r="AB963" s="290"/>
      <c r="AC963" s="290"/>
      <c r="AD963" s="290"/>
      <c r="AE963" s="290"/>
      <c r="AF963" s="290"/>
      <c r="AG963" s="290"/>
      <c r="AH963" s="290"/>
      <c r="AI963" s="290"/>
      <c r="AJ963" s="290"/>
      <c r="AK963" s="290"/>
      <c r="AL963" s="290"/>
      <c r="AM963" s="291"/>
    </row>
    <row r="964" spans="1:39" ht="15" hidden="1" customHeight="1" outlineLevel="1">
      <c r="A964" s="521">
        <v>1</v>
      </c>
      <c r="B964" s="425" t="s">
        <v>95</v>
      </c>
      <c r="C964" s="290" t="s">
        <v>25</v>
      </c>
      <c r="D964" s="294"/>
      <c r="E964" s="294"/>
      <c r="F964" s="294"/>
      <c r="G964" s="294"/>
      <c r="H964" s="294"/>
      <c r="I964" s="294"/>
      <c r="J964" s="294"/>
      <c r="K964" s="294"/>
      <c r="L964" s="294"/>
      <c r="M964" s="294"/>
      <c r="N964" s="290"/>
      <c r="O964" s="294"/>
      <c r="P964" s="294"/>
      <c r="Q964" s="294"/>
      <c r="R964" s="294"/>
      <c r="S964" s="294"/>
      <c r="T964" s="294"/>
      <c r="U964" s="294"/>
      <c r="V964" s="294"/>
      <c r="W964" s="294"/>
      <c r="X964" s="294"/>
      <c r="Y964" s="412"/>
      <c r="Z964" s="412"/>
      <c r="AA964" s="412"/>
      <c r="AB964" s="412"/>
      <c r="AC964" s="412"/>
      <c r="AD964" s="412"/>
      <c r="AE964" s="412"/>
      <c r="AF964" s="407"/>
      <c r="AG964" s="407"/>
      <c r="AH964" s="407"/>
      <c r="AI964" s="407"/>
      <c r="AJ964" s="407"/>
      <c r="AK964" s="407"/>
      <c r="AL964" s="407"/>
      <c r="AM964" s="295">
        <f>SUM(Y964:AL964)</f>
        <v>0</v>
      </c>
    </row>
    <row r="965" spans="1:39" ht="15" hidden="1" customHeight="1" outlineLevel="1">
      <c r="A965" s="521"/>
      <c r="B965" s="293" t="s">
        <v>346</v>
      </c>
      <c r="C965" s="290" t="s">
        <v>163</v>
      </c>
      <c r="D965" s="294"/>
      <c r="E965" s="294"/>
      <c r="F965" s="294"/>
      <c r="G965" s="294"/>
      <c r="H965" s="294"/>
      <c r="I965" s="294"/>
      <c r="J965" s="294"/>
      <c r="K965" s="294"/>
      <c r="L965" s="294"/>
      <c r="M965" s="294"/>
      <c r="N965" s="461"/>
      <c r="O965" s="294"/>
      <c r="P965" s="294"/>
      <c r="Q965" s="294"/>
      <c r="R965" s="294"/>
      <c r="S965" s="294"/>
      <c r="T965" s="294"/>
      <c r="U965" s="294"/>
      <c r="V965" s="294"/>
      <c r="W965" s="294"/>
      <c r="X965" s="294"/>
      <c r="Y965" s="408">
        <f>Y964</f>
        <v>0</v>
      </c>
      <c r="Z965" s="408">
        <f t="shared" ref="Z965" si="1914">Z964</f>
        <v>0</v>
      </c>
      <c r="AA965" s="408">
        <f t="shared" ref="AA965" si="1915">AA964</f>
        <v>0</v>
      </c>
      <c r="AB965" s="408">
        <f t="shared" ref="AB965" si="1916">AB964</f>
        <v>0</v>
      </c>
      <c r="AC965" s="408">
        <f t="shared" ref="AC965" si="1917">AC964</f>
        <v>0</v>
      </c>
      <c r="AD965" s="408">
        <f t="shared" ref="AD965" si="1918">AD964</f>
        <v>0</v>
      </c>
      <c r="AE965" s="408">
        <f t="shared" ref="AE965" si="1919">AE964</f>
        <v>0</v>
      </c>
      <c r="AF965" s="408">
        <f t="shared" ref="AF965" si="1920">AF964</f>
        <v>0</v>
      </c>
      <c r="AG965" s="408">
        <f t="shared" ref="AG965" si="1921">AG964</f>
        <v>0</v>
      </c>
      <c r="AH965" s="408">
        <f t="shared" ref="AH965" si="1922">AH964</f>
        <v>0</v>
      </c>
      <c r="AI965" s="408">
        <f t="shared" ref="AI965" si="1923">AI964</f>
        <v>0</v>
      </c>
      <c r="AJ965" s="408">
        <f t="shared" ref="AJ965" si="1924">AJ964</f>
        <v>0</v>
      </c>
      <c r="AK965" s="408">
        <f t="shared" ref="AK965" si="1925">AK964</f>
        <v>0</v>
      </c>
      <c r="AL965" s="408">
        <f t="shared" ref="AL965" si="1926">AL964</f>
        <v>0</v>
      </c>
      <c r="AM965" s="296"/>
    </row>
    <row r="966" spans="1:39" ht="15" hidden="1" customHeight="1" outlineLevel="1">
      <c r="A966" s="521"/>
      <c r="B966" s="297"/>
      <c r="C966" s="298"/>
      <c r="D966" s="298"/>
      <c r="E966" s="298"/>
      <c r="F966" s="298"/>
      <c r="G966" s="298"/>
      <c r="H966" s="298"/>
      <c r="I966" s="298"/>
      <c r="J966" s="298"/>
      <c r="K966" s="298"/>
      <c r="L966" s="298"/>
      <c r="M966" s="298"/>
      <c r="N966" s="299"/>
      <c r="O966" s="298"/>
      <c r="P966" s="298"/>
      <c r="Q966" s="298"/>
      <c r="R966" s="298"/>
      <c r="S966" s="298"/>
      <c r="T966" s="298"/>
      <c r="U966" s="298"/>
      <c r="V966" s="298"/>
      <c r="W966" s="298"/>
      <c r="X966" s="298"/>
      <c r="Y966" s="409"/>
      <c r="Z966" s="410"/>
      <c r="AA966" s="410"/>
      <c r="AB966" s="410"/>
      <c r="AC966" s="410"/>
      <c r="AD966" s="410"/>
      <c r="AE966" s="410"/>
      <c r="AF966" s="410"/>
      <c r="AG966" s="410"/>
      <c r="AH966" s="410"/>
      <c r="AI966" s="410"/>
      <c r="AJ966" s="410"/>
      <c r="AK966" s="410"/>
      <c r="AL966" s="410"/>
      <c r="AM966" s="301"/>
    </row>
    <row r="967" spans="1:39" ht="15" hidden="1" customHeight="1" outlineLevel="1">
      <c r="A967" s="521">
        <v>2</v>
      </c>
      <c r="B967" s="425" t="s">
        <v>96</v>
      </c>
      <c r="C967" s="290" t="s">
        <v>25</v>
      </c>
      <c r="D967" s="294"/>
      <c r="E967" s="294"/>
      <c r="F967" s="294"/>
      <c r="G967" s="294"/>
      <c r="H967" s="294"/>
      <c r="I967" s="294"/>
      <c r="J967" s="294"/>
      <c r="K967" s="294"/>
      <c r="L967" s="294"/>
      <c r="M967" s="294"/>
      <c r="N967" s="290"/>
      <c r="O967" s="294"/>
      <c r="P967" s="294"/>
      <c r="Q967" s="294"/>
      <c r="R967" s="294"/>
      <c r="S967" s="294"/>
      <c r="T967" s="294"/>
      <c r="U967" s="294"/>
      <c r="V967" s="294"/>
      <c r="W967" s="294"/>
      <c r="X967" s="294"/>
      <c r="Y967" s="412"/>
      <c r="Z967" s="412"/>
      <c r="AA967" s="412"/>
      <c r="AB967" s="412"/>
      <c r="AC967" s="412"/>
      <c r="AD967" s="412"/>
      <c r="AE967" s="412"/>
      <c r="AF967" s="407"/>
      <c r="AG967" s="407"/>
      <c r="AH967" s="407"/>
      <c r="AI967" s="407"/>
      <c r="AJ967" s="407"/>
      <c r="AK967" s="407"/>
      <c r="AL967" s="407"/>
      <c r="AM967" s="295">
        <f>SUM(Y967:AL967)</f>
        <v>0</v>
      </c>
    </row>
    <row r="968" spans="1:39" ht="15" hidden="1" customHeight="1" outlineLevel="1">
      <c r="A968" s="521"/>
      <c r="B968" s="293" t="s">
        <v>346</v>
      </c>
      <c r="C968" s="290" t="s">
        <v>163</v>
      </c>
      <c r="D968" s="294"/>
      <c r="E968" s="294"/>
      <c r="F968" s="294"/>
      <c r="G968" s="294"/>
      <c r="H968" s="294"/>
      <c r="I968" s="294"/>
      <c r="J968" s="294"/>
      <c r="K968" s="294"/>
      <c r="L968" s="294"/>
      <c r="M968" s="294"/>
      <c r="N968" s="461"/>
      <c r="O968" s="294"/>
      <c r="P968" s="294"/>
      <c r="Q968" s="294"/>
      <c r="R968" s="294"/>
      <c r="S968" s="294"/>
      <c r="T968" s="294"/>
      <c r="U968" s="294"/>
      <c r="V968" s="294"/>
      <c r="W968" s="294"/>
      <c r="X968" s="294"/>
      <c r="Y968" s="408">
        <f>Y967</f>
        <v>0</v>
      </c>
      <c r="Z968" s="408">
        <f t="shared" ref="Z968" si="1927">Z967</f>
        <v>0</v>
      </c>
      <c r="AA968" s="408">
        <f t="shared" ref="AA968" si="1928">AA967</f>
        <v>0</v>
      </c>
      <c r="AB968" s="408">
        <f t="shared" ref="AB968" si="1929">AB967</f>
        <v>0</v>
      </c>
      <c r="AC968" s="408">
        <f t="shared" ref="AC968" si="1930">AC967</f>
        <v>0</v>
      </c>
      <c r="AD968" s="408">
        <f t="shared" ref="AD968" si="1931">AD967</f>
        <v>0</v>
      </c>
      <c r="AE968" s="408">
        <f t="shared" ref="AE968" si="1932">AE967</f>
        <v>0</v>
      </c>
      <c r="AF968" s="408">
        <f t="shared" ref="AF968" si="1933">AF967</f>
        <v>0</v>
      </c>
      <c r="AG968" s="408">
        <f t="shared" ref="AG968" si="1934">AG967</f>
        <v>0</v>
      </c>
      <c r="AH968" s="408">
        <f t="shared" ref="AH968" si="1935">AH967</f>
        <v>0</v>
      </c>
      <c r="AI968" s="408">
        <f t="shared" ref="AI968" si="1936">AI967</f>
        <v>0</v>
      </c>
      <c r="AJ968" s="408">
        <f t="shared" ref="AJ968" si="1937">AJ967</f>
        <v>0</v>
      </c>
      <c r="AK968" s="408">
        <f t="shared" ref="AK968" si="1938">AK967</f>
        <v>0</v>
      </c>
      <c r="AL968" s="408">
        <f t="shared" ref="AL968" si="1939">AL967</f>
        <v>0</v>
      </c>
      <c r="AM968" s="296"/>
    </row>
    <row r="969" spans="1:39" ht="15" hidden="1" customHeight="1" outlineLevel="1">
      <c r="A969" s="521"/>
      <c r="B969" s="297"/>
      <c r="C969" s="298"/>
      <c r="D969" s="303"/>
      <c r="E969" s="303"/>
      <c r="F969" s="303"/>
      <c r="G969" s="303"/>
      <c r="H969" s="303"/>
      <c r="I969" s="303"/>
      <c r="J969" s="303"/>
      <c r="K969" s="303"/>
      <c r="L969" s="303"/>
      <c r="M969" s="303"/>
      <c r="N969" s="299"/>
      <c r="O969" s="303"/>
      <c r="P969" s="303"/>
      <c r="Q969" s="303"/>
      <c r="R969" s="303"/>
      <c r="S969" s="303"/>
      <c r="T969" s="303"/>
      <c r="U969" s="303"/>
      <c r="V969" s="303"/>
      <c r="W969" s="303"/>
      <c r="X969" s="303"/>
      <c r="Y969" s="409"/>
      <c r="Z969" s="410"/>
      <c r="AA969" s="410"/>
      <c r="AB969" s="410"/>
      <c r="AC969" s="410"/>
      <c r="AD969" s="410"/>
      <c r="AE969" s="410"/>
      <c r="AF969" s="410"/>
      <c r="AG969" s="410"/>
      <c r="AH969" s="410"/>
      <c r="AI969" s="410"/>
      <c r="AJ969" s="410"/>
      <c r="AK969" s="410"/>
      <c r="AL969" s="410"/>
      <c r="AM969" s="301"/>
    </row>
    <row r="970" spans="1:39" ht="15" hidden="1" customHeight="1" outlineLevel="1">
      <c r="A970" s="521">
        <v>3</v>
      </c>
      <c r="B970" s="425" t="s">
        <v>97</v>
      </c>
      <c r="C970" s="290" t="s">
        <v>25</v>
      </c>
      <c r="D970" s="294"/>
      <c r="E970" s="294"/>
      <c r="F970" s="294"/>
      <c r="G970" s="294"/>
      <c r="H970" s="294"/>
      <c r="I970" s="294"/>
      <c r="J970" s="294"/>
      <c r="K970" s="294"/>
      <c r="L970" s="294"/>
      <c r="M970" s="294"/>
      <c r="N970" s="290"/>
      <c r="O970" s="294"/>
      <c r="P970" s="294"/>
      <c r="Q970" s="294"/>
      <c r="R970" s="294"/>
      <c r="S970" s="294"/>
      <c r="T970" s="294"/>
      <c r="U970" s="294"/>
      <c r="V970" s="294"/>
      <c r="W970" s="294"/>
      <c r="X970" s="294"/>
      <c r="Y970" s="412"/>
      <c r="Z970" s="412"/>
      <c r="AA970" s="412"/>
      <c r="AB970" s="412"/>
      <c r="AC970" s="412"/>
      <c r="AD970" s="412"/>
      <c r="AE970" s="412"/>
      <c r="AF970" s="407"/>
      <c r="AG970" s="407"/>
      <c r="AH970" s="407"/>
      <c r="AI970" s="407"/>
      <c r="AJ970" s="407"/>
      <c r="AK970" s="407"/>
      <c r="AL970" s="407"/>
      <c r="AM970" s="295">
        <f>SUM(Y970:AL970)</f>
        <v>0</v>
      </c>
    </row>
    <row r="971" spans="1:39" ht="15" hidden="1" customHeight="1" outlineLevel="1">
      <c r="A971" s="521"/>
      <c r="B971" s="293" t="s">
        <v>346</v>
      </c>
      <c r="C971" s="290" t="s">
        <v>163</v>
      </c>
      <c r="D971" s="294"/>
      <c r="E971" s="294"/>
      <c r="F971" s="294"/>
      <c r="G971" s="294"/>
      <c r="H971" s="294"/>
      <c r="I971" s="294"/>
      <c r="J971" s="294"/>
      <c r="K971" s="294"/>
      <c r="L971" s="294"/>
      <c r="M971" s="294"/>
      <c r="N971" s="461"/>
      <c r="O971" s="294"/>
      <c r="P971" s="294"/>
      <c r="Q971" s="294"/>
      <c r="R971" s="294"/>
      <c r="S971" s="294"/>
      <c r="T971" s="294"/>
      <c r="U971" s="294"/>
      <c r="V971" s="294"/>
      <c r="W971" s="294"/>
      <c r="X971" s="294"/>
      <c r="Y971" s="408">
        <f>Y970</f>
        <v>0</v>
      </c>
      <c r="Z971" s="408">
        <f t="shared" ref="Z971" si="1940">Z970</f>
        <v>0</v>
      </c>
      <c r="AA971" s="408">
        <f t="shared" ref="AA971" si="1941">AA970</f>
        <v>0</v>
      </c>
      <c r="AB971" s="408">
        <f t="shared" ref="AB971" si="1942">AB970</f>
        <v>0</v>
      </c>
      <c r="AC971" s="408">
        <f t="shared" ref="AC971" si="1943">AC970</f>
        <v>0</v>
      </c>
      <c r="AD971" s="408">
        <f t="shared" ref="AD971" si="1944">AD970</f>
        <v>0</v>
      </c>
      <c r="AE971" s="408">
        <f t="shared" ref="AE971" si="1945">AE970</f>
        <v>0</v>
      </c>
      <c r="AF971" s="408">
        <f t="shared" ref="AF971" si="1946">AF970</f>
        <v>0</v>
      </c>
      <c r="AG971" s="408">
        <f t="shared" ref="AG971" si="1947">AG970</f>
        <v>0</v>
      </c>
      <c r="AH971" s="408">
        <f t="shared" ref="AH971" si="1948">AH970</f>
        <v>0</v>
      </c>
      <c r="AI971" s="408">
        <f t="shared" ref="AI971" si="1949">AI970</f>
        <v>0</v>
      </c>
      <c r="AJ971" s="408">
        <f t="shared" ref="AJ971" si="1950">AJ970</f>
        <v>0</v>
      </c>
      <c r="AK971" s="408">
        <f t="shared" ref="AK971" si="1951">AK970</f>
        <v>0</v>
      </c>
      <c r="AL971" s="408">
        <f t="shared" ref="AL971" si="1952">AL970</f>
        <v>0</v>
      </c>
      <c r="AM971" s="296"/>
    </row>
    <row r="972" spans="1:39" ht="15" hidden="1" customHeight="1" outlineLevel="1">
      <c r="A972" s="521"/>
      <c r="B972" s="293"/>
      <c r="C972" s="304"/>
      <c r="D972" s="290"/>
      <c r="E972" s="290"/>
      <c r="F972" s="290"/>
      <c r="G972" s="290"/>
      <c r="H972" s="290"/>
      <c r="I972" s="290"/>
      <c r="J972" s="290"/>
      <c r="K972" s="290"/>
      <c r="L972" s="290"/>
      <c r="M972" s="290"/>
      <c r="N972" s="290"/>
      <c r="O972" s="290"/>
      <c r="P972" s="290"/>
      <c r="Q972" s="290"/>
      <c r="R972" s="290"/>
      <c r="S972" s="290"/>
      <c r="T972" s="290"/>
      <c r="U972" s="290"/>
      <c r="V972" s="290"/>
      <c r="W972" s="290"/>
      <c r="X972" s="290"/>
      <c r="Y972" s="409"/>
      <c r="Z972" s="409"/>
      <c r="AA972" s="409"/>
      <c r="AB972" s="409"/>
      <c r="AC972" s="409"/>
      <c r="AD972" s="409"/>
      <c r="AE972" s="409"/>
      <c r="AF972" s="409"/>
      <c r="AG972" s="409"/>
      <c r="AH972" s="409"/>
      <c r="AI972" s="409"/>
      <c r="AJ972" s="409"/>
      <c r="AK972" s="409"/>
      <c r="AL972" s="409"/>
      <c r="AM972" s="305"/>
    </row>
    <row r="973" spans="1:39" ht="15" hidden="1" customHeight="1" outlineLevel="1">
      <c r="A973" s="521">
        <v>4</v>
      </c>
      <c r="B973" s="509" t="s">
        <v>669</v>
      </c>
      <c r="C973" s="290" t="s">
        <v>25</v>
      </c>
      <c r="D973" s="294"/>
      <c r="E973" s="294"/>
      <c r="F973" s="294"/>
      <c r="G973" s="294"/>
      <c r="H973" s="294"/>
      <c r="I973" s="294"/>
      <c r="J973" s="294"/>
      <c r="K973" s="294"/>
      <c r="L973" s="294"/>
      <c r="M973" s="294"/>
      <c r="N973" s="290"/>
      <c r="O973" s="294"/>
      <c r="P973" s="294"/>
      <c r="Q973" s="294"/>
      <c r="R973" s="294"/>
      <c r="S973" s="294"/>
      <c r="T973" s="294"/>
      <c r="U973" s="294"/>
      <c r="V973" s="294"/>
      <c r="W973" s="294"/>
      <c r="X973" s="294"/>
      <c r="Y973" s="412"/>
      <c r="Z973" s="412"/>
      <c r="AA973" s="412"/>
      <c r="AB973" s="412"/>
      <c r="AC973" s="412"/>
      <c r="AD973" s="412"/>
      <c r="AE973" s="412"/>
      <c r="AF973" s="407"/>
      <c r="AG973" s="407"/>
      <c r="AH973" s="407"/>
      <c r="AI973" s="407"/>
      <c r="AJ973" s="407"/>
      <c r="AK973" s="407"/>
      <c r="AL973" s="407"/>
      <c r="AM973" s="295">
        <f>SUM(Y973:AL973)</f>
        <v>0</v>
      </c>
    </row>
    <row r="974" spans="1:39" ht="15" hidden="1" customHeight="1" outlineLevel="1">
      <c r="A974" s="521"/>
      <c r="B974" s="293" t="s">
        <v>346</v>
      </c>
      <c r="C974" s="290" t="s">
        <v>163</v>
      </c>
      <c r="D974" s="294"/>
      <c r="E974" s="294"/>
      <c r="F974" s="294"/>
      <c r="G974" s="294"/>
      <c r="H974" s="294"/>
      <c r="I974" s="294"/>
      <c r="J974" s="294"/>
      <c r="K974" s="294"/>
      <c r="L974" s="294"/>
      <c r="M974" s="294"/>
      <c r="N974" s="461"/>
      <c r="O974" s="294"/>
      <c r="P974" s="294"/>
      <c r="Q974" s="294"/>
      <c r="R974" s="294"/>
      <c r="S974" s="294"/>
      <c r="T974" s="294"/>
      <c r="U974" s="294"/>
      <c r="V974" s="294"/>
      <c r="W974" s="294"/>
      <c r="X974" s="294"/>
      <c r="Y974" s="408">
        <f>Y973</f>
        <v>0</v>
      </c>
      <c r="Z974" s="408">
        <f t="shared" ref="Z974" si="1953">Z973</f>
        <v>0</v>
      </c>
      <c r="AA974" s="408">
        <f t="shared" ref="AA974" si="1954">AA973</f>
        <v>0</v>
      </c>
      <c r="AB974" s="408">
        <f t="shared" ref="AB974" si="1955">AB973</f>
        <v>0</v>
      </c>
      <c r="AC974" s="408">
        <f t="shared" ref="AC974" si="1956">AC973</f>
        <v>0</v>
      </c>
      <c r="AD974" s="408">
        <f t="shared" ref="AD974" si="1957">AD973</f>
        <v>0</v>
      </c>
      <c r="AE974" s="408">
        <f t="shared" ref="AE974" si="1958">AE973</f>
        <v>0</v>
      </c>
      <c r="AF974" s="408">
        <f t="shared" ref="AF974" si="1959">AF973</f>
        <v>0</v>
      </c>
      <c r="AG974" s="408">
        <f t="shared" ref="AG974" si="1960">AG973</f>
        <v>0</v>
      </c>
      <c r="AH974" s="408">
        <f t="shared" ref="AH974" si="1961">AH973</f>
        <v>0</v>
      </c>
      <c r="AI974" s="408">
        <f t="shared" ref="AI974" si="1962">AI973</f>
        <v>0</v>
      </c>
      <c r="AJ974" s="408">
        <f t="shared" ref="AJ974" si="1963">AJ973</f>
        <v>0</v>
      </c>
      <c r="AK974" s="408">
        <f t="shared" ref="AK974" si="1964">AK973</f>
        <v>0</v>
      </c>
      <c r="AL974" s="408">
        <f t="shared" ref="AL974" si="1965">AL973</f>
        <v>0</v>
      </c>
      <c r="AM974" s="296"/>
    </row>
    <row r="975" spans="1:39" ht="15" hidden="1" customHeight="1" outlineLevel="1">
      <c r="A975" s="521"/>
      <c r="B975" s="293"/>
      <c r="C975" s="304"/>
      <c r="D975" s="303"/>
      <c r="E975" s="303"/>
      <c r="F975" s="303"/>
      <c r="G975" s="303"/>
      <c r="H975" s="303"/>
      <c r="I975" s="303"/>
      <c r="J975" s="303"/>
      <c r="K975" s="303"/>
      <c r="L975" s="303"/>
      <c r="M975" s="303"/>
      <c r="N975" s="290"/>
      <c r="O975" s="303"/>
      <c r="P975" s="303"/>
      <c r="Q975" s="303"/>
      <c r="R975" s="303"/>
      <c r="S975" s="303"/>
      <c r="T975" s="303"/>
      <c r="U975" s="303"/>
      <c r="V975" s="303"/>
      <c r="W975" s="303"/>
      <c r="X975" s="303"/>
      <c r="Y975" s="409"/>
      <c r="Z975" s="409"/>
      <c r="AA975" s="409"/>
      <c r="AB975" s="409"/>
      <c r="AC975" s="409"/>
      <c r="AD975" s="409"/>
      <c r="AE975" s="409"/>
      <c r="AF975" s="409"/>
      <c r="AG975" s="409"/>
      <c r="AH975" s="409"/>
      <c r="AI975" s="409"/>
      <c r="AJ975" s="409"/>
      <c r="AK975" s="409"/>
      <c r="AL975" s="409"/>
      <c r="AM975" s="305"/>
    </row>
    <row r="976" spans="1:39" ht="15" hidden="1" customHeight="1" outlineLevel="1">
      <c r="A976" s="521">
        <v>5</v>
      </c>
      <c r="B976" s="425" t="s">
        <v>98</v>
      </c>
      <c r="C976" s="290" t="s">
        <v>25</v>
      </c>
      <c r="D976" s="294"/>
      <c r="E976" s="294"/>
      <c r="F976" s="294"/>
      <c r="G976" s="294"/>
      <c r="H976" s="294"/>
      <c r="I976" s="294"/>
      <c r="J976" s="294"/>
      <c r="K976" s="294"/>
      <c r="L976" s="294"/>
      <c r="M976" s="294"/>
      <c r="N976" s="290"/>
      <c r="O976" s="294"/>
      <c r="P976" s="294"/>
      <c r="Q976" s="294"/>
      <c r="R976" s="294"/>
      <c r="S976" s="294"/>
      <c r="T976" s="294"/>
      <c r="U976" s="294"/>
      <c r="V976" s="294"/>
      <c r="W976" s="294"/>
      <c r="X976" s="294"/>
      <c r="Y976" s="412"/>
      <c r="Z976" s="412"/>
      <c r="AA976" s="412"/>
      <c r="AB976" s="412"/>
      <c r="AC976" s="412"/>
      <c r="AD976" s="412"/>
      <c r="AE976" s="412"/>
      <c r="AF976" s="407"/>
      <c r="AG976" s="407"/>
      <c r="AH976" s="407"/>
      <c r="AI976" s="407"/>
      <c r="AJ976" s="407"/>
      <c r="AK976" s="407"/>
      <c r="AL976" s="407"/>
      <c r="AM976" s="295">
        <f>SUM(Y976:AL976)</f>
        <v>0</v>
      </c>
    </row>
    <row r="977" spans="1:39" ht="15" hidden="1" customHeight="1" outlineLevel="1">
      <c r="A977" s="521"/>
      <c r="B977" s="293" t="s">
        <v>346</v>
      </c>
      <c r="C977" s="290" t="s">
        <v>163</v>
      </c>
      <c r="D977" s="294"/>
      <c r="E977" s="294"/>
      <c r="F977" s="294"/>
      <c r="G977" s="294"/>
      <c r="H977" s="294"/>
      <c r="I977" s="294"/>
      <c r="J977" s="294"/>
      <c r="K977" s="294"/>
      <c r="L977" s="294"/>
      <c r="M977" s="294"/>
      <c r="N977" s="461"/>
      <c r="O977" s="294"/>
      <c r="P977" s="294"/>
      <c r="Q977" s="294"/>
      <c r="R977" s="294"/>
      <c r="S977" s="294"/>
      <c r="T977" s="294"/>
      <c r="U977" s="294"/>
      <c r="V977" s="294"/>
      <c r="W977" s="294"/>
      <c r="X977" s="294"/>
      <c r="Y977" s="408">
        <f>Y976</f>
        <v>0</v>
      </c>
      <c r="Z977" s="408">
        <f t="shared" ref="Z977" si="1966">Z976</f>
        <v>0</v>
      </c>
      <c r="AA977" s="408">
        <f t="shared" ref="AA977" si="1967">AA976</f>
        <v>0</v>
      </c>
      <c r="AB977" s="408">
        <f t="shared" ref="AB977" si="1968">AB976</f>
        <v>0</v>
      </c>
      <c r="AC977" s="408">
        <f t="shared" ref="AC977" si="1969">AC976</f>
        <v>0</v>
      </c>
      <c r="AD977" s="408">
        <f t="shared" ref="AD977" si="1970">AD976</f>
        <v>0</v>
      </c>
      <c r="AE977" s="408">
        <f t="shared" ref="AE977" si="1971">AE976</f>
        <v>0</v>
      </c>
      <c r="AF977" s="408">
        <f t="shared" ref="AF977" si="1972">AF976</f>
        <v>0</v>
      </c>
      <c r="AG977" s="408">
        <f t="shared" ref="AG977" si="1973">AG976</f>
        <v>0</v>
      </c>
      <c r="AH977" s="408">
        <f t="shared" ref="AH977" si="1974">AH976</f>
        <v>0</v>
      </c>
      <c r="AI977" s="408">
        <f t="shared" ref="AI977" si="1975">AI976</f>
        <v>0</v>
      </c>
      <c r="AJ977" s="408">
        <f t="shared" ref="AJ977" si="1976">AJ976</f>
        <v>0</v>
      </c>
      <c r="AK977" s="408">
        <f t="shared" ref="AK977" si="1977">AK976</f>
        <v>0</v>
      </c>
      <c r="AL977" s="408">
        <f t="shared" ref="AL977" si="1978">AL976</f>
        <v>0</v>
      </c>
      <c r="AM977" s="296"/>
    </row>
    <row r="978" spans="1:39" ht="15" hidden="1" customHeight="1" outlineLevel="1">
      <c r="A978" s="521"/>
      <c r="B978" s="293"/>
      <c r="C978" s="290"/>
      <c r="D978" s="290"/>
      <c r="E978" s="290"/>
      <c r="F978" s="290"/>
      <c r="G978" s="290"/>
      <c r="H978" s="290"/>
      <c r="I978" s="290"/>
      <c r="J978" s="290"/>
      <c r="K978" s="290"/>
      <c r="L978" s="290"/>
      <c r="M978" s="290"/>
      <c r="N978" s="290"/>
      <c r="O978" s="290"/>
      <c r="P978" s="290"/>
      <c r="Q978" s="290"/>
      <c r="R978" s="290"/>
      <c r="S978" s="290"/>
      <c r="T978" s="290"/>
      <c r="U978" s="290"/>
      <c r="V978" s="290"/>
      <c r="W978" s="290"/>
      <c r="X978" s="290"/>
      <c r="Y978" s="419"/>
      <c r="Z978" s="420"/>
      <c r="AA978" s="420"/>
      <c r="AB978" s="420"/>
      <c r="AC978" s="420"/>
      <c r="AD978" s="420"/>
      <c r="AE978" s="420"/>
      <c r="AF978" s="420"/>
      <c r="AG978" s="420"/>
      <c r="AH978" s="420"/>
      <c r="AI978" s="420"/>
      <c r="AJ978" s="420"/>
      <c r="AK978" s="420"/>
      <c r="AL978" s="420"/>
      <c r="AM978" s="296"/>
    </row>
    <row r="979" spans="1:39" ht="15.6" hidden="1" outlineLevel="1">
      <c r="A979" s="521"/>
      <c r="B979" s="318" t="s">
        <v>498</v>
      </c>
      <c r="C979" s="288"/>
      <c r="D979" s="288"/>
      <c r="E979" s="288"/>
      <c r="F979" s="288"/>
      <c r="G979" s="288"/>
      <c r="H979" s="288"/>
      <c r="I979" s="288"/>
      <c r="J979" s="288"/>
      <c r="K979" s="288"/>
      <c r="L979" s="288"/>
      <c r="M979" s="288"/>
      <c r="N979" s="289"/>
      <c r="O979" s="288"/>
      <c r="P979" s="288"/>
      <c r="Q979" s="288"/>
      <c r="R979" s="288"/>
      <c r="S979" s="288"/>
      <c r="T979" s="288"/>
      <c r="U979" s="288"/>
      <c r="V979" s="288"/>
      <c r="W979" s="288"/>
      <c r="X979" s="288"/>
      <c r="Y979" s="411"/>
      <c r="Z979" s="411"/>
      <c r="AA979" s="411"/>
      <c r="AB979" s="411"/>
      <c r="AC979" s="411"/>
      <c r="AD979" s="411"/>
      <c r="AE979" s="411"/>
      <c r="AF979" s="411"/>
      <c r="AG979" s="411"/>
      <c r="AH979" s="411"/>
      <c r="AI979" s="411"/>
      <c r="AJ979" s="411"/>
      <c r="AK979" s="411"/>
      <c r="AL979" s="411"/>
      <c r="AM979" s="291"/>
    </row>
    <row r="980" spans="1:39" ht="15" hidden="1" customHeight="1" outlineLevel="1">
      <c r="A980" s="521">
        <v>6</v>
      </c>
      <c r="B980" s="425" t="s">
        <v>99</v>
      </c>
      <c r="C980" s="290" t="s">
        <v>25</v>
      </c>
      <c r="D980" s="294"/>
      <c r="E980" s="294"/>
      <c r="F980" s="294"/>
      <c r="G980" s="294"/>
      <c r="H980" s="294"/>
      <c r="I980" s="294"/>
      <c r="J980" s="294"/>
      <c r="K980" s="294"/>
      <c r="L980" s="294"/>
      <c r="M980" s="294"/>
      <c r="N980" s="294">
        <v>12</v>
      </c>
      <c r="O980" s="294"/>
      <c r="P980" s="294"/>
      <c r="Q980" s="294"/>
      <c r="R980" s="294"/>
      <c r="S980" s="294"/>
      <c r="T980" s="294"/>
      <c r="U980" s="294"/>
      <c r="V980" s="294"/>
      <c r="W980" s="294"/>
      <c r="X980" s="294"/>
      <c r="Y980" s="412"/>
      <c r="Z980" s="412"/>
      <c r="AA980" s="412"/>
      <c r="AB980" s="412"/>
      <c r="AC980" s="412"/>
      <c r="AD980" s="412"/>
      <c r="AE980" s="412"/>
      <c r="AF980" s="412"/>
      <c r="AG980" s="412"/>
      <c r="AH980" s="412"/>
      <c r="AI980" s="412"/>
      <c r="AJ980" s="412"/>
      <c r="AK980" s="412"/>
      <c r="AL980" s="412"/>
      <c r="AM980" s="295">
        <f>SUM(Y980:AL980)</f>
        <v>0</v>
      </c>
    </row>
    <row r="981" spans="1:39" ht="15" hidden="1" customHeight="1" outlineLevel="1">
      <c r="A981" s="521"/>
      <c r="B981" s="293" t="s">
        <v>346</v>
      </c>
      <c r="C981" s="290" t="s">
        <v>163</v>
      </c>
      <c r="D981" s="294"/>
      <c r="E981" s="294"/>
      <c r="F981" s="294"/>
      <c r="G981" s="294"/>
      <c r="H981" s="294"/>
      <c r="I981" s="294"/>
      <c r="J981" s="294"/>
      <c r="K981" s="294"/>
      <c r="L981" s="294"/>
      <c r="M981" s="294"/>
      <c r="N981" s="294">
        <f>N980</f>
        <v>12</v>
      </c>
      <c r="O981" s="294"/>
      <c r="P981" s="294"/>
      <c r="Q981" s="294"/>
      <c r="R981" s="294"/>
      <c r="S981" s="294"/>
      <c r="T981" s="294"/>
      <c r="U981" s="294"/>
      <c r="V981" s="294"/>
      <c r="W981" s="294"/>
      <c r="X981" s="294"/>
      <c r="Y981" s="408">
        <f>Y980</f>
        <v>0</v>
      </c>
      <c r="Z981" s="408">
        <f t="shared" ref="Z981" si="1979">Z980</f>
        <v>0</v>
      </c>
      <c r="AA981" s="408">
        <f t="shared" ref="AA981" si="1980">AA980</f>
        <v>0</v>
      </c>
      <c r="AB981" s="408">
        <f t="shared" ref="AB981" si="1981">AB980</f>
        <v>0</v>
      </c>
      <c r="AC981" s="408">
        <f t="shared" ref="AC981" si="1982">AC980</f>
        <v>0</v>
      </c>
      <c r="AD981" s="408">
        <f t="shared" ref="AD981" si="1983">AD980</f>
        <v>0</v>
      </c>
      <c r="AE981" s="408">
        <f t="shared" ref="AE981" si="1984">AE980</f>
        <v>0</v>
      </c>
      <c r="AF981" s="408">
        <f t="shared" ref="AF981" si="1985">AF980</f>
        <v>0</v>
      </c>
      <c r="AG981" s="408">
        <f t="shared" ref="AG981" si="1986">AG980</f>
        <v>0</v>
      </c>
      <c r="AH981" s="408">
        <f t="shared" ref="AH981" si="1987">AH980</f>
        <v>0</v>
      </c>
      <c r="AI981" s="408">
        <f t="shared" ref="AI981" si="1988">AI980</f>
        <v>0</v>
      </c>
      <c r="AJ981" s="408">
        <f t="shared" ref="AJ981" si="1989">AJ980</f>
        <v>0</v>
      </c>
      <c r="AK981" s="408">
        <f t="shared" ref="AK981" si="1990">AK980</f>
        <v>0</v>
      </c>
      <c r="AL981" s="408">
        <f t="shared" ref="AL981" si="1991">AL980</f>
        <v>0</v>
      </c>
      <c r="AM981" s="310"/>
    </row>
    <row r="982" spans="1:39" ht="15" hidden="1" customHeight="1" outlineLevel="1">
      <c r="A982" s="521"/>
      <c r="B982" s="309"/>
      <c r="C982" s="311"/>
      <c r="D982" s="290"/>
      <c r="E982" s="290"/>
      <c r="F982" s="290"/>
      <c r="G982" s="290"/>
      <c r="H982" s="290"/>
      <c r="I982" s="290"/>
      <c r="J982" s="290"/>
      <c r="K982" s="290"/>
      <c r="L982" s="290"/>
      <c r="M982" s="290"/>
      <c r="N982" s="290"/>
      <c r="O982" s="290"/>
      <c r="P982" s="290"/>
      <c r="Q982" s="290"/>
      <c r="R982" s="290"/>
      <c r="S982" s="290"/>
      <c r="T982" s="290"/>
      <c r="U982" s="290"/>
      <c r="V982" s="290"/>
      <c r="W982" s="290"/>
      <c r="X982" s="290"/>
      <c r="Y982" s="413"/>
      <c r="Z982" s="413"/>
      <c r="AA982" s="413"/>
      <c r="AB982" s="413"/>
      <c r="AC982" s="413"/>
      <c r="AD982" s="413"/>
      <c r="AE982" s="413"/>
      <c r="AF982" s="413"/>
      <c r="AG982" s="413"/>
      <c r="AH982" s="413"/>
      <c r="AI982" s="413"/>
      <c r="AJ982" s="413"/>
      <c r="AK982" s="413"/>
      <c r="AL982" s="413"/>
      <c r="AM982" s="312"/>
    </row>
    <row r="983" spans="1:39" ht="15" hidden="1" customHeight="1" outlineLevel="1">
      <c r="A983" s="521">
        <v>7</v>
      </c>
      <c r="B983" s="425" t="s">
        <v>100</v>
      </c>
      <c r="C983" s="290" t="s">
        <v>25</v>
      </c>
      <c r="D983" s="294"/>
      <c r="E983" s="294"/>
      <c r="F983" s="294"/>
      <c r="G983" s="294"/>
      <c r="H983" s="294"/>
      <c r="I983" s="294"/>
      <c r="J983" s="294"/>
      <c r="K983" s="294"/>
      <c r="L983" s="294"/>
      <c r="M983" s="294"/>
      <c r="N983" s="294">
        <v>12</v>
      </c>
      <c r="O983" s="294"/>
      <c r="P983" s="294"/>
      <c r="Q983" s="294"/>
      <c r="R983" s="294"/>
      <c r="S983" s="294"/>
      <c r="T983" s="294"/>
      <c r="U983" s="294"/>
      <c r="V983" s="294"/>
      <c r="W983" s="294"/>
      <c r="X983" s="294"/>
      <c r="Y983" s="412"/>
      <c r="Z983" s="412"/>
      <c r="AA983" s="412"/>
      <c r="AB983" s="412"/>
      <c r="AC983" s="412"/>
      <c r="AD983" s="412"/>
      <c r="AE983" s="412"/>
      <c r="AF983" s="412"/>
      <c r="AG983" s="412"/>
      <c r="AH983" s="412"/>
      <c r="AI983" s="412"/>
      <c r="AJ983" s="412"/>
      <c r="AK983" s="412"/>
      <c r="AL983" s="412"/>
      <c r="AM983" s="295">
        <f>SUM(Y983:AL983)</f>
        <v>0</v>
      </c>
    </row>
    <row r="984" spans="1:39" ht="15" hidden="1" customHeight="1" outlineLevel="1">
      <c r="A984" s="521"/>
      <c r="B984" s="293" t="s">
        <v>346</v>
      </c>
      <c r="C984" s="290" t="s">
        <v>163</v>
      </c>
      <c r="D984" s="294"/>
      <c r="E984" s="294"/>
      <c r="F984" s="294"/>
      <c r="G984" s="294"/>
      <c r="H984" s="294"/>
      <c r="I984" s="294"/>
      <c r="J984" s="294"/>
      <c r="K984" s="294"/>
      <c r="L984" s="294"/>
      <c r="M984" s="294"/>
      <c r="N984" s="294">
        <f>N983</f>
        <v>12</v>
      </c>
      <c r="O984" s="294"/>
      <c r="P984" s="294"/>
      <c r="Q984" s="294"/>
      <c r="R984" s="294"/>
      <c r="S984" s="294"/>
      <c r="T984" s="294"/>
      <c r="U984" s="294"/>
      <c r="V984" s="294"/>
      <c r="W984" s="294"/>
      <c r="X984" s="294"/>
      <c r="Y984" s="408">
        <f>Y983</f>
        <v>0</v>
      </c>
      <c r="Z984" s="408">
        <f t="shared" ref="Z984" si="1992">Z983</f>
        <v>0</v>
      </c>
      <c r="AA984" s="408">
        <f t="shared" ref="AA984" si="1993">AA983</f>
        <v>0</v>
      </c>
      <c r="AB984" s="408">
        <f t="shared" ref="AB984" si="1994">AB983</f>
        <v>0</v>
      </c>
      <c r="AC984" s="408">
        <f t="shared" ref="AC984" si="1995">AC983</f>
        <v>0</v>
      </c>
      <c r="AD984" s="408">
        <f t="shared" ref="AD984" si="1996">AD983</f>
        <v>0</v>
      </c>
      <c r="AE984" s="408">
        <f t="shared" ref="AE984" si="1997">AE983</f>
        <v>0</v>
      </c>
      <c r="AF984" s="408">
        <f t="shared" ref="AF984" si="1998">AF983</f>
        <v>0</v>
      </c>
      <c r="AG984" s="408">
        <f t="shared" ref="AG984" si="1999">AG983</f>
        <v>0</v>
      </c>
      <c r="AH984" s="408">
        <f t="shared" ref="AH984" si="2000">AH983</f>
        <v>0</v>
      </c>
      <c r="AI984" s="408">
        <f t="shared" ref="AI984" si="2001">AI983</f>
        <v>0</v>
      </c>
      <c r="AJ984" s="408">
        <f t="shared" ref="AJ984" si="2002">AJ983</f>
        <v>0</v>
      </c>
      <c r="AK984" s="408">
        <f t="shared" ref="AK984" si="2003">AK983</f>
        <v>0</v>
      </c>
      <c r="AL984" s="408">
        <f t="shared" ref="AL984" si="2004">AL983</f>
        <v>0</v>
      </c>
      <c r="AM984" s="310"/>
    </row>
    <row r="985" spans="1:39" ht="15" hidden="1" customHeight="1" outlineLevel="1">
      <c r="A985" s="521"/>
      <c r="B985" s="313"/>
      <c r="C985" s="311"/>
      <c r="D985" s="290"/>
      <c r="E985" s="290"/>
      <c r="F985" s="290"/>
      <c r="G985" s="290"/>
      <c r="H985" s="290"/>
      <c r="I985" s="290"/>
      <c r="J985" s="290"/>
      <c r="K985" s="290"/>
      <c r="L985" s="290"/>
      <c r="M985" s="290"/>
      <c r="N985" s="290"/>
      <c r="O985" s="290"/>
      <c r="P985" s="290"/>
      <c r="Q985" s="290"/>
      <c r="R985" s="290"/>
      <c r="S985" s="290"/>
      <c r="T985" s="290"/>
      <c r="U985" s="290"/>
      <c r="V985" s="290"/>
      <c r="W985" s="290"/>
      <c r="X985" s="290"/>
      <c r="Y985" s="413"/>
      <c r="Z985" s="414"/>
      <c r="AA985" s="413"/>
      <c r="AB985" s="413"/>
      <c r="AC985" s="413"/>
      <c r="AD985" s="413"/>
      <c r="AE985" s="413"/>
      <c r="AF985" s="413"/>
      <c r="AG985" s="413"/>
      <c r="AH985" s="413"/>
      <c r="AI985" s="413"/>
      <c r="AJ985" s="413"/>
      <c r="AK985" s="413"/>
      <c r="AL985" s="413"/>
      <c r="AM985" s="312"/>
    </row>
    <row r="986" spans="1:39" ht="15" hidden="1" customHeight="1" outlineLevel="1">
      <c r="A986" s="521">
        <v>8</v>
      </c>
      <c r="B986" s="425" t="s">
        <v>101</v>
      </c>
      <c r="C986" s="290" t="s">
        <v>25</v>
      </c>
      <c r="D986" s="294"/>
      <c r="E986" s="294"/>
      <c r="F986" s="294"/>
      <c r="G986" s="294"/>
      <c r="H986" s="294"/>
      <c r="I986" s="294"/>
      <c r="J986" s="294"/>
      <c r="K986" s="294"/>
      <c r="L986" s="294"/>
      <c r="M986" s="294"/>
      <c r="N986" s="294">
        <v>12</v>
      </c>
      <c r="O986" s="294"/>
      <c r="P986" s="294"/>
      <c r="Q986" s="294"/>
      <c r="R986" s="294"/>
      <c r="S986" s="294"/>
      <c r="T986" s="294"/>
      <c r="U986" s="294"/>
      <c r="V986" s="294"/>
      <c r="W986" s="294"/>
      <c r="X986" s="294"/>
      <c r="Y986" s="412"/>
      <c r="Z986" s="412"/>
      <c r="AA986" s="412"/>
      <c r="AB986" s="412"/>
      <c r="AC986" s="412"/>
      <c r="AD986" s="412"/>
      <c r="AE986" s="412"/>
      <c r="AF986" s="412"/>
      <c r="AG986" s="412"/>
      <c r="AH986" s="412"/>
      <c r="AI986" s="412"/>
      <c r="AJ986" s="412"/>
      <c r="AK986" s="412"/>
      <c r="AL986" s="412"/>
      <c r="AM986" s="295">
        <f>SUM(Y986:AL986)</f>
        <v>0</v>
      </c>
    </row>
    <row r="987" spans="1:39" ht="15" hidden="1" customHeight="1" outlineLevel="1">
      <c r="A987" s="521"/>
      <c r="B987" s="293" t="s">
        <v>346</v>
      </c>
      <c r="C987" s="290" t="s">
        <v>163</v>
      </c>
      <c r="D987" s="294"/>
      <c r="E987" s="294"/>
      <c r="F987" s="294"/>
      <c r="G987" s="294"/>
      <c r="H987" s="294"/>
      <c r="I987" s="294"/>
      <c r="J987" s="294"/>
      <c r="K987" s="294"/>
      <c r="L987" s="294"/>
      <c r="M987" s="294"/>
      <c r="N987" s="294">
        <f>N986</f>
        <v>12</v>
      </c>
      <c r="O987" s="294"/>
      <c r="P987" s="294"/>
      <c r="Q987" s="294"/>
      <c r="R987" s="294"/>
      <c r="S987" s="294"/>
      <c r="T987" s="294"/>
      <c r="U987" s="294"/>
      <c r="V987" s="294"/>
      <c r="W987" s="294"/>
      <c r="X987" s="294"/>
      <c r="Y987" s="408">
        <f>Y986</f>
        <v>0</v>
      </c>
      <c r="Z987" s="408">
        <f t="shared" ref="Z987" si="2005">Z986</f>
        <v>0</v>
      </c>
      <c r="AA987" s="408">
        <f t="shared" ref="AA987" si="2006">AA986</f>
        <v>0</v>
      </c>
      <c r="AB987" s="408">
        <f t="shared" ref="AB987" si="2007">AB986</f>
        <v>0</v>
      </c>
      <c r="AC987" s="408">
        <f t="shared" ref="AC987" si="2008">AC986</f>
        <v>0</v>
      </c>
      <c r="AD987" s="408">
        <f t="shared" ref="AD987" si="2009">AD986</f>
        <v>0</v>
      </c>
      <c r="AE987" s="408">
        <f t="shared" ref="AE987" si="2010">AE986</f>
        <v>0</v>
      </c>
      <c r="AF987" s="408">
        <f t="shared" ref="AF987" si="2011">AF986</f>
        <v>0</v>
      </c>
      <c r="AG987" s="408">
        <f t="shared" ref="AG987" si="2012">AG986</f>
        <v>0</v>
      </c>
      <c r="AH987" s="408">
        <f t="shared" ref="AH987" si="2013">AH986</f>
        <v>0</v>
      </c>
      <c r="AI987" s="408">
        <f t="shared" ref="AI987" si="2014">AI986</f>
        <v>0</v>
      </c>
      <c r="AJ987" s="408">
        <f t="shared" ref="AJ987" si="2015">AJ986</f>
        <v>0</v>
      </c>
      <c r="AK987" s="408">
        <f t="shared" ref="AK987" si="2016">AK986</f>
        <v>0</v>
      </c>
      <c r="AL987" s="408">
        <f t="shared" ref="AL987" si="2017">AL986</f>
        <v>0</v>
      </c>
      <c r="AM987" s="310"/>
    </row>
    <row r="988" spans="1:39" ht="15" hidden="1" customHeight="1" outlineLevel="1">
      <c r="A988" s="521"/>
      <c r="B988" s="313"/>
      <c r="C988" s="311"/>
      <c r="D988" s="315"/>
      <c r="E988" s="315"/>
      <c r="F988" s="315"/>
      <c r="G988" s="315"/>
      <c r="H988" s="315"/>
      <c r="I988" s="315"/>
      <c r="J988" s="315"/>
      <c r="K988" s="315"/>
      <c r="L988" s="315"/>
      <c r="M988" s="315"/>
      <c r="N988" s="290"/>
      <c r="O988" s="315"/>
      <c r="P988" s="315"/>
      <c r="Q988" s="315"/>
      <c r="R988" s="315"/>
      <c r="S988" s="315"/>
      <c r="T988" s="315"/>
      <c r="U988" s="315"/>
      <c r="V988" s="315"/>
      <c r="W988" s="315"/>
      <c r="X988" s="315"/>
      <c r="Y988" s="413"/>
      <c r="Z988" s="414"/>
      <c r="AA988" s="413"/>
      <c r="AB988" s="413"/>
      <c r="AC988" s="413"/>
      <c r="AD988" s="413"/>
      <c r="AE988" s="413"/>
      <c r="AF988" s="413"/>
      <c r="AG988" s="413"/>
      <c r="AH988" s="413"/>
      <c r="AI988" s="413"/>
      <c r="AJ988" s="413"/>
      <c r="AK988" s="413"/>
      <c r="AL988" s="413"/>
      <c r="AM988" s="312"/>
    </row>
    <row r="989" spans="1:39" ht="15" hidden="1" customHeight="1" outlineLevel="1">
      <c r="A989" s="521">
        <v>9</v>
      </c>
      <c r="B989" s="425" t="s">
        <v>102</v>
      </c>
      <c r="C989" s="290" t="s">
        <v>25</v>
      </c>
      <c r="D989" s="294"/>
      <c r="E989" s="294"/>
      <c r="F989" s="294"/>
      <c r="G989" s="294"/>
      <c r="H989" s="294"/>
      <c r="I989" s="294"/>
      <c r="J989" s="294"/>
      <c r="K989" s="294"/>
      <c r="L989" s="294"/>
      <c r="M989" s="294"/>
      <c r="N989" s="294">
        <v>12</v>
      </c>
      <c r="O989" s="294"/>
      <c r="P989" s="294"/>
      <c r="Q989" s="294"/>
      <c r="R989" s="294"/>
      <c r="S989" s="294"/>
      <c r="T989" s="294"/>
      <c r="U989" s="294"/>
      <c r="V989" s="294"/>
      <c r="W989" s="294"/>
      <c r="X989" s="294"/>
      <c r="Y989" s="412"/>
      <c r="Z989" s="412"/>
      <c r="AA989" s="412"/>
      <c r="AB989" s="412"/>
      <c r="AC989" s="412"/>
      <c r="AD989" s="412"/>
      <c r="AE989" s="412"/>
      <c r="AF989" s="412"/>
      <c r="AG989" s="412"/>
      <c r="AH989" s="412"/>
      <c r="AI989" s="412"/>
      <c r="AJ989" s="412"/>
      <c r="AK989" s="412"/>
      <c r="AL989" s="412"/>
      <c r="AM989" s="295">
        <f>SUM(Y989:AL989)</f>
        <v>0</v>
      </c>
    </row>
    <row r="990" spans="1:39" ht="15" hidden="1" customHeight="1" outlineLevel="1">
      <c r="A990" s="521"/>
      <c r="B990" s="293" t="s">
        <v>346</v>
      </c>
      <c r="C990" s="290" t="s">
        <v>163</v>
      </c>
      <c r="D990" s="294"/>
      <c r="E990" s="294"/>
      <c r="F990" s="294"/>
      <c r="G990" s="294"/>
      <c r="H990" s="294"/>
      <c r="I990" s="294"/>
      <c r="J990" s="294"/>
      <c r="K990" s="294"/>
      <c r="L990" s="294"/>
      <c r="M990" s="294"/>
      <c r="N990" s="294">
        <f>N989</f>
        <v>12</v>
      </c>
      <c r="O990" s="294"/>
      <c r="P990" s="294"/>
      <c r="Q990" s="294"/>
      <c r="R990" s="294"/>
      <c r="S990" s="294"/>
      <c r="T990" s="294"/>
      <c r="U990" s="294"/>
      <c r="V990" s="294"/>
      <c r="W990" s="294"/>
      <c r="X990" s="294"/>
      <c r="Y990" s="408">
        <f>Y989</f>
        <v>0</v>
      </c>
      <c r="Z990" s="408">
        <f t="shared" ref="Z990" si="2018">Z989</f>
        <v>0</v>
      </c>
      <c r="AA990" s="408">
        <f t="shared" ref="AA990" si="2019">AA989</f>
        <v>0</v>
      </c>
      <c r="AB990" s="408">
        <f t="shared" ref="AB990" si="2020">AB989</f>
        <v>0</v>
      </c>
      <c r="AC990" s="408">
        <f t="shared" ref="AC990" si="2021">AC989</f>
        <v>0</v>
      </c>
      <c r="AD990" s="408">
        <f t="shared" ref="AD990" si="2022">AD989</f>
        <v>0</v>
      </c>
      <c r="AE990" s="408">
        <f t="shared" ref="AE990" si="2023">AE989</f>
        <v>0</v>
      </c>
      <c r="AF990" s="408">
        <f t="shared" ref="AF990" si="2024">AF989</f>
        <v>0</v>
      </c>
      <c r="AG990" s="408">
        <f t="shared" ref="AG990" si="2025">AG989</f>
        <v>0</v>
      </c>
      <c r="AH990" s="408">
        <f t="shared" ref="AH990" si="2026">AH989</f>
        <v>0</v>
      </c>
      <c r="AI990" s="408">
        <f t="shared" ref="AI990" si="2027">AI989</f>
        <v>0</v>
      </c>
      <c r="AJ990" s="408">
        <f t="shared" ref="AJ990" si="2028">AJ989</f>
        <v>0</v>
      </c>
      <c r="AK990" s="408">
        <f t="shared" ref="AK990" si="2029">AK989</f>
        <v>0</v>
      </c>
      <c r="AL990" s="408">
        <f t="shared" ref="AL990" si="2030">AL989</f>
        <v>0</v>
      </c>
      <c r="AM990" s="310"/>
    </row>
    <row r="991" spans="1:39" ht="15" hidden="1" customHeight="1" outlineLevel="1">
      <c r="A991" s="521"/>
      <c r="B991" s="313"/>
      <c r="C991" s="311"/>
      <c r="D991" s="315"/>
      <c r="E991" s="315"/>
      <c r="F991" s="315"/>
      <c r="G991" s="315"/>
      <c r="H991" s="315"/>
      <c r="I991" s="315"/>
      <c r="J991" s="315"/>
      <c r="K991" s="315"/>
      <c r="L991" s="315"/>
      <c r="M991" s="315"/>
      <c r="N991" s="290"/>
      <c r="O991" s="315"/>
      <c r="P991" s="315"/>
      <c r="Q991" s="315"/>
      <c r="R991" s="315"/>
      <c r="S991" s="315"/>
      <c r="T991" s="315"/>
      <c r="U991" s="315"/>
      <c r="V991" s="315"/>
      <c r="W991" s="315"/>
      <c r="X991" s="315"/>
      <c r="Y991" s="413"/>
      <c r="Z991" s="413"/>
      <c r="AA991" s="413"/>
      <c r="AB991" s="413"/>
      <c r="AC991" s="413"/>
      <c r="AD991" s="413"/>
      <c r="AE991" s="413"/>
      <c r="AF991" s="413"/>
      <c r="AG991" s="413"/>
      <c r="AH991" s="413"/>
      <c r="AI991" s="413"/>
      <c r="AJ991" s="413"/>
      <c r="AK991" s="413"/>
      <c r="AL991" s="413"/>
      <c r="AM991" s="312"/>
    </row>
    <row r="992" spans="1:39" ht="15" hidden="1" customHeight="1" outlineLevel="1">
      <c r="A992" s="521">
        <v>10</v>
      </c>
      <c r="B992" s="425" t="s">
        <v>103</v>
      </c>
      <c r="C992" s="290" t="s">
        <v>25</v>
      </c>
      <c r="D992" s="294"/>
      <c r="E992" s="294"/>
      <c r="F992" s="294"/>
      <c r="G992" s="294"/>
      <c r="H992" s="294"/>
      <c r="I992" s="294"/>
      <c r="J992" s="294"/>
      <c r="K992" s="294"/>
      <c r="L992" s="294"/>
      <c r="M992" s="294"/>
      <c r="N992" s="294">
        <v>3</v>
      </c>
      <c r="O992" s="294"/>
      <c r="P992" s="294"/>
      <c r="Q992" s="294"/>
      <c r="R992" s="294"/>
      <c r="S992" s="294"/>
      <c r="T992" s="294"/>
      <c r="U992" s="294"/>
      <c r="V992" s="294"/>
      <c r="W992" s="294"/>
      <c r="X992" s="294"/>
      <c r="Y992" s="412"/>
      <c r="Z992" s="412"/>
      <c r="AA992" s="412"/>
      <c r="AB992" s="412"/>
      <c r="AC992" s="412"/>
      <c r="AD992" s="412"/>
      <c r="AE992" s="412"/>
      <c r="AF992" s="412"/>
      <c r="AG992" s="412"/>
      <c r="AH992" s="412"/>
      <c r="AI992" s="412"/>
      <c r="AJ992" s="412"/>
      <c r="AK992" s="412"/>
      <c r="AL992" s="412"/>
      <c r="AM992" s="295">
        <f>SUM(Y992:AL992)</f>
        <v>0</v>
      </c>
    </row>
    <row r="993" spans="1:40" ht="15" hidden="1" customHeight="1" outlineLevel="1">
      <c r="A993" s="521"/>
      <c r="B993" s="293" t="s">
        <v>346</v>
      </c>
      <c r="C993" s="290" t="s">
        <v>163</v>
      </c>
      <c r="D993" s="294"/>
      <c r="E993" s="294"/>
      <c r="F993" s="294"/>
      <c r="G993" s="294"/>
      <c r="H993" s="294"/>
      <c r="I993" s="294"/>
      <c r="J993" s="294"/>
      <c r="K993" s="294"/>
      <c r="L993" s="294"/>
      <c r="M993" s="294"/>
      <c r="N993" s="294">
        <f>N992</f>
        <v>3</v>
      </c>
      <c r="O993" s="294"/>
      <c r="P993" s="294"/>
      <c r="Q993" s="294"/>
      <c r="R993" s="294"/>
      <c r="S993" s="294"/>
      <c r="T993" s="294"/>
      <c r="U993" s="294"/>
      <c r="V993" s="294"/>
      <c r="W993" s="294"/>
      <c r="X993" s="294"/>
      <c r="Y993" s="408">
        <f>Y992</f>
        <v>0</v>
      </c>
      <c r="Z993" s="408">
        <f t="shared" ref="Z993" si="2031">Z992</f>
        <v>0</v>
      </c>
      <c r="AA993" s="408">
        <f t="shared" ref="AA993" si="2032">AA992</f>
        <v>0</v>
      </c>
      <c r="AB993" s="408">
        <f t="shared" ref="AB993" si="2033">AB992</f>
        <v>0</v>
      </c>
      <c r="AC993" s="408">
        <f t="shared" ref="AC993" si="2034">AC992</f>
        <v>0</v>
      </c>
      <c r="AD993" s="408">
        <f t="shared" ref="AD993" si="2035">AD992</f>
        <v>0</v>
      </c>
      <c r="AE993" s="408">
        <f t="shared" ref="AE993" si="2036">AE992</f>
        <v>0</v>
      </c>
      <c r="AF993" s="408">
        <f t="shared" ref="AF993" si="2037">AF992</f>
        <v>0</v>
      </c>
      <c r="AG993" s="408">
        <f t="shared" ref="AG993" si="2038">AG992</f>
        <v>0</v>
      </c>
      <c r="AH993" s="408">
        <f t="shared" ref="AH993" si="2039">AH992</f>
        <v>0</v>
      </c>
      <c r="AI993" s="408">
        <f t="shared" ref="AI993" si="2040">AI992</f>
        <v>0</v>
      </c>
      <c r="AJ993" s="408">
        <f t="shared" ref="AJ993" si="2041">AJ992</f>
        <v>0</v>
      </c>
      <c r="AK993" s="408">
        <f t="shared" ref="AK993" si="2042">AK992</f>
        <v>0</v>
      </c>
      <c r="AL993" s="408">
        <f t="shared" ref="AL993" si="2043">AL992</f>
        <v>0</v>
      </c>
      <c r="AM993" s="310"/>
    </row>
    <row r="994" spans="1:40" ht="15" hidden="1" customHeight="1" outlineLevel="1">
      <c r="A994" s="521"/>
      <c r="B994" s="313"/>
      <c r="C994" s="311"/>
      <c r="D994" s="315"/>
      <c r="E994" s="315"/>
      <c r="F994" s="315"/>
      <c r="G994" s="315"/>
      <c r="H994" s="315"/>
      <c r="I994" s="315"/>
      <c r="J994" s="315"/>
      <c r="K994" s="315"/>
      <c r="L994" s="315"/>
      <c r="M994" s="315"/>
      <c r="N994" s="290"/>
      <c r="O994" s="315"/>
      <c r="P994" s="315"/>
      <c r="Q994" s="315"/>
      <c r="R994" s="315"/>
      <c r="S994" s="315"/>
      <c r="T994" s="315"/>
      <c r="U994" s="315"/>
      <c r="V994" s="315"/>
      <c r="W994" s="315"/>
      <c r="X994" s="315"/>
      <c r="Y994" s="413"/>
      <c r="Z994" s="414"/>
      <c r="AA994" s="413"/>
      <c r="AB994" s="413"/>
      <c r="AC994" s="413"/>
      <c r="AD994" s="413"/>
      <c r="AE994" s="413"/>
      <c r="AF994" s="413"/>
      <c r="AG994" s="413"/>
      <c r="AH994" s="413"/>
      <c r="AI994" s="413"/>
      <c r="AJ994" s="413"/>
      <c r="AK994" s="413"/>
      <c r="AL994" s="413"/>
      <c r="AM994" s="312"/>
    </row>
    <row r="995" spans="1:40" ht="15" hidden="1" customHeight="1" outlineLevel="1">
      <c r="A995" s="521"/>
      <c r="B995" s="287" t="s">
        <v>10</v>
      </c>
      <c r="C995" s="288"/>
      <c r="D995" s="288"/>
      <c r="E995" s="288"/>
      <c r="F995" s="288"/>
      <c r="G995" s="288"/>
      <c r="H995" s="288"/>
      <c r="I995" s="288"/>
      <c r="J995" s="288"/>
      <c r="K995" s="288"/>
      <c r="L995" s="288"/>
      <c r="M995" s="288"/>
      <c r="N995" s="289"/>
      <c r="O995" s="288"/>
      <c r="P995" s="288"/>
      <c r="Q995" s="288"/>
      <c r="R995" s="288"/>
      <c r="S995" s="288"/>
      <c r="T995" s="288"/>
      <c r="U995" s="288"/>
      <c r="V995" s="288"/>
      <c r="W995" s="288"/>
      <c r="X995" s="288"/>
      <c r="Y995" s="411"/>
      <c r="Z995" s="411"/>
      <c r="AA995" s="411"/>
      <c r="AB995" s="411"/>
      <c r="AC995" s="411"/>
      <c r="AD995" s="411"/>
      <c r="AE995" s="411"/>
      <c r="AF995" s="411"/>
      <c r="AG995" s="411"/>
      <c r="AH995" s="411"/>
      <c r="AI995" s="411"/>
      <c r="AJ995" s="411"/>
      <c r="AK995" s="411"/>
      <c r="AL995" s="411"/>
      <c r="AM995" s="291"/>
    </row>
    <row r="996" spans="1:40" ht="15" hidden="1" customHeight="1" outlineLevel="1">
      <c r="A996" s="521">
        <v>11</v>
      </c>
      <c r="B996" s="425" t="s">
        <v>104</v>
      </c>
      <c r="C996" s="290" t="s">
        <v>25</v>
      </c>
      <c r="D996" s="294"/>
      <c r="E996" s="294"/>
      <c r="F996" s="294"/>
      <c r="G996" s="294"/>
      <c r="H996" s="294"/>
      <c r="I996" s="294"/>
      <c r="J996" s="294"/>
      <c r="K996" s="294"/>
      <c r="L996" s="294"/>
      <c r="M996" s="294"/>
      <c r="N996" s="294">
        <v>12</v>
      </c>
      <c r="O996" s="294"/>
      <c r="P996" s="294"/>
      <c r="Q996" s="294"/>
      <c r="R996" s="294"/>
      <c r="S996" s="294"/>
      <c r="T996" s="294"/>
      <c r="U996" s="294"/>
      <c r="V996" s="294"/>
      <c r="W996" s="294"/>
      <c r="X996" s="294"/>
      <c r="Y996" s="423"/>
      <c r="Z996" s="412"/>
      <c r="AA996" s="412"/>
      <c r="AB996" s="412"/>
      <c r="AC996" s="412"/>
      <c r="AD996" s="412"/>
      <c r="AE996" s="412"/>
      <c r="AF996" s="412"/>
      <c r="AG996" s="412"/>
      <c r="AH996" s="412"/>
      <c r="AI996" s="412"/>
      <c r="AJ996" s="412"/>
      <c r="AK996" s="412"/>
      <c r="AL996" s="412"/>
      <c r="AM996" s="295">
        <f>SUM(Y996:AL996)</f>
        <v>0</v>
      </c>
    </row>
    <row r="997" spans="1:40" ht="15" hidden="1" customHeight="1" outlineLevel="1">
      <c r="A997" s="521"/>
      <c r="B997" s="293" t="s">
        <v>346</v>
      </c>
      <c r="C997" s="290" t="s">
        <v>163</v>
      </c>
      <c r="D997" s="294"/>
      <c r="E997" s="294"/>
      <c r="F997" s="294"/>
      <c r="G997" s="294"/>
      <c r="H997" s="294"/>
      <c r="I997" s="294"/>
      <c r="J997" s="294"/>
      <c r="K997" s="294"/>
      <c r="L997" s="294"/>
      <c r="M997" s="294"/>
      <c r="N997" s="294">
        <f>N996</f>
        <v>12</v>
      </c>
      <c r="O997" s="294"/>
      <c r="P997" s="294"/>
      <c r="Q997" s="294"/>
      <c r="R997" s="294"/>
      <c r="S997" s="294"/>
      <c r="T997" s="294"/>
      <c r="U997" s="294"/>
      <c r="V997" s="294"/>
      <c r="W997" s="294"/>
      <c r="X997" s="294"/>
      <c r="Y997" s="408">
        <f>Y996</f>
        <v>0</v>
      </c>
      <c r="Z997" s="408">
        <f t="shared" ref="Z997" si="2044">Z996</f>
        <v>0</v>
      </c>
      <c r="AA997" s="408">
        <f t="shared" ref="AA997" si="2045">AA996</f>
        <v>0</v>
      </c>
      <c r="AB997" s="408">
        <f t="shared" ref="AB997" si="2046">AB996</f>
        <v>0</v>
      </c>
      <c r="AC997" s="408">
        <f t="shared" ref="AC997" si="2047">AC996</f>
        <v>0</v>
      </c>
      <c r="AD997" s="408">
        <f t="shared" ref="AD997" si="2048">AD996</f>
        <v>0</v>
      </c>
      <c r="AE997" s="408">
        <f t="shared" ref="AE997" si="2049">AE996</f>
        <v>0</v>
      </c>
      <c r="AF997" s="408">
        <f t="shared" ref="AF997" si="2050">AF996</f>
        <v>0</v>
      </c>
      <c r="AG997" s="408">
        <f t="shared" ref="AG997" si="2051">AG996</f>
        <v>0</v>
      </c>
      <c r="AH997" s="408">
        <f t="shared" ref="AH997" si="2052">AH996</f>
        <v>0</v>
      </c>
      <c r="AI997" s="408">
        <f t="shared" ref="AI997" si="2053">AI996</f>
        <v>0</v>
      </c>
      <c r="AJ997" s="408">
        <f t="shared" ref="AJ997" si="2054">AJ996</f>
        <v>0</v>
      </c>
      <c r="AK997" s="408">
        <f t="shared" ref="AK997" si="2055">AK996</f>
        <v>0</v>
      </c>
      <c r="AL997" s="408">
        <f t="shared" ref="AL997" si="2056">AL996</f>
        <v>0</v>
      </c>
      <c r="AM997" s="296"/>
    </row>
    <row r="998" spans="1:40" ht="15" hidden="1" customHeight="1" outlineLevel="1">
      <c r="A998" s="521"/>
      <c r="B998" s="314"/>
      <c r="C998" s="304"/>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09"/>
      <c r="Z998" s="418"/>
      <c r="AA998" s="418"/>
      <c r="AB998" s="418"/>
      <c r="AC998" s="418"/>
      <c r="AD998" s="418"/>
      <c r="AE998" s="418"/>
      <c r="AF998" s="418"/>
      <c r="AG998" s="418"/>
      <c r="AH998" s="418"/>
      <c r="AI998" s="418"/>
      <c r="AJ998" s="418"/>
      <c r="AK998" s="418"/>
      <c r="AL998" s="418"/>
      <c r="AM998" s="305"/>
    </row>
    <row r="999" spans="1:40" ht="28.5" hidden="1" customHeight="1" outlineLevel="1">
      <c r="A999" s="521">
        <v>12</v>
      </c>
      <c r="B999" s="425" t="s">
        <v>105</v>
      </c>
      <c r="C999" s="290" t="s">
        <v>25</v>
      </c>
      <c r="D999" s="294"/>
      <c r="E999" s="294"/>
      <c r="F999" s="294"/>
      <c r="G999" s="294"/>
      <c r="H999" s="294"/>
      <c r="I999" s="294"/>
      <c r="J999" s="294"/>
      <c r="K999" s="294"/>
      <c r="L999" s="294"/>
      <c r="M999" s="294"/>
      <c r="N999" s="294">
        <v>12</v>
      </c>
      <c r="O999" s="294"/>
      <c r="P999" s="294"/>
      <c r="Q999" s="294"/>
      <c r="R999" s="294"/>
      <c r="S999" s="294"/>
      <c r="T999" s="294"/>
      <c r="U999" s="294"/>
      <c r="V999" s="294"/>
      <c r="W999" s="294"/>
      <c r="X999" s="294"/>
      <c r="Y999" s="407"/>
      <c r="Z999" s="412"/>
      <c r="AA999" s="412"/>
      <c r="AB999" s="412"/>
      <c r="AC999" s="412"/>
      <c r="AD999" s="412"/>
      <c r="AE999" s="412"/>
      <c r="AF999" s="412"/>
      <c r="AG999" s="412"/>
      <c r="AH999" s="412"/>
      <c r="AI999" s="412"/>
      <c r="AJ999" s="412"/>
      <c r="AK999" s="412"/>
      <c r="AL999" s="412"/>
      <c r="AM999" s="295">
        <f>SUM(Y999:AL999)</f>
        <v>0</v>
      </c>
    </row>
    <row r="1000" spans="1:40" ht="15" hidden="1" customHeight="1" outlineLevel="1">
      <c r="A1000" s="521"/>
      <c r="B1000" s="293" t="s">
        <v>346</v>
      </c>
      <c r="C1000" s="290" t="s">
        <v>163</v>
      </c>
      <c r="D1000" s="294"/>
      <c r="E1000" s="294"/>
      <c r="F1000" s="294"/>
      <c r="G1000" s="294"/>
      <c r="H1000" s="294"/>
      <c r="I1000" s="294"/>
      <c r="J1000" s="294"/>
      <c r="K1000" s="294"/>
      <c r="L1000" s="294"/>
      <c r="M1000" s="294"/>
      <c r="N1000" s="294">
        <f>N999</f>
        <v>12</v>
      </c>
      <c r="O1000" s="294"/>
      <c r="P1000" s="294"/>
      <c r="Q1000" s="294"/>
      <c r="R1000" s="294"/>
      <c r="S1000" s="294"/>
      <c r="T1000" s="294"/>
      <c r="U1000" s="294"/>
      <c r="V1000" s="294"/>
      <c r="W1000" s="294"/>
      <c r="X1000" s="294"/>
      <c r="Y1000" s="408">
        <f>Y999</f>
        <v>0</v>
      </c>
      <c r="Z1000" s="408">
        <f t="shared" ref="Z1000" si="2057">Z999</f>
        <v>0</v>
      </c>
      <c r="AA1000" s="408">
        <f t="shared" ref="AA1000" si="2058">AA999</f>
        <v>0</v>
      </c>
      <c r="AB1000" s="408">
        <f t="shared" ref="AB1000" si="2059">AB999</f>
        <v>0</v>
      </c>
      <c r="AC1000" s="408">
        <f t="shared" ref="AC1000" si="2060">AC999</f>
        <v>0</v>
      </c>
      <c r="AD1000" s="408">
        <f t="shared" ref="AD1000" si="2061">AD999</f>
        <v>0</v>
      </c>
      <c r="AE1000" s="408">
        <f t="shared" ref="AE1000" si="2062">AE999</f>
        <v>0</v>
      </c>
      <c r="AF1000" s="408">
        <f t="shared" ref="AF1000" si="2063">AF999</f>
        <v>0</v>
      </c>
      <c r="AG1000" s="408">
        <f t="shared" ref="AG1000" si="2064">AG999</f>
        <v>0</v>
      </c>
      <c r="AH1000" s="408">
        <f t="shared" ref="AH1000" si="2065">AH999</f>
        <v>0</v>
      </c>
      <c r="AI1000" s="408">
        <f t="shared" ref="AI1000" si="2066">AI999</f>
        <v>0</v>
      </c>
      <c r="AJ1000" s="408">
        <f t="shared" ref="AJ1000" si="2067">AJ999</f>
        <v>0</v>
      </c>
      <c r="AK1000" s="408">
        <f t="shared" ref="AK1000" si="2068">AK999</f>
        <v>0</v>
      </c>
      <c r="AL1000" s="408">
        <f t="shared" ref="AL1000" si="2069">AL999</f>
        <v>0</v>
      </c>
      <c r="AM1000" s="296"/>
    </row>
    <row r="1001" spans="1:40" ht="15" hidden="1" customHeight="1" outlineLevel="1">
      <c r="A1001" s="52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9"/>
      <c r="Z1001" s="419"/>
      <c r="AA1001" s="409"/>
      <c r="AB1001" s="409"/>
      <c r="AC1001" s="409"/>
      <c r="AD1001" s="409"/>
      <c r="AE1001" s="409"/>
      <c r="AF1001" s="409"/>
      <c r="AG1001" s="409"/>
      <c r="AH1001" s="409"/>
      <c r="AI1001" s="409"/>
      <c r="AJ1001" s="409"/>
      <c r="AK1001" s="409"/>
      <c r="AL1001" s="409"/>
      <c r="AM1001" s="305"/>
    </row>
    <row r="1002" spans="1:40" ht="15" hidden="1" customHeight="1" outlineLevel="1">
      <c r="A1002" s="521">
        <v>13</v>
      </c>
      <c r="B1002" s="425" t="s">
        <v>106</v>
      </c>
      <c r="C1002" s="290" t="s">
        <v>25</v>
      </c>
      <c r="D1002" s="294"/>
      <c r="E1002" s="294"/>
      <c r="F1002" s="294"/>
      <c r="G1002" s="294"/>
      <c r="H1002" s="294"/>
      <c r="I1002" s="294"/>
      <c r="J1002" s="294"/>
      <c r="K1002" s="294"/>
      <c r="L1002" s="294"/>
      <c r="M1002" s="294"/>
      <c r="N1002" s="294">
        <v>12</v>
      </c>
      <c r="O1002" s="294"/>
      <c r="P1002" s="294"/>
      <c r="Q1002" s="294"/>
      <c r="R1002" s="294"/>
      <c r="S1002" s="294"/>
      <c r="T1002" s="294"/>
      <c r="U1002" s="294"/>
      <c r="V1002" s="294"/>
      <c r="W1002" s="294"/>
      <c r="X1002" s="294"/>
      <c r="Y1002" s="407"/>
      <c r="Z1002" s="412"/>
      <c r="AA1002" s="412"/>
      <c r="AB1002" s="412"/>
      <c r="AC1002" s="412"/>
      <c r="AD1002" s="412"/>
      <c r="AE1002" s="412"/>
      <c r="AF1002" s="412"/>
      <c r="AG1002" s="412"/>
      <c r="AH1002" s="412"/>
      <c r="AI1002" s="412"/>
      <c r="AJ1002" s="412"/>
      <c r="AK1002" s="412"/>
      <c r="AL1002" s="412"/>
      <c r="AM1002" s="295">
        <f>SUM(Y1002:AL1002)</f>
        <v>0</v>
      </c>
    </row>
    <row r="1003" spans="1:40" ht="15" hidden="1" customHeight="1" outlineLevel="1">
      <c r="A1003" s="521"/>
      <c r="B1003" s="293" t="s">
        <v>346</v>
      </c>
      <c r="C1003" s="290" t="s">
        <v>163</v>
      </c>
      <c r="D1003" s="294"/>
      <c r="E1003" s="294"/>
      <c r="F1003" s="294"/>
      <c r="G1003" s="294"/>
      <c r="H1003" s="294"/>
      <c r="I1003" s="294"/>
      <c r="J1003" s="294"/>
      <c r="K1003" s="294"/>
      <c r="L1003" s="294"/>
      <c r="M1003" s="294"/>
      <c r="N1003" s="294">
        <f>N1002</f>
        <v>12</v>
      </c>
      <c r="O1003" s="294"/>
      <c r="P1003" s="294"/>
      <c r="Q1003" s="294"/>
      <c r="R1003" s="294"/>
      <c r="S1003" s="294"/>
      <c r="T1003" s="294"/>
      <c r="U1003" s="294"/>
      <c r="V1003" s="294"/>
      <c r="W1003" s="294"/>
      <c r="X1003" s="294"/>
      <c r="Y1003" s="408">
        <f>Y1002</f>
        <v>0</v>
      </c>
      <c r="Z1003" s="408">
        <f t="shared" ref="Z1003" si="2070">Z1002</f>
        <v>0</v>
      </c>
      <c r="AA1003" s="408">
        <f t="shared" ref="AA1003" si="2071">AA1002</f>
        <v>0</v>
      </c>
      <c r="AB1003" s="408">
        <f t="shared" ref="AB1003" si="2072">AB1002</f>
        <v>0</v>
      </c>
      <c r="AC1003" s="408">
        <f t="shared" ref="AC1003" si="2073">AC1002</f>
        <v>0</v>
      </c>
      <c r="AD1003" s="408">
        <f t="shared" ref="AD1003" si="2074">AD1002</f>
        <v>0</v>
      </c>
      <c r="AE1003" s="408">
        <f t="shared" ref="AE1003" si="2075">AE1002</f>
        <v>0</v>
      </c>
      <c r="AF1003" s="408">
        <f t="shared" ref="AF1003" si="2076">AF1002</f>
        <v>0</v>
      </c>
      <c r="AG1003" s="408">
        <f t="shared" ref="AG1003" si="2077">AG1002</f>
        <v>0</v>
      </c>
      <c r="AH1003" s="408">
        <f t="shared" ref="AH1003" si="2078">AH1002</f>
        <v>0</v>
      </c>
      <c r="AI1003" s="408">
        <f t="shared" ref="AI1003" si="2079">AI1002</f>
        <v>0</v>
      </c>
      <c r="AJ1003" s="408">
        <f t="shared" ref="AJ1003" si="2080">AJ1002</f>
        <v>0</v>
      </c>
      <c r="AK1003" s="408">
        <f t="shared" ref="AK1003" si="2081">AK1002</f>
        <v>0</v>
      </c>
      <c r="AL1003" s="408">
        <f t="shared" ref="AL1003" si="2082">AL1002</f>
        <v>0</v>
      </c>
      <c r="AM1003" s="305"/>
    </row>
    <row r="1004" spans="1:40" ht="15" hidden="1" customHeight="1" outlineLevel="1">
      <c r="A1004" s="521"/>
      <c r="B1004" s="314"/>
      <c r="C1004" s="304"/>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09"/>
      <c r="Z1004" s="409"/>
      <c r="AA1004" s="409"/>
      <c r="AB1004" s="409"/>
      <c r="AC1004" s="409"/>
      <c r="AD1004" s="409"/>
      <c r="AE1004" s="409"/>
      <c r="AF1004" s="409"/>
      <c r="AG1004" s="409"/>
      <c r="AH1004" s="409"/>
      <c r="AI1004" s="409"/>
      <c r="AJ1004" s="409"/>
      <c r="AK1004" s="409"/>
      <c r="AL1004" s="409"/>
      <c r="AM1004" s="305"/>
    </row>
    <row r="1005" spans="1:40" ht="15" hidden="1" customHeight="1" outlineLevel="1">
      <c r="A1005" s="521"/>
      <c r="B1005" s="287" t="s">
        <v>107</v>
      </c>
      <c r="C1005" s="288"/>
      <c r="D1005" s="289"/>
      <c r="E1005" s="289"/>
      <c r="F1005" s="289"/>
      <c r="G1005" s="289"/>
      <c r="H1005" s="289"/>
      <c r="I1005" s="289"/>
      <c r="J1005" s="289"/>
      <c r="K1005" s="289"/>
      <c r="L1005" s="289"/>
      <c r="M1005" s="289"/>
      <c r="N1005" s="289"/>
      <c r="O1005" s="289"/>
      <c r="P1005" s="288"/>
      <c r="Q1005" s="288"/>
      <c r="R1005" s="288"/>
      <c r="S1005" s="288"/>
      <c r="T1005" s="288"/>
      <c r="U1005" s="288"/>
      <c r="V1005" s="288"/>
      <c r="W1005" s="288"/>
      <c r="X1005" s="288"/>
      <c r="Y1005" s="411"/>
      <c r="Z1005" s="411"/>
      <c r="AA1005" s="411"/>
      <c r="AB1005" s="411"/>
      <c r="AC1005" s="411"/>
      <c r="AD1005" s="411"/>
      <c r="AE1005" s="411"/>
      <c r="AF1005" s="411"/>
      <c r="AG1005" s="411"/>
      <c r="AH1005" s="411"/>
      <c r="AI1005" s="411"/>
      <c r="AJ1005" s="411"/>
      <c r="AK1005" s="411"/>
      <c r="AL1005" s="411"/>
      <c r="AM1005" s="291"/>
    </row>
    <row r="1006" spans="1:40" ht="15" hidden="1" customHeight="1" outlineLevel="1">
      <c r="A1006" s="521">
        <v>14</v>
      </c>
      <c r="B1006" s="314" t="s">
        <v>108</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07"/>
      <c r="Z1006" s="407"/>
      <c r="AA1006" s="407"/>
      <c r="AB1006" s="407"/>
      <c r="AC1006" s="407"/>
      <c r="AD1006" s="407"/>
      <c r="AE1006" s="407"/>
      <c r="AF1006" s="407"/>
      <c r="AG1006" s="407"/>
      <c r="AH1006" s="407"/>
      <c r="AI1006" s="407"/>
      <c r="AJ1006" s="407"/>
      <c r="AK1006" s="407"/>
      <c r="AL1006" s="407"/>
      <c r="AM1006" s="295">
        <f>SUM(Y1006:AL1006)</f>
        <v>0</v>
      </c>
    </row>
    <row r="1007" spans="1:40" ht="15" hidden="1" customHeight="1" outlineLevel="1">
      <c r="A1007" s="521"/>
      <c r="B1007" s="293" t="s">
        <v>346</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08">
        <f>Y1006</f>
        <v>0</v>
      </c>
      <c r="Z1007" s="408">
        <f t="shared" ref="Z1007" si="2083">Z1006</f>
        <v>0</v>
      </c>
      <c r="AA1007" s="408">
        <f t="shared" ref="AA1007" si="2084">AA1006</f>
        <v>0</v>
      </c>
      <c r="AB1007" s="408">
        <f t="shared" ref="AB1007" si="2085">AB1006</f>
        <v>0</v>
      </c>
      <c r="AC1007" s="408">
        <f t="shared" ref="AC1007" si="2086">AC1006</f>
        <v>0</v>
      </c>
      <c r="AD1007" s="408">
        <f t="shared" ref="AD1007" si="2087">AD1006</f>
        <v>0</v>
      </c>
      <c r="AE1007" s="408">
        <f t="shared" ref="AE1007" si="2088">AE1006</f>
        <v>0</v>
      </c>
      <c r="AF1007" s="408">
        <f t="shared" ref="AF1007" si="2089">AF1006</f>
        <v>0</v>
      </c>
      <c r="AG1007" s="408">
        <f t="shared" ref="AG1007" si="2090">AG1006</f>
        <v>0</v>
      </c>
      <c r="AH1007" s="408">
        <f t="shared" ref="AH1007" si="2091">AH1006</f>
        <v>0</v>
      </c>
      <c r="AI1007" s="408">
        <f t="shared" ref="AI1007" si="2092">AI1006</f>
        <v>0</v>
      </c>
      <c r="AJ1007" s="408">
        <f t="shared" ref="AJ1007" si="2093">AJ1006</f>
        <v>0</v>
      </c>
      <c r="AK1007" s="408">
        <f t="shared" ref="AK1007" si="2094">AK1006</f>
        <v>0</v>
      </c>
      <c r="AL1007" s="408">
        <f t="shared" ref="AL1007" si="2095">AL1006</f>
        <v>0</v>
      </c>
      <c r="AM1007" s="296"/>
    </row>
    <row r="1008" spans="1:40" ht="15" hidden="1" customHeight="1" outlineLevel="1">
      <c r="A1008" s="521"/>
      <c r="B1008" s="314"/>
      <c r="C1008" s="304"/>
      <c r="D1008" s="290"/>
      <c r="E1008" s="290"/>
      <c r="F1008" s="290"/>
      <c r="G1008" s="290"/>
      <c r="H1008" s="290"/>
      <c r="I1008" s="290"/>
      <c r="J1008" s="290"/>
      <c r="K1008" s="290"/>
      <c r="L1008" s="290"/>
      <c r="M1008" s="290"/>
      <c r="N1008" s="461"/>
      <c r="O1008" s="290"/>
      <c r="P1008" s="290"/>
      <c r="Q1008" s="290"/>
      <c r="R1008" s="290"/>
      <c r="S1008" s="290"/>
      <c r="T1008" s="290"/>
      <c r="U1008" s="290"/>
      <c r="V1008" s="290"/>
      <c r="W1008" s="290"/>
      <c r="X1008" s="290"/>
      <c r="Y1008" s="409"/>
      <c r="Z1008" s="409"/>
      <c r="AA1008" s="409"/>
      <c r="AB1008" s="409"/>
      <c r="AC1008" s="409"/>
      <c r="AD1008" s="409"/>
      <c r="AE1008" s="409"/>
      <c r="AF1008" s="409"/>
      <c r="AG1008" s="409"/>
      <c r="AH1008" s="409"/>
      <c r="AI1008" s="409"/>
      <c r="AJ1008" s="409"/>
      <c r="AK1008" s="409"/>
      <c r="AL1008" s="409"/>
      <c r="AM1008" s="300"/>
      <c r="AN1008" s="619"/>
    </row>
    <row r="1009" spans="1:40" s="308" customFormat="1" ht="15.6" hidden="1" outlineLevel="1">
      <c r="A1009" s="521"/>
      <c r="B1009" s="287" t="s">
        <v>490</v>
      </c>
      <c r="C1009" s="290"/>
      <c r="D1009" s="290"/>
      <c r="E1009" s="290"/>
      <c r="F1009" s="290"/>
      <c r="G1009" s="290"/>
      <c r="H1009" s="290"/>
      <c r="I1009" s="290"/>
      <c r="J1009" s="290"/>
      <c r="K1009" s="290"/>
      <c r="L1009" s="290"/>
      <c r="M1009" s="290"/>
      <c r="N1009" s="290"/>
      <c r="O1009" s="290"/>
      <c r="P1009" s="290"/>
      <c r="Q1009" s="290"/>
      <c r="R1009" s="290"/>
      <c r="S1009" s="290"/>
      <c r="T1009" s="290"/>
      <c r="U1009" s="290"/>
      <c r="V1009" s="290"/>
      <c r="W1009" s="290"/>
      <c r="X1009" s="290"/>
      <c r="Y1009" s="409"/>
      <c r="Z1009" s="409"/>
      <c r="AA1009" s="409"/>
      <c r="AB1009" s="409"/>
      <c r="AC1009" s="409"/>
      <c r="AD1009" s="409"/>
      <c r="AE1009" s="413"/>
      <c r="AF1009" s="413"/>
      <c r="AG1009" s="413"/>
      <c r="AH1009" s="413"/>
      <c r="AI1009" s="413"/>
      <c r="AJ1009" s="413"/>
      <c r="AK1009" s="413"/>
      <c r="AL1009" s="413"/>
      <c r="AM1009" s="506"/>
      <c r="AN1009" s="620"/>
    </row>
    <row r="1010" spans="1:40" ht="15" hidden="1" outlineLevel="1">
      <c r="A1010" s="521">
        <v>15</v>
      </c>
      <c r="B1010" s="293" t="s">
        <v>495</v>
      </c>
      <c r="C1010" s="290" t="s">
        <v>25</v>
      </c>
      <c r="D1010" s="294"/>
      <c r="E1010" s="294"/>
      <c r="F1010" s="294"/>
      <c r="G1010" s="294"/>
      <c r="H1010" s="294"/>
      <c r="I1010" s="294"/>
      <c r="J1010" s="294"/>
      <c r="K1010" s="294"/>
      <c r="L1010" s="294"/>
      <c r="M1010" s="294"/>
      <c r="N1010" s="294">
        <v>0</v>
      </c>
      <c r="O1010" s="294"/>
      <c r="P1010" s="294"/>
      <c r="Q1010" s="294"/>
      <c r="R1010" s="294"/>
      <c r="S1010" s="294"/>
      <c r="T1010" s="294"/>
      <c r="U1010" s="294"/>
      <c r="V1010" s="294"/>
      <c r="W1010" s="294"/>
      <c r="X1010" s="294"/>
      <c r="Y1010" s="407"/>
      <c r="Z1010" s="407"/>
      <c r="AA1010" s="407"/>
      <c r="AB1010" s="407"/>
      <c r="AC1010" s="407"/>
      <c r="AD1010" s="407"/>
      <c r="AE1010" s="407"/>
      <c r="AF1010" s="407"/>
      <c r="AG1010" s="407"/>
      <c r="AH1010" s="407"/>
      <c r="AI1010" s="407"/>
      <c r="AJ1010" s="407"/>
      <c r="AK1010" s="407"/>
      <c r="AL1010" s="407"/>
      <c r="AM1010" s="621">
        <f>SUM(Y1010:AL1010)</f>
        <v>0</v>
      </c>
      <c r="AN1010" s="619"/>
    </row>
    <row r="1011" spans="1:40" ht="15" hidden="1" outlineLevel="1">
      <c r="A1011" s="521"/>
      <c r="B1011" s="293" t="s">
        <v>342</v>
      </c>
      <c r="C1011" s="290" t="s">
        <v>163</v>
      </c>
      <c r="D1011" s="294"/>
      <c r="E1011" s="294"/>
      <c r="F1011" s="294"/>
      <c r="G1011" s="294"/>
      <c r="H1011" s="294"/>
      <c r="I1011" s="294"/>
      <c r="J1011" s="294"/>
      <c r="K1011" s="294"/>
      <c r="L1011" s="294"/>
      <c r="M1011" s="294"/>
      <c r="N1011" s="294">
        <f>N1010</f>
        <v>0</v>
      </c>
      <c r="O1011" s="294"/>
      <c r="P1011" s="294"/>
      <c r="Q1011" s="294"/>
      <c r="R1011" s="294"/>
      <c r="S1011" s="294"/>
      <c r="T1011" s="294"/>
      <c r="U1011" s="294"/>
      <c r="V1011" s="294"/>
      <c r="W1011" s="294"/>
      <c r="X1011" s="294"/>
      <c r="Y1011" s="408">
        <f>Y1010</f>
        <v>0</v>
      </c>
      <c r="Z1011" s="408">
        <f>Z1010</f>
        <v>0</v>
      </c>
      <c r="AA1011" s="408">
        <f t="shared" ref="AA1011:AL1011" si="2096">AA1010</f>
        <v>0</v>
      </c>
      <c r="AB1011" s="408">
        <f t="shared" si="2096"/>
        <v>0</v>
      </c>
      <c r="AC1011" s="408">
        <f t="shared" si="2096"/>
        <v>0</v>
      </c>
      <c r="AD1011" s="408">
        <f>AD1010</f>
        <v>0</v>
      </c>
      <c r="AE1011" s="408">
        <f t="shared" si="2096"/>
        <v>0</v>
      </c>
      <c r="AF1011" s="408">
        <f t="shared" si="2096"/>
        <v>0</v>
      </c>
      <c r="AG1011" s="408">
        <f t="shared" si="2096"/>
        <v>0</v>
      </c>
      <c r="AH1011" s="408">
        <f t="shared" si="2096"/>
        <v>0</v>
      </c>
      <c r="AI1011" s="408">
        <f t="shared" si="2096"/>
        <v>0</v>
      </c>
      <c r="AJ1011" s="408">
        <f t="shared" si="2096"/>
        <v>0</v>
      </c>
      <c r="AK1011" s="408">
        <f t="shared" si="2096"/>
        <v>0</v>
      </c>
      <c r="AL1011" s="408">
        <f t="shared" si="2096"/>
        <v>0</v>
      </c>
      <c r="AM1011" s="296"/>
    </row>
    <row r="1012" spans="1:40" ht="15" hidden="1" outlineLevel="1">
      <c r="A1012" s="521"/>
      <c r="B1012" s="314"/>
      <c r="C1012" s="304"/>
      <c r="D1012" s="290"/>
      <c r="E1012" s="290"/>
      <c r="F1012" s="290"/>
      <c r="G1012" s="290"/>
      <c r="H1012" s="290"/>
      <c r="I1012" s="290"/>
      <c r="J1012" s="290"/>
      <c r="K1012" s="290"/>
      <c r="L1012" s="290"/>
      <c r="M1012" s="290"/>
      <c r="N1012" s="290"/>
      <c r="O1012" s="290"/>
      <c r="P1012" s="290"/>
      <c r="Q1012" s="290"/>
      <c r="R1012" s="290"/>
      <c r="S1012" s="290"/>
      <c r="T1012" s="290"/>
      <c r="U1012" s="290"/>
      <c r="V1012" s="290"/>
      <c r="W1012" s="290"/>
      <c r="X1012" s="290"/>
      <c r="Y1012" s="409"/>
      <c r="Z1012" s="409"/>
      <c r="AA1012" s="409"/>
      <c r="AB1012" s="409"/>
      <c r="AC1012" s="409"/>
      <c r="AD1012" s="409"/>
      <c r="AE1012" s="409"/>
      <c r="AF1012" s="409"/>
      <c r="AG1012" s="409"/>
      <c r="AH1012" s="409"/>
      <c r="AI1012" s="409"/>
      <c r="AJ1012" s="409"/>
      <c r="AK1012" s="409"/>
      <c r="AL1012" s="409"/>
      <c r="AM1012" s="305"/>
    </row>
    <row r="1013" spans="1:40" s="282" customFormat="1" ht="15" hidden="1" outlineLevel="1">
      <c r="A1013" s="521">
        <v>16</v>
      </c>
      <c r="B1013" s="323" t="s">
        <v>491</v>
      </c>
      <c r="C1013" s="290" t="s">
        <v>25</v>
      </c>
      <c r="D1013" s="294"/>
      <c r="E1013" s="294"/>
      <c r="F1013" s="294"/>
      <c r="G1013" s="294"/>
      <c r="H1013" s="294"/>
      <c r="I1013" s="294"/>
      <c r="J1013" s="294"/>
      <c r="K1013" s="294"/>
      <c r="L1013" s="294"/>
      <c r="M1013" s="294"/>
      <c r="N1013" s="294">
        <v>0</v>
      </c>
      <c r="O1013" s="294"/>
      <c r="P1013" s="294"/>
      <c r="Q1013" s="294"/>
      <c r="R1013" s="294"/>
      <c r="S1013" s="294"/>
      <c r="T1013" s="294"/>
      <c r="U1013" s="294"/>
      <c r="V1013" s="294"/>
      <c r="W1013" s="294"/>
      <c r="X1013" s="294"/>
      <c r="Y1013" s="407"/>
      <c r="Z1013" s="407"/>
      <c r="AA1013" s="407"/>
      <c r="AB1013" s="407"/>
      <c r="AC1013" s="407"/>
      <c r="AD1013" s="407"/>
      <c r="AE1013" s="407"/>
      <c r="AF1013" s="407"/>
      <c r="AG1013" s="407"/>
      <c r="AH1013" s="407"/>
      <c r="AI1013" s="407"/>
      <c r="AJ1013" s="407"/>
      <c r="AK1013" s="407"/>
      <c r="AL1013" s="407"/>
      <c r="AM1013" s="295">
        <f>SUM(Y1013:AL1013)</f>
        <v>0</v>
      </c>
    </row>
    <row r="1014" spans="1:40" s="282" customFormat="1" ht="15" hidden="1" outlineLevel="1">
      <c r="A1014" s="521"/>
      <c r="B1014" s="293" t="s">
        <v>342</v>
      </c>
      <c r="C1014" s="290" t="s">
        <v>163</v>
      </c>
      <c r="D1014" s="294"/>
      <c r="E1014" s="294"/>
      <c r="F1014" s="294"/>
      <c r="G1014" s="294"/>
      <c r="H1014" s="294"/>
      <c r="I1014" s="294"/>
      <c r="J1014" s="294"/>
      <c r="K1014" s="294"/>
      <c r="L1014" s="294"/>
      <c r="M1014" s="294"/>
      <c r="N1014" s="294">
        <f>N1013</f>
        <v>0</v>
      </c>
      <c r="O1014" s="294"/>
      <c r="P1014" s="294"/>
      <c r="Q1014" s="294"/>
      <c r="R1014" s="294"/>
      <c r="S1014" s="294"/>
      <c r="T1014" s="294"/>
      <c r="U1014" s="294"/>
      <c r="V1014" s="294"/>
      <c r="W1014" s="294"/>
      <c r="X1014" s="294"/>
      <c r="Y1014" s="408">
        <f>Y1013</f>
        <v>0</v>
      </c>
      <c r="Z1014" s="408">
        <f t="shared" ref="Z1014:AK1014" si="2097">Z1013</f>
        <v>0</v>
      </c>
      <c r="AA1014" s="408">
        <f t="shared" si="2097"/>
        <v>0</v>
      </c>
      <c r="AB1014" s="408">
        <f t="shared" si="2097"/>
        <v>0</v>
      </c>
      <c r="AC1014" s="408">
        <f t="shared" si="2097"/>
        <v>0</v>
      </c>
      <c r="AD1014" s="408">
        <f t="shared" si="2097"/>
        <v>0</v>
      </c>
      <c r="AE1014" s="408">
        <f t="shared" si="2097"/>
        <v>0</v>
      </c>
      <c r="AF1014" s="408">
        <f t="shared" si="2097"/>
        <v>0</v>
      </c>
      <c r="AG1014" s="408">
        <f t="shared" si="2097"/>
        <v>0</v>
      </c>
      <c r="AH1014" s="408">
        <f t="shared" si="2097"/>
        <v>0</v>
      </c>
      <c r="AI1014" s="408">
        <f t="shared" si="2097"/>
        <v>0</v>
      </c>
      <c r="AJ1014" s="408">
        <f t="shared" si="2097"/>
        <v>0</v>
      </c>
      <c r="AK1014" s="408">
        <f t="shared" si="2097"/>
        <v>0</v>
      </c>
      <c r="AL1014" s="408">
        <f>AL1013</f>
        <v>0</v>
      </c>
      <c r="AM1014" s="296"/>
    </row>
    <row r="1015" spans="1:40" s="282" customFormat="1" ht="15" hidden="1" outlineLevel="1">
      <c r="A1015" s="521"/>
      <c r="B1015" s="323"/>
      <c r="C1015" s="290"/>
      <c r="D1015" s="290"/>
      <c r="E1015" s="290"/>
      <c r="F1015" s="290"/>
      <c r="G1015" s="290"/>
      <c r="H1015" s="290"/>
      <c r="I1015" s="290"/>
      <c r="J1015" s="290"/>
      <c r="K1015" s="290"/>
      <c r="L1015" s="290"/>
      <c r="M1015" s="290"/>
      <c r="N1015" s="290"/>
      <c r="O1015" s="290"/>
      <c r="P1015" s="290"/>
      <c r="Q1015" s="290"/>
      <c r="R1015" s="290"/>
      <c r="S1015" s="290"/>
      <c r="T1015" s="290"/>
      <c r="U1015" s="290"/>
      <c r="V1015" s="290"/>
      <c r="W1015" s="290"/>
      <c r="X1015" s="290"/>
      <c r="Y1015" s="409"/>
      <c r="Z1015" s="409"/>
      <c r="AA1015" s="409"/>
      <c r="AB1015" s="409"/>
      <c r="AC1015" s="409"/>
      <c r="AD1015" s="409"/>
      <c r="AE1015" s="413"/>
      <c r="AF1015" s="413"/>
      <c r="AG1015" s="413"/>
      <c r="AH1015" s="413"/>
      <c r="AI1015" s="413"/>
      <c r="AJ1015" s="413"/>
      <c r="AK1015" s="413"/>
      <c r="AL1015" s="413"/>
      <c r="AM1015" s="312"/>
    </row>
    <row r="1016" spans="1:40" ht="15.6" hidden="1" outlineLevel="1">
      <c r="A1016" s="521"/>
      <c r="B1016" s="508" t="s">
        <v>496</v>
      </c>
      <c r="C1016" s="319"/>
      <c r="D1016" s="289"/>
      <c r="E1016" s="288"/>
      <c r="F1016" s="288"/>
      <c r="G1016" s="288"/>
      <c r="H1016" s="288"/>
      <c r="I1016" s="288"/>
      <c r="J1016" s="288"/>
      <c r="K1016" s="288"/>
      <c r="L1016" s="288"/>
      <c r="M1016" s="288"/>
      <c r="N1016" s="289"/>
      <c r="O1016" s="288"/>
      <c r="P1016" s="288"/>
      <c r="Q1016" s="288"/>
      <c r="R1016" s="288"/>
      <c r="S1016" s="288"/>
      <c r="T1016" s="288"/>
      <c r="U1016" s="288"/>
      <c r="V1016" s="288"/>
      <c r="W1016" s="288"/>
      <c r="X1016" s="288"/>
      <c r="Y1016" s="411"/>
      <c r="Z1016" s="411"/>
      <c r="AA1016" s="411"/>
      <c r="AB1016" s="411"/>
      <c r="AC1016" s="411"/>
      <c r="AD1016" s="411"/>
      <c r="AE1016" s="411"/>
      <c r="AF1016" s="411"/>
      <c r="AG1016" s="411"/>
      <c r="AH1016" s="411"/>
      <c r="AI1016" s="411"/>
      <c r="AJ1016" s="411"/>
      <c r="AK1016" s="411"/>
      <c r="AL1016" s="411"/>
      <c r="AM1016" s="291"/>
    </row>
    <row r="1017" spans="1:40" ht="15" hidden="1" outlineLevel="1">
      <c r="A1017" s="521">
        <v>17</v>
      </c>
      <c r="B1017" s="425" t="s">
        <v>112</v>
      </c>
      <c r="C1017" s="290" t="s">
        <v>25</v>
      </c>
      <c r="D1017" s="294"/>
      <c r="E1017" s="294"/>
      <c r="F1017" s="294"/>
      <c r="G1017" s="294"/>
      <c r="H1017" s="294"/>
      <c r="I1017" s="294"/>
      <c r="J1017" s="294"/>
      <c r="K1017" s="294"/>
      <c r="L1017" s="294"/>
      <c r="M1017" s="294"/>
      <c r="N1017" s="294">
        <v>12</v>
      </c>
      <c r="O1017" s="294"/>
      <c r="P1017" s="294"/>
      <c r="Q1017" s="294"/>
      <c r="R1017" s="294"/>
      <c r="S1017" s="294"/>
      <c r="T1017" s="294"/>
      <c r="U1017" s="294"/>
      <c r="V1017" s="294"/>
      <c r="W1017" s="294"/>
      <c r="X1017" s="294"/>
      <c r="Y1017" s="423"/>
      <c r="Z1017" s="407"/>
      <c r="AA1017" s="407"/>
      <c r="AB1017" s="407"/>
      <c r="AC1017" s="407"/>
      <c r="AD1017" s="407"/>
      <c r="AE1017" s="407"/>
      <c r="AF1017" s="412"/>
      <c r="AG1017" s="412"/>
      <c r="AH1017" s="412"/>
      <c r="AI1017" s="412"/>
      <c r="AJ1017" s="412"/>
      <c r="AK1017" s="412"/>
      <c r="AL1017" s="412"/>
      <c r="AM1017" s="295">
        <f>SUM(Y1017:AL1017)</f>
        <v>0</v>
      </c>
    </row>
    <row r="1018" spans="1:40" ht="15" hidden="1" outlineLevel="1">
      <c r="A1018" s="521"/>
      <c r="B1018" s="293" t="s">
        <v>342</v>
      </c>
      <c r="C1018" s="290" t="s">
        <v>163</v>
      </c>
      <c r="D1018" s="294"/>
      <c r="E1018" s="294"/>
      <c r="F1018" s="294"/>
      <c r="G1018" s="294"/>
      <c r="H1018" s="294"/>
      <c r="I1018" s="294"/>
      <c r="J1018" s="294"/>
      <c r="K1018" s="294"/>
      <c r="L1018" s="294"/>
      <c r="M1018" s="294"/>
      <c r="N1018" s="294">
        <f>N1017</f>
        <v>12</v>
      </c>
      <c r="O1018" s="294"/>
      <c r="P1018" s="294"/>
      <c r="Q1018" s="294"/>
      <c r="R1018" s="294"/>
      <c r="S1018" s="294"/>
      <c r="T1018" s="294"/>
      <c r="U1018" s="294"/>
      <c r="V1018" s="294"/>
      <c r="W1018" s="294"/>
      <c r="X1018" s="294"/>
      <c r="Y1018" s="408">
        <f>Y1017</f>
        <v>0</v>
      </c>
      <c r="Z1018" s="408">
        <f t="shared" ref="Z1018:AL1018" si="2098">Z1017</f>
        <v>0</v>
      </c>
      <c r="AA1018" s="408">
        <f t="shared" si="2098"/>
        <v>0</v>
      </c>
      <c r="AB1018" s="408">
        <f t="shared" si="2098"/>
        <v>0</v>
      </c>
      <c r="AC1018" s="408">
        <f t="shared" si="2098"/>
        <v>0</v>
      </c>
      <c r="AD1018" s="408">
        <f t="shared" si="2098"/>
        <v>0</v>
      </c>
      <c r="AE1018" s="408">
        <f t="shared" si="2098"/>
        <v>0</v>
      </c>
      <c r="AF1018" s="408">
        <f t="shared" si="2098"/>
        <v>0</v>
      </c>
      <c r="AG1018" s="408">
        <f t="shared" si="2098"/>
        <v>0</v>
      </c>
      <c r="AH1018" s="408">
        <f t="shared" si="2098"/>
        <v>0</v>
      </c>
      <c r="AI1018" s="408">
        <f t="shared" si="2098"/>
        <v>0</v>
      </c>
      <c r="AJ1018" s="408">
        <f t="shared" si="2098"/>
        <v>0</v>
      </c>
      <c r="AK1018" s="408">
        <f t="shared" si="2098"/>
        <v>0</v>
      </c>
      <c r="AL1018" s="408">
        <f t="shared" si="2098"/>
        <v>0</v>
      </c>
      <c r="AM1018" s="305"/>
    </row>
    <row r="1019" spans="1:40" ht="15" hidden="1" outlineLevel="1">
      <c r="A1019" s="521"/>
      <c r="B1019" s="293"/>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19"/>
      <c r="Z1019" s="422"/>
      <c r="AA1019" s="422"/>
      <c r="AB1019" s="422"/>
      <c r="AC1019" s="422"/>
      <c r="AD1019" s="422"/>
      <c r="AE1019" s="422"/>
      <c r="AF1019" s="422"/>
      <c r="AG1019" s="422"/>
      <c r="AH1019" s="422"/>
      <c r="AI1019" s="422"/>
      <c r="AJ1019" s="422"/>
      <c r="AK1019" s="422"/>
      <c r="AL1019" s="422"/>
      <c r="AM1019" s="305"/>
    </row>
    <row r="1020" spans="1:40" ht="15" hidden="1" outlineLevel="1">
      <c r="A1020" s="521">
        <v>18</v>
      </c>
      <c r="B1020" s="425" t="s">
        <v>109</v>
      </c>
      <c r="C1020" s="290" t="s">
        <v>25</v>
      </c>
      <c r="D1020" s="294"/>
      <c r="E1020" s="294"/>
      <c r="F1020" s="294"/>
      <c r="G1020" s="294"/>
      <c r="H1020" s="294"/>
      <c r="I1020" s="294"/>
      <c r="J1020" s="294"/>
      <c r="K1020" s="294"/>
      <c r="L1020" s="294"/>
      <c r="M1020" s="294"/>
      <c r="N1020" s="294">
        <v>12</v>
      </c>
      <c r="O1020" s="294"/>
      <c r="P1020" s="294"/>
      <c r="Q1020" s="294"/>
      <c r="R1020" s="294"/>
      <c r="S1020" s="294"/>
      <c r="T1020" s="294"/>
      <c r="U1020" s="294"/>
      <c r="V1020" s="294"/>
      <c r="W1020" s="294"/>
      <c r="X1020" s="294"/>
      <c r="Y1020" s="423"/>
      <c r="Z1020" s="407"/>
      <c r="AA1020" s="407"/>
      <c r="AB1020" s="407"/>
      <c r="AC1020" s="407"/>
      <c r="AD1020" s="407"/>
      <c r="AE1020" s="407"/>
      <c r="AF1020" s="412"/>
      <c r="AG1020" s="412"/>
      <c r="AH1020" s="412"/>
      <c r="AI1020" s="412"/>
      <c r="AJ1020" s="412"/>
      <c r="AK1020" s="412"/>
      <c r="AL1020" s="412"/>
      <c r="AM1020" s="295">
        <f>SUM(Y1020:AL1020)</f>
        <v>0</v>
      </c>
    </row>
    <row r="1021" spans="1:40" ht="15" hidden="1" outlineLevel="1">
      <c r="A1021" s="521"/>
      <c r="B1021" s="293" t="s">
        <v>342</v>
      </c>
      <c r="C1021" s="290" t="s">
        <v>163</v>
      </c>
      <c r="D1021" s="294"/>
      <c r="E1021" s="294"/>
      <c r="F1021" s="294"/>
      <c r="G1021" s="294"/>
      <c r="H1021" s="294"/>
      <c r="I1021" s="294"/>
      <c r="J1021" s="294"/>
      <c r="K1021" s="294"/>
      <c r="L1021" s="294"/>
      <c r="M1021" s="294"/>
      <c r="N1021" s="294">
        <f>N1020</f>
        <v>12</v>
      </c>
      <c r="O1021" s="294"/>
      <c r="P1021" s="294"/>
      <c r="Q1021" s="294"/>
      <c r="R1021" s="294"/>
      <c r="S1021" s="294"/>
      <c r="T1021" s="294"/>
      <c r="U1021" s="294"/>
      <c r="V1021" s="294"/>
      <c r="W1021" s="294"/>
      <c r="X1021" s="294"/>
      <c r="Y1021" s="408">
        <f>Y1020</f>
        <v>0</v>
      </c>
      <c r="Z1021" s="408">
        <f t="shared" ref="Z1021:AL1021" si="2099">Z1020</f>
        <v>0</v>
      </c>
      <c r="AA1021" s="408">
        <f t="shared" si="2099"/>
        <v>0</v>
      </c>
      <c r="AB1021" s="408">
        <f t="shared" si="2099"/>
        <v>0</v>
      </c>
      <c r="AC1021" s="408">
        <f t="shared" si="2099"/>
        <v>0</v>
      </c>
      <c r="AD1021" s="408">
        <f t="shared" si="2099"/>
        <v>0</v>
      </c>
      <c r="AE1021" s="408">
        <f t="shared" si="2099"/>
        <v>0</v>
      </c>
      <c r="AF1021" s="408">
        <f t="shared" si="2099"/>
        <v>0</v>
      </c>
      <c r="AG1021" s="408">
        <f t="shared" si="2099"/>
        <v>0</v>
      </c>
      <c r="AH1021" s="408">
        <f t="shared" si="2099"/>
        <v>0</v>
      </c>
      <c r="AI1021" s="408">
        <f t="shared" si="2099"/>
        <v>0</v>
      </c>
      <c r="AJ1021" s="408">
        <f t="shared" si="2099"/>
        <v>0</v>
      </c>
      <c r="AK1021" s="408">
        <f t="shared" si="2099"/>
        <v>0</v>
      </c>
      <c r="AL1021" s="408">
        <f t="shared" si="2099"/>
        <v>0</v>
      </c>
      <c r="AM1021" s="305"/>
    </row>
    <row r="1022" spans="1:40" ht="15" hidden="1" outlineLevel="1">
      <c r="A1022" s="521"/>
      <c r="B1022" s="321"/>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0"/>
      <c r="Z1022" s="421"/>
      <c r="AA1022" s="421"/>
      <c r="AB1022" s="421"/>
      <c r="AC1022" s="421"/>
      <c r="AD1022" s="421"/>
      <c r="AE1022" s="421"/>
      <c r="AF1022" s="421"/>
      <c r="AG1022" s="421"/>
      <c r="AH1022" s="421"/>
      <c r="AI1022" s="421"/>
      <c r="AJ1022" s="421"/>
      <c r="AK1022" s="421"/>
      <c r="AL1022" s="421"/>
      <c r="AM1022" s="296"/>
    </row>
    <row r="1023" spans="1:40" ht="15" hidden="1" outlineLevel="1">
      <c r="A1023" s="521">
        <v>19</v>
      </c>
      <c r="B1023" s="425" t="s">
        <v>111</v>
      </c>
      <c r="C1023" s="290" t="s">
        <v>25</v>
      </c>
      <c r="D1023" s="294"/>
      <c r="E1023" s="294"/>
      <c r="F1023" s="294"/>
      <c r="G1023" s="294"/>
      <c r="H1023" s="294"/>
      <c r="I1023" s="294"/>
      <c r="J1023" s="294"/>
      <c r="K1023" s="294"/>
      <c r="L1023" s="294"/>
      <c r="M1023" s="294"/>
      <c r="N1023" s="294">
        <v>12</v>
      </c>
      <c r="O1023" s="294"/>
      <c r="P1023" s="294"/>
      <c r="Q1023" s="294"/>
      <c r="R1023" s="294"/>
      <c r="S1023" s="294"/>
      <c r="T1023" s="294"/>
      <c r="U1023" s="294"/>
      <c r="V1023" s="294"/>
      <c r="W1023" s="294"/>
      <c r="X1023" s="294"/>
      <c r="Y1023" s="423"/>
      <c r="Z1023" s="407"/>
      <c r="AA1023" s="407"/>
      <c r="AB1023" s="407"/>
      <c r="AC1023" s="407"/>
      <c r="AD1023" s="407"/>
      <c r="AE1023" s="407"/>
      <c r="AF1023" s="412"/>
      <c r="AG1023" s="412"/>
      <c r="AH1023" s="412"/>
      <c r="AI1023" s="412"/>
      <c r="AJ1023" s="412"/>
      <c r="AK1023" s="412"/>
      <c r="AL1023" s="412"/>
      <c r="AM1023" s="295">
        <f>SUM(Y1023:AL1023)</f>
        <v>0</v>
      </c>
    </row>
    <row r="1024" spans="1:40" ht="15" hidden="1" outlineLevel="1">
      <c r="A1024" s="521"/>
      <c r="B1024" s="293" t="s">
        <v>342</v>
      </c>
      <c r="C1024" s="290" t="s">
        <v>163</v>
      </c>
      <c r="D1024" s="294"/>
      <c r="E1024" s="294"/>
      <c r="F1024" s="294"/>
      <c r="G1024" s="294"/>
      <c r="H1024" s="294"/>
      <c r="I1024" s="294"/>
      <c r="J1024" s="294"/>
      <c r="K1024" s="294"/>
      <c r="L1024" s="294"/>
      <c r="M1024" s="294"/>
      <c r="N1024" s="294">
        <f>N1023</f>
        <v>12</v>
      </c>
      <c r="O1024" s="294"/>
      <c r="P1024" s="294"/>
      <c r="Q1024" s="294"/>
      <c r="R1024" s="294"/>
      <c r="S1024" s="294"/>
      <c r="T1024" s="294"/>
      <c r="U1024" s="294"/>
      <c r="V1024" s="294"/>
      <c r="W1024" s="294"/>
      <c r="X1024" s="294"/>
      <c r="Y1024" s="408">
        <f>Y1023</f>
        <v>0</v>
      </c>
      <c r="Z1024" s="408">
        <f t="shared" ref="Z1024:AL1024" si="2100">Z1023</f>
        <v>0</v>
      </c>
      <c r="AA1024" s="408">
        <f t="shared" si="2100"/>
        <v>0</v>
      </c>
      <c r="AB1024" s="408">
        <f t="shared" si="2100"/>
        <v>0</v>
      </c>
      <c r="AC1024" s="408">
        <f t="shared" si="2100"/>
        <v>0</v>
      </c>
      <c r="AD1024" s="408">
        <f t="shared" si="2100"/>
        <v>0</v>
      </c>
      <c r="AE1024" s="408">
        <f t="shared" si="2100"/>
        <v>0</v>
      </c>
      <c r="AF1024" s="408">
        <f t="shared" si="2100"/>
        <v>0</v>
      </c>
      <c r="AG1024" s="408">
        <f t="shared" si="2100"/>
        <v>0</v>
      </c>
      <c r="AH1024" s="408">
        <f t="shared" si="2100"/>
        <v>0</v>
      </c>
      <c r="AI1024" s="408">
        <f t="shared" si="2100"/>
        <v>0</v>
      </c>
      <c r="AJ1024" s="408">
        <f t="shared" si="2100"/>
        <v>0</v>
      </c>
      <c r="AK1024" s="408">
        <f t="shared" si="2100"/>
        <v>0</v>
      </c>
      <c r="AL1024" s="408">
        <f t="shared" si="2100"/>
        <v>0</v>
      </c>
      <c r="AM1024" s="296"/>
    </row>
    <row r="1025" spans="1:39" ht="15" hidden="1" outlineLevel="1">
      <c r="A1025" s="521"/>
      <c r="B1025" s="321"/>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09"/>
      <c r="Z1025" s="409"/>
      <c r="AA1025" s="409"/>
      <c r="AB1025" s="409"/>
      <c r="AC1025" s="409"/>
      <c r="AD1025" s="409"/>
      <c r="AE1025" s="409"/>
      <c r="AF1025" s="409"/>
      <c r="AG1025" s="409"/>
      <c r="AH1025" s="409"/>
      <c r="AI1025" s="409"/>
      <c r="AJ1025" s="409"/>
      <c r="AK1025" s="409"/>
      <c r="AL1025" s="409"/>
      <c r="AM1025" s="305"/>
    </row>
    <row r="1026" spans="1:39" ht="15" hidden="1" outlineLevel="1">
      <c r="A1026" s="521">
        <v>20</v>
      </c>
      <c r="B1026" s="425" t="s">
        <v>110</v>
      </c>
      <c r="C1026" s="290" t="s">
        <v>25</v>
      </c>
      <c r="D1026" s="294"/>
      <c r="E1026" s="294"/>
      <c r="F1026" s="294"/>
      <c r="G1026" s="294"/>
      <c r="H1026" s="294"/>
      <c r="I1026" s="294"/>
      <c r="J1026" s="294"/>
      <c r="K1026" s="294"/>
      <c r="L1026" s="294"/>
      <c r="M1026" s="294"/>
      <c r="N1026" s="294">
        <v>12</v>
      </c>
      <c r="O1026" s="294"/>
      <c r="P1026" s="294"/>
      <c r="Q1026" s="294"/>
      <c r="R1026" s="294"/>
      <c r="S1026" s="294"/>
      <c r="T1026" s="294"/>
      <c r="U1026" s="294"/>
      <c r="V1026" s="294"/>
      <c r="W1026" s="294"/>
      <c r="X1026" s="294"/>
      <c r="Y1026" s="423"/>
      <c r="Z1026" s="407"/>
      <c r="AA1026" s="407"/>
      <c r="AB1026" s="407"/>
      <c r="AC1026" s="407"/>
      <c r="AD1026" s="407"/>
      <c r="AE1026" s="407"/>
      <c r="AF1026" s="412"/>
      <c r="AG1026" s="412"/>
      <c r="AH1026" s="412"/>
      <c r="AI1026" s="412"/>
      <c r="AJ1026" s="412"/>
      <c r="AK1026" s="412"/>
      <c r="AL1026" s="412"/>
      <c r="AM1026" s="295">
        <f>SUM(Y1026:AL1026)</f>
        <v>0</v>
      </c>
    </row>
    <row r="1027" spans="1:39" ht="15" hidden="1" outlineLevel="1">
      <c r="A1027" s="521"/>
      <c r="B1027" s="293" t="s">
        <v>342</v>
      </c>
      <c r="C1027" s="290" t="s">
        <v>163</v>
      </c>
      <c r="D1027" s="294"/>
      <c r="E1027" s="294"/>
      <c r="F1027" s="294"/>
      <c r="G1027" s="294"/>
      <c r="H1027" s="294"/>
      <c r="I1027" s="294"/>
      <c r="J1027" s="294"/>
      <c r="K1027" s="294"/>
      <c r="L1027" s="294"/>
      <c r="M1027" s="294"/>
      <c r="N1027" s="294">
        <f>N1026</f>
        <v>12</v>
      </c>
      <c r="O1027" s="294"/>
      <c r="P1027" s="294"/>
      <c r="Q1027" s="294"/>
      <c r="R1027" s="294"/>
      <c r="S1027" s="294"/>
      <c r="T1027" s="294"/>
      <c r="U1027" s="294"/>
      <c r="V1027" s="294"/>
      <c r="W1027" s="294"/>
      <c r="X1027" s="294"/>
      <c r="Y1027" s="408">
        <f t="shared" ref="Y1027:AL1027" si="2101">Y1026</f>
        <v>0</v>
      </c>
      <c r="Z1027" s="408">
        <f t="shared" si="2101"/>
        <v>0</v>
      </c>
      <c r="AA1027" s="408">
        <f t="shared" si="2101"/>
        <v>0</v>
      </c>
      <c r="AB1027" s="408">
        <f t="shared" si="2101"/>
        <v>0</v>
      </c>
      <c r="AC1027" s="408">
        <f t="shared" si="2101"/>
        <v>0</v>
      </c>
      <c r="AD1027" s="408">
        <f t="shared" si="2101"/>
        <v>0</v>
      </c>
      <c r="AE1027" s="408">
        <f t="shared" si="2101"/>
        <v>0</v>
      </c>
      <c r="AF1027" s="408">
        <f t="shared" si="2101"/>
        <v>0</v>
      </c>
      <c r="AG1027" s="408">
        <f t="shared" si="2101"/>
        <v>0</v>
      </c>
      <c r="AH1027" s="408">
        <f t="shared" si="2101"/>
        <v>0</v>
      </c>
      <c r="AI1027" s="408">
        <f t="shared" si="2101"/>
        <v>0</v>
      </c>
      <c r="AJ1027" s="408">
        <f t="shared" si="2101"/>
        <v>0</v>
      </c>
      <c r="AK1027" s="408">
        <f t="shared" si="2101"/>
        <v>0</v>
      </c>
      <c r="AL1027" s="408">
        <f t="shared" si="2101"/>
        <v>0</v>
      </c>
      <c r="AM1027" s="305"/>
    </row>
    <row r="1028" spans="1:39" ht="15.6" hidden="1" outlineLevel="1">
      <c r="A1028" s="521"/>
      <c r="B1028" s="322"/>
      <c r="C1028" s="299"/>
      <c r="D1028" s="290"/>
      <c r="E1028" s="290"/>
      <c r="F1028" s="290"/>
      <c r="G1028" s="290"/>
      <c r="H1028" s="290"/>
      <c r="I1028" s="290"/>
      <c r="J1028" s="290"/>
      <c r="K1028" s="290"/>
      <c r="L1028" s="290"/>
      <c r="M1028" s="290"/>
      <c r="N1028" s="299"/>
      <c r="O1028" s="290"/>
      <c r="P1028" s="290"/>
      <c r="Q1028" s="290"/>
      <c r="R1028" s="290"/>
      <c r="S1028" s="290"/>
      <c r="T1028" s="290"/>
      <c r="U1028" s="290"/>
      <c r="V1028" s="290"/>
      <c r="W1028" s="290"/>
      <c r="X1028" s="290"/>
      <c r="Y1028" s="409"/>
      <c r="Z1028" s="409"/>
      <c r="AA1028" s="409"/>
      <c r="AB1028" s="409"/>
      <c r="AC1028" s="409"/>
      <c r="AD1028" s="409"/>
      <c r="AE1028" s="409"/>
      <c r="AF1028" s="409"/>
      <c r="AG1028" s="409"/>
      <c r="AH1028" s="409"/>
      <c r="AI1028" s="409"/>
      <c r="AJ1028" s="409"/>
      <c r="AK1028" s="409"/>
      <c r="AL1028" s="409"/>
      <c r="AM1028" s="305"/>
    </row>
    <row r="1029" spans="1:39" ht="15.6" hidden="1" outlineLevel="1">
      <c r="A1029" s="521"/>
      <c r="B1029" s="507" t="s">
        <v>503</v>
      </c>
      <c r="C1029" s="290"/>
      <c r="D1029" s="290"/>
      <c r="E1029" s="290"/>
      <c r="F1029" s="290"/>
      <c r="G1029" s="290"/>
      <c r="H1029" s="290"/>
      <c r="I1029" s="290"/>
      <c r="J1029" s="290"/>
      <c r="K1029" s="290"/>
      <c r="L1029" s="290"/>
      <c r="M1029" s="290"/>
      <c r="N1029" s="290"/>
      <c r="O1029" s="290"/>
      <c r="P1029" s="290"/>
      <c r="Q1029" s="290"/>
      <c r="R1029" s="290"/>
      <c r="S1029" s="290"/>
      <c r="T1029" s="290"/>
      <c r="U1029" s="290"/>
      <c r="V1029" s="290"/>
      <c r="W1029" s="290"/>
      <c r="X1029" s="290"/>
      <c r="Y1029" s="419"/>
      <c r="Z1029" s="422"/>
      <c r="AA1029" s="422"/>
      <c r="AB1029" s="422"/>
      <c r="AC1029" s="422"/>
      <c r="AD1029" s="422"/>
      <c r="AE1029" s="422"/>
      <c r="AF1029" s="422"/>
      <c r="AG1029" s="422"/>
      <c r="AH1029" s="422"/>
      <c r="AI1029" s="422"/>
      <c r="AJ1029" s="422"/>
      <c r="AK1029" s="422"/>
      <c r="AL1029" s="422"/>
      <c r="AM1029" s="305"/>
    </row>
    <row r="1030" spans="1:39" ht="15.6" hidden="1" outlineLevel="1">
      <c r="A1030" s="521"/>
      <c r="B1030" s="493" t="s">
        <v>499</v>
      </c>
      <c r="C1030" s="290"/>
      <c r="D1030" s="290"/>
      <c r="E1030" s="290"/>
      <c r="F1030" s="290"/>
      <c r="G1030" s="290"/>
      <c r="H1030" s="290"/>
      <c r="I1030" s="290"/>
      <c r="J1030" s="290"/>
      <c r="K1030" s="290"/>
      <c r="L1030" s="290"/>
      <c r="M1030" s="290"/>
      <c r="N1030" s="290"/>
      <c r="O1030" s="290"/>
      <c r="P1030" s="290"/>
      <c r="Q1030" s="290"/>
      <c r="R1030" s="290"/>
      <c r="S1030" s="290"/>
      <c r="T1030" s="290"/>
      <c r="U1030" s="290"/>
      <c r="V1030" s="290"/>
      <c r="W1030" s="290"/>
      <c r="X1030" s="290"/>
      <c r="Y1030" s="419"/>
      <c r="Z1030" s="422"/>
      <c r="AA1030" s="422"/>
      <c r="AB1030" s="422"/>
      <c r="AC1030" s="422"/>
      <c r="AD1030" s="422"/>
      <c r="AE1030" s="422"/>
      <c r="AF1030" s="422"/>
      <c r="AG1030" s="422"/>
      <c r="AH1030" s="422"/>
      <c r="AI1030" s="422"/>
      <c r="AJ1030" s="422"/>
      <c r="AK1030" s="422"/>
      <c r="AL1030" s="422"/>
      <c r="AM1030" s="305"/>
    </row>
    <row r="1031" spans="1:39" ht="15" hidden="1" customHeight="1" outlineLevel="1">
      <c r="A1031" s="521">
        <v>21</v>
      </c>
      <c r="B1031" s="425" t="s">
        <v>113</v>
      </c>
      <c r="C1031" s="290" t="s">
        <v>25</v>
      </c>
      <c r="D1031" s="294"/>
      <c r="E1031" s="294"/>
      <c r="F1031" s="294"/>
      <c r="G1031" s="294"/>
      <c r="H1031" s="294"/>
      <c r="I1031" s="294"/>
      <c r="J1031" s="294"/>
      <c r="K1031" s="294"/>
      <c r="L1031" s="294"/>
      <c r="M1031" s="294"/>
      <c r="N1031" s="290"/>
      <c r="O1031" s="294"/>
      <c r="P1031" s="294"/>
      <c r="Q1031" s="294"/>
      <c r="R1031" s="294"/>
      <c r="S1031" s="294"/>
      <c r="T1031" s="294"/>
      <c r="U1031" s="294"/>
      <c r="V1031" s="294"/>
      <c r="W1031" s="294"/>
      <c r="X1031" s="294"/>
      <c r="Y1031" s="407"/>
      <c r="Z1031" s="407"/>
      <c r="AA1031" s="407"/>
      <c r="AB1031" s="407"/>
      <c r="AC1031" s="407"/>
      <c r="AD1031" s="407"/>
      <c r="AE1031" s="407"/>
      <c r="AF1031" s="407"/>
      <c r="AG1031" s="407"/>
      <c r="AH1031" s="407"/>
      <c r="AI1031" s="407"/>
      <c r="AJ1031" s="407"/>
      <c r="AK1031" s="407"/>
      <c r="AL1031" s="407"/>
      <c r="AM1031" s="295">
        <f>SUM(Y1031:AL1031)</f>
        <v>0</v>
      </c>
    </row>
    <row r="1032" spans="1:39" ht="15" hidden="1" customHeight="1" outlineLevel="1">
      <c r="A1032" s="521"/>
      <c r="B1032" s="293" t="s">
        <v>346</v>
      </c>
      <c r="C1032" s="290" t="s">
        <v>163</v>
      </c>
      <c r="D1032" s="294"/>
      <c r="E1032" s="294"/>
      <c r="F1032" s="294"/>
      <c r="G1032" s="294"/>
      <c r="H1032" s="294"/>
      <c r="I1032" s="294"/>
      <c r="J1032" s="294"/>
      <c r="K1032" s="294"/>
      <c r="L1032" s="294"/>
      <c r="M1032" s="294"/>
      <c r="N1032" s="290"/>
      <c r="O1032" s="294"/>
      <c r="P1032" s="294"/>
      <c r="Q1032" s="294"/>
      <c r="R1032" s="294"/>
      <c r="S1032" s="294"/>
      <c r="T1032" s="294"/>
      <c r="U1032" s="294"/>
      <c r="V1032" s="294"/>
      <c r="W1032" s="294"/>
      <c r="X1032" s="294"/>
      <c r="Y1032" s="408">
        <f>Y1031</f>
        <v>0</v>
      </c>
      <c r="Z1032" s="408">
        <f t="shared" ref="Z1032" si="2102">Z1031</f>
        <v>0</v>
      </c>
      <c r="AA1032" s="408">
        <f t="shared" ref="AA1032" si="2103">AA1031</f>
        <v>0</v>
      </c>
      <c r="AB1032" s="408">
        <f t="shared" ref="AB1032" si="2104">AB1031</f>
        <v>0</v>
      </c>
      <c r="AC1032" s="408">
        <f t="shared" ref="AC1032" si="2105">AC1031</f>
        <v>0</v>
      </c>
      <c r="AD1032" s="408">
        <f t="shared" ref="AD1032" si="2106">AD1031</f>
        <v>0</v>
      </c>
      <c r="AE1032" s="408">
        <f t="shared" ref="AE1032" si="2107">AE1031</f>
        <v>0</v>
      </c>
      <c r="AF1032" s="408">
        <f t="shared" ref="AF1032" si="2108">AF1031</f>
        <v>0</v>
      </c>
      <c r="AG1032" s="408">
        <f t="shared" ref="AG1032" si="2109">AG1031</f>
        <v>0</v>
      </c>
      <c r="AH1032" s="408">
        <f t="shared" ref="AH1032" si="2110">AH1031</f>
        <v>0</v>
      </c>
      <c r="AI1032" s="408">
        <f t="shared" ref="AI1032" si="2111">AI1031</f>
        <v>0</v>
      </c>
      <c r="AJ1032" s="408">
        <f t="shared" ref="AJ1032" si="2112">AJ1031</f>
        <v>0</v>
      </c>
      <c r="AK1032" s="408">
        <f t="shared" ref="AK1032" si="2113">AK1031</f>
        <v>0</v>
      </c>
      <c r="AL1032" s="408">
        <f t="shared" ref="AL1032" si="2114">AL1031</f>
        <v>0</v>
      </c>
      <c r="AM1032" s="305"/>
    </row>
    <row r="1033" spans="1:39" ht="15" hidden="1" customHeight="1" outlineLevel="1">
      <c r="A1033" s="521"/>
      <c r="B1033" s="293"/>
      <c r="C1033" s="290"/>
      <c r="D1033" s="290"/>
      <c r="E1033" s="290"/>
      <c r="F1033" s="290"/>
      <c r="G1033" s="290"/>
      <c r="H1033" s="290"/>
      <c r="I1033" s="290"/>
      <c r="J1033" s="290"/>
      <c r="K1033" s="290"/>
      <c r="L1033" s="290"/>
      <c r="M1033" s="290"/>
      <c r="N1033" s="290"/>
      <c r="O1033" s="290"/>
      <c r="P1033" s="290"/>
      <c r="Q1033" s="290"/>
      <c r="R1033" s="290"/>
      <c r="S1033" s="290"/>
      <c r="T1033" s="290"/>
      <c r="U1033" s="290"/>
      <c r="V1033" s="290"/>
      <c r="W1033" s="290"/>
      <c r="X1033" s="290"/>
      <c r="Y1033" s="419"/>
      <c r="Z1033" s="422"/>
      <c r="AA1033" s="422"/>
      <c r="AB1033" s="422"/>
      <c r="AC1033" s="422"/>
      <c r="AD1033" s="422"/>
      <c r="AE1033" s="422"/>
      <c r="AF1033" s="422"/>
      <c r="AG1033" s="422"/>
      <c r="AH1033" s="422"/>
      <c r="AI1033" s="422"/>
      <c r="AJ1033" s="422"/>
      <c r="AK1033" s="422"/>
      <c r="AL1033" s="422"/>
      <c r="AM1033" s="305"/>
    </row>
    <row r="1034" spans="1:39" ht="15" hidden="1" customHeight="1" outlineLevel="1">
      <c r="A1034" s="521">
        <v>22</v>
      </c>
      <c r="B1034" s="425" t="s">
        <v>114</v>
      </c>
      <c r="C1034" s="290" t="s">
        <v>25</v>
      </c>
      <c r="D1034" s="294"/>
      <c r="E1034" s="294"/>
      <c r="F1034" s="294"/>
      <c r="G1034" s="294"/>
      <c r="H1034" s="294"/>
      <c r="I1034" s="294"/>
      <c r="J1034" s="294"/>
      <c r="K1034" s="294"/>
      <c r="L1034" s="294"/>
      <c r="M1034" s="294"/>
      <c r="N1034" s="290"/>
      <c r="O1034" s="294"/>
      <c r="P1034" s="294"/>
      <c r="Q1034" s="294"/>
      <c r="R1034" s="294"/>
      <c r="S1034" s="294"/>
      <c r="T1034" s="294"/>
      <c r="U1034" s="294"/>
      <c r="V1034" s="294"/>
      <c r="W1034" s="294"/>
      <c r="X1034" s="294"/>
      <c r="Y1034" s="407"/>
      <c r="Z1034" s="407"/>
      <c r="AA1034" s="407"/>
      <c r="AB1034" s="407"/>
      <c r="AC1034" s="407"/>
      <c r="AD1034" s="407"/>
      <c r="AE1034" s="407"/>
      <c r="AF1034" s="407"/>
      <c r="AG1034" s="407"/>
      <c r="AH1034" s="407"/>
      <c r="AI1034" s="407"/>
      <c r="AJ1034" s="407"/>
      <c r="AK1034" s="407"/>
      <c r="AL1034" s="407"/>
      <c r="AM1034" s="295">
        <f>SUM(Y1034:AL1034)</f>
        <v>0</v>
      </c>
    </row>
    <row r="1035" spans="1:39" ht="15" hidden="1" customHeight="1" outlineLevel="1">
      <c r="A1035" s="521"/>
      <c r="B1035" s="293" t="s">
        <v>346</v>
      </c>
      <c r="C1035" s="290" t="s">
        <v>163</v>
      </c>
      <c r="D1035" s="294"/>
      <c r="E1035" s="294"/>
      <c r="F1035" s="294"/>
      <c r="G1035" s="294"/>
      <c r="H1035" s="294"/>
      <c r="I1035" s="294"/>
      <c r="J1035" s="294"/>
      <c r="K1035" s="294"/>
      <c r="L1035" s="294"/>
      <c r="M1035" s="294"/>
      <c r="N1035" s="290"/>
      <c r="O1035" s="294"/>
      <c r="P1035" s="294"/>
      <c r="Q1035" s="294"/>
      <c r="R1035" s="294"/>
      <c r="S1035" s="294"/>
      <c r="T1035" s="294"/>
      <c r="U1035" s="294"/>
      <c r="V1035" s="294"/>
      <c r="W1035" s="294"/>
      <c r="X1035" s="294"/>
      <c r="Y1035" s="408">
        <f>Y1034</f>
        <v>0</v>
      </c>
      <c r="Z1035" s="408">
        <f t="shared" ref="Z1035" si="2115">Z1034</f>
        <v>0</v>
      </c>
      <c r="AA1035" s="408">
        <f t="shared" ref="AA1035" si="2116">AA1034</f>
        <v>0</v>
      </c>
      <c r="AB1035" s="408">
        <f t="shared" ref="AB1035" si="2117">AB1034</f>
        <v>0</v>
      </c>
      <c r="AC1035" s="408">
        <f t="shared" ref="AC1035" si="2118">AC1034</f>
        <v>0</v>
      </c>
      <c r="AD1035" s="408">
        <f t="shared" ref="AD1035" si="2119">AD1034</f>
        <v>0</v>
      </c>
      <c r="AE1035" s="408">
        <f t="shared" ref="AE1035" si="2120">AE1034</f>
        <v>0</v>
      </c>
      <c r="AF1035" s="408">
        <f t="shared" ref="AF1035" si="2121">AF1034</f>
        <v>0</v>
      </c>
      <c r="AG1035" s="408">
        <f t="shared" ref="AG1035" si="2122">AG1034</f>
        <v>0</v>
      </c>
      <c r="AH1035" s="408">
        <f t="shared" ref="AH1035" si="2123">AH1034</f>
        <v>0</v>
      </c>
      <c r="AI1035" s="408">
        <f t="shared" ref="AI1035" si="2124">AI1034</f>
        <v>0</v>
      </c>
      <c r="AJ1035" s="408">
        <f t="shared" ref="AJ1035" si="2125">AJ1034</f>
        <v>0</v>
      </c>
      <c r="AK1035" s="408">
        <f t="shared" ref="AK1035" si="2126">AK1034</f>
        <v>0</v>
      </c>
      <c r="AL1035" s="408">
        <f t="shared" ref="AL1035" si="2127">AL1034</f>
        <v>0</v>
      </c>
      <c r="AM1035" s="305"/>
    </row>
    <row r="1036" spans="1:39" ht="15" hidden="1" customHeight="1" outlineLevel="1">
      <c r="A1036" s="521"/>
      <c r="B1036" s="293"/>
      <c r="C1036" s="290"/>
      <c r="D1036" s="290"/>
      <c r="E1036" s="290"/>
      <c r="F1036" s="290"/>
      <c r="G1036" s="290"/>
      <c r="H1036" s="290"/>
      <c r="I1036" s="290"/>
      <c r="J1036" s="290"/>
      <c r="K1036" s="290"/>
      <c r="L1036" s="290"/>
      <c r="M1036" s="290"/>
      <c r="N1036" s="290"/>
      <c r="O1036" s="290"/>
      <c r="P1036" s="290"/>
      <c r="Q1036" s="290"/>
      <c r="R1036" s="290"/>
      <c r="S1036" s="290"/>
      <c r="T1036" s="290"/>
      <c r="U1036" s="290"/>
      <c r="V1036" s="290"/>
      <c r="W1036" s="290"/>
      <c r="X1036" s="290"/>
      <c r="Y1036" s="419"/>
      <c r="Z1036" s="422"/>
      <c r="AA1036" s="422"/>
      <c r="AB1036" s="422"/>
      <c r="AC1036" s="422"/>
      <c r="AD1036" s="422"/>
      <c r="AE1036" s="422"/>
      <c r="AF1036" s="422"/>
      <c r="AG1036" s="422"/>
      <c r="AH1036" s="422"/>
      <c r="AI1036" s="422"/>
      <c r="AJ1036" s="422"/>
      <c r="AK1036" s="422"/>
      <c r="AL1036" s="422"/>
      <c r="AM1036" s="305"/>
    </row>
    <row r="1037" spans="1:39" ht="15" hidden="1" customHeight="1" outlineLevel="1">
      <c r="A1037" s="521">
        <v>23</v>
      </c>
      <c r="B1037" s="425" t="s">
        <v>115</v>
      </c>
      <c r="C1037" s="290" t="s">
        <v>25</v>
      </c>
      <c r="D1037" s="294"/>
      <c r="E1037" s="294"/>
      <c r="F1037" s="294"/>
      <c r="G1037" s="294"/>
      <c r="H1037" s="294"/>
      <c r="I1037" s="294"/>
      <c r="J1037" s="294"/>
      <c r="K1037" s="294"/>
      <c r="L1037" s="294"/>
      <c r="M1037" s="294"/>
      <c r="N1037" s="290"/>
      <c r="O1037" s="294"/>
      <c r="P1037" s="294"/>
      <c r="Q1037" s="294"/>
      <c r="R1037" s="294"/>
      <c r="S1037" s="294"/>
      <c r="T1037" s="294"/>
      <c r="U1037" s="294"/>
      <c r="V1037" s="294"/>
      <c r="W1037" s="294"/>
      <c r="X1037" s="294"/>
      <c r="Y1037" s="407"/>
      <c r="Z1037" s="407"/>
      <c r="AA1037" s="407"/>
      <c r="AB1037" s="407"/>
      <c r="AC1037" s="407"/>
      <c r="AD1037" s="407"/>
      <c r="AE1037" s="407"/>
      <c r="AF1037" s="407"/>
      <c r="AG1037" s="407"/>
      <c r="AH1037" s="407"/>
      <c r="AI1037" s="407"/>
      <c r="AJ1037" s="407"/>
      <c r="AK1037" s="407"/>
      <c r="AL1037" s="407"/>
      <c r="AM1037" s="295">
        <f>SUM(Y1037:AL1037)</f>
        <v>0</v>
      </c>
    </row>
    <row r="1038" spans="1:39" ht="15" hidden="1" customHeight="1" outlineLevel="1">
      <c r="A1038" s="521"/>
      <c r="B1038" s="293" t="s">
        <v>346</v>
      </c>
      <c r="C1038" s="290" t="s">
        <v>163</v>
      </c>
      <c r="D1038" s="294"/>
      <c r="E1038" s="294"/>
      <c r="F1038" s="294"/>
      <c r="G1038" s="294"/>
      <c r="H1038" s="294"/>
      <c r="I1038" s="294"/>
      <c r="J1038" s="294"/>
      <c r="K1038" s="294"/>
      <c r="L1038" s="294"/>
      <c r="M1038" s="294"/>
      <c r="N1038" s="290"/>
      <c r="O1038" s="294"/>
      <c r="P1038" s="294"/>
      <c r="Q1038" s="294"/>
      <c r="R1038" s="294"/>
      <c r="S1038" s="294"/>
      <c r="T1038" s="294"/>
      <c r="U1038" s="294"/>
      <c r="V1038" s="294"/>
      <c r="W1038" s="294"/>
      <c r="X1038" s="294"/>
      <c r="Y1038" s="408">
        <f>Y1037</f>
        <v>0</v>
      </c>
      <c r="Z1038" s="408">
        <f t="shared" ref="Z1038" si="2128">Z1037</f>
        <v>0</v>
      </c>
      <c r="AA1038" s="408">
        <f t="shared" ref="AA1038" si="2129">AA1037</f>
        <v>0</v>
      </c>
      <c r="AB1038" s="408">
        <f t="shared" ref="AB1038" si="2130">AB1037</f>
        <v>0</v>
      </c>
      <c r="AC1038" s="408">
        <f t="shared" ref="AC1038" si="2131">AC1037</f>
        <v>0</v>
      </c>
      <c r="AD1038" s="408">
        <f t="shared" ref="AD1038" si="2132">AD1037</f>
        <v>0</v>
      </c>
      <c r="AE1038" s="408">
        <f t="shared" ref="AE1038" si="2133">AE1037</f>
        <v>0</v>
      </c>
      <c r="AF1038" s="408">
        <f t="shared" ref="AF1038" si="2134">AF1037</f>
        <v>0</v>
      </c>
      <c r="AG1038" s="408">
        <f t="shared" ref="AG1038" si="2135">AG1037</f>
        <v>0</v>
      </c>
      <c r="AH1038" s="408">
        <f t="shared" ref="AH1038" si="2136">AH1037</f>
        <v>0</v>
      </c>
      <c r="AI1038" s="408">
        <f t="shared" ref="AI1038" si="2137">AI1037</f>
        <v>0</v>
      </c>
      <c r="AJ1038" s="408">
        <f t="shared" ref="AJ1038" si="2138">AJ1037</f>
        <v>0</v>
      </c>
      <c r="AK1038" s="408">
        <f t="shared" ref="AK1038" si="2139">AK1037</f>
        <v>0</v>
      </c>
      <c r="AL1038" s="408">
        <f t="shared" ref="AL1038" si="2140">AL1037</f>
        <v>0</v>
      </c>
      <c r="AM1038" s="305"/>
    </row>
    <row r="1039" spans="1:39" ht="15" hidden="1" customHeight="1" outlineLevel="1">
      <c r="A1039" s="521"/>
      <c r="B1039" s="427"/>
      <c r="C1039" s="290"/>
      <c r="D1039" s="290"/>
      <c r="E1039" s="290"/>
      <c r="F1039" s="290"/>
      <c r="G1039" s="290"/>
      <c r="H1039" s="290"/>
      <c r="I1039" s="290"/>
      <c r="J1039" s="290"/>
      <c r="K1039" s="290"/>
      <c r="L1039" s="290"/>
      <c r="M1039" s="290"/>
      <c r="N1039" s="290"/>
      <c r="O1039" s="290"/>
      <c r="P1039" s="290"/>
      <c r="Q1039" s="290"/>
      <c r="R1039" s="290"/>
      <c r="S1039" s="290"/>
      <c r="T1039" s="290"/>
      <c r="U1039" s="290"/>
      <c r="V1039" s="290"/>
      <c r="W1039" s="290"/>
      <c r="X1039" s="290"/>
      <c r="Y1039" s="419"/>
      <c r="Z1039" s="422"/>
      <c r="AA1039" s="422"/>
      <c r="AB1039" s="422"/>
      <c r="AC1039" s="422"/>
      <c r="AD1039" s="422"/>
      <c r="AE1039" s="422"/>
      <c r="AF1039" s="422"/>
      <c r="AG1039" s="422"/>
      <c r="AH1039" s="422"/>
      <c r="AI1039" s="422"/>
      <c r="AJ1039" s="422"/>
      <c r="AK1039" s="422"/>
      <c r="AL1039" s="422"/>
      <c r="AM1039" s="305"/>
    </row>
    <row r="1040" spans="1:39" ht="15" hidden="1" customHeight="1" outlineLevel="1">
      <c r="A1040" s="521">
        <v>24</v>
      </c>
      <c r="B1040" s="425" t="s">
        <v>116</v>
      </c>
      <c r="C1040" s="290" t="s">
        <v>25</v>
      </c>
      <c r="D1040" s="294"/>
      <c r="E1040" s="294"/>
      <c r="F1040" s="294"/>
      <c r="G1040" s="294"/>
      <c r="H1040" s="294"/>
      <c r="I1040" s="294"/>
      <c r="J1040" s="294"/>
      <c r="K1040" s="294"/>
      <c r="L1040" s="294"/>
      <c r="M1040" s="294"/>
      <c r="N1040" s="290"/>
      <c r="O1040" s="294"/>
      <c r="P1040" s="294"/>
      <c r="Q1040" s="294"/>
      <c r="R1040" s="294"/>
      <c r="S1040" s="294"/>
      <c r="T1040" s="294"/>
      <c r="U1040" s="294"/>
      <c r="V1040" s="294"/>
      <c r="W1040" s="294"/>
      <c r="X1040" s="294"/>
      <c r="Y1040" s="407"/>
      <c r="Z1040" s="407"/>
      <c r="AA1040" s="407"/>
      <c r="AB1040" s="407"/>
      <c r="AC1040" s="407"/>
      <c r="AD1040" s="407"/>
      <c r="AE1040" s="407"/>
      <c r="AF1040" s="407"/>
      <c r="AG1040" s="407"/>
      <c r="AH1040" s="407"/>
      <c r="AI1040" s="407"/>
      <c r="AJ1040" s="407"/>
      <c r="AK1040" s="407"/>
      <c r="AL1040" s="407"/>
      <c r="AM1040" s="295">
        <f>SUM(Y1040:AL1040)</f>
        <v>0</v>
      </c>
    </row>
    <row r="1041" spans="1:39" ht="15" hidden="1" customHeight="1" outlineLevel="1">
      <c r="A1041" s="521"/>
      <c r="B1041" s="293" t="s">
        <v>346</v>
      </c>
      <c r="C1041" s="290" t="s">
        <v>163</v>
      </c>
      <c r="D1041" s="294"/>
      <c r="E1041" s="294"/>
      <c r="F1041" s="294"/>
      <c r="G1041" s="294"/>
      <c r="H1041" s="294"/>
      <c r="I1041" s="294"/>
      <c r="J1041" s="294"/>
      <c r="K1041" s="294"/>
      <c r="L1041" s="294"/>
      <c r="M1041" s="294"/>
      <c r="N1041" s="290"/>
      <c r="O1041" s="294"/>
      <c r="P1041" s="294"/>
      <c r="Q1041" s="294"/>
      <c r="R1041" s="294"/>
      <c r="S1041" s="294"/>
      <c r="T1041" s="294"/>
      <c r="U1041" s="294"/>
      <c r="V1041" s="294"/>
      <c r="W1041" s="294"/>
      <c r="X1041" s="294"/>
      <c r="Y1041" s="408">
        <f>Y1040</f>
        <v>0</v>
      </c>
      <c r="Z1041" s="408">
        <f t="shared" ref="Z1041" si="2141">Z1040</f>
        <v>0</v>
      </c>
      <c r="AA1041" s="408">
        <f t="shared" ref="AA1041" si="2142">AA1040</f>
        <v>0</v>
      </c>
      <c r="AB1041" s="408">
        <f t="shared" ref="AB1041" si="2143">AB1040</f>
        <v>0</v>
      </c>
      <c r="AC1041" s="408">
        <f t="shared" ref="AC1041" si="2144">AC1040</f>
        <v>0</v>
      </c>
      <c r="AD1041" s="408">
        <f t="shared" ref="AD1041" si="2145">AD1040</f>
        <v>0</v>
      </c>
      <c r="AE1041" s="408">
        <f t="shared" ref="AE1041" si="2146">AE1040</f>
        <v>0</v>
      </c>
      <c r="AF1041" s="408">
        <f t="shared" ref="AF1041" si="2147">AF1040</f>
        <v>0</v>
      </c>
      <c r="AG1041" s="408">
        <f t="shared" ref="AG1041" si="2148">AG1040</f>
        <v>0</v>
      </c>
      <c r="AH1041" s="408">
        <f t="shared" ref="AH1041" si="2149">AH1040</f>
        <v>0</v>
      </c>
      <c r="AI1041" s="408">
        <f t="shared" ref="AI1041" si="2150">AI1040</f>
        <v>0</v>
      </c>
      <c r="AJ1041" s="408">
        <f t="shared" ref="AJ1041" si="2151">AJ1040</f>
        <v>0</v>
      </c>
      <c r="AK1041" s="408">
        <f t="shared" ref="AK1041" si="2152">AK1040</f>
        <v>0</v>
      </c>
      <c r="AL1041" s="408">
        <f t="shared" ref="AL1041" si="2153">AL1040</f>
        <v>0</v>
      </c>
      <c r="AM1041" s="305"/>
    </row>
    <row r="1042" spans="1:39" ht="15" hidden="1" customHeight="1" outlineLevel="1">
      <c r="A1042" s="521"/>
      <c r="B1042" s="293"/>
      <c r="C1042" s="290"/>
      <c r="D1042" s="290"/>
      <c r="E1042" s="290"/>
      <c r="F1042" s="290"/>
      <c r="G1042" s="290"/>
      <c r="H1042" s="290"/>
      <c r="I1042" s="290"/>
      <c r="J1042" s="290"/>
      <c r="K1042" s="290"/>
      <c r="L1042" s="290"/>
      <c r="M1042" s="290"/>
      <c r="N1042" s="290"/>
      <c r="O1042" s="290"/>
      <c r="P1042" s="290"/>
      <c r="Q1042" s="290"/>
      <c r="R1042" s="290"/>
      <c r="S1042" s="290"/>
      <c r="T1042" s="290"/>
      <c r="U1042" s="290"/>
      <c r="V1042" s="290"/>
      <c r="W1042" s="290"/>
      <c r="X1042" s="290"/>
      <c r="Y1042" s="409"/>
      <c r="Z1042" s="422"/>
      <c r="AA1042" s="422"/>
      <c r="AB1042" s="422"/>
      <c r="AC1042" s="422"/>
      <c r="AD1042" s="422"/>
      <c r="AE1042" s="422"/>
      <c r="AF1042" s="422"/>
      <c r="AG1042" s="422"/>
      <c r="AH1042" s="422"/>
      <c r="AI1042" s="422"/>
      <c r="AJ1042" s="422"/>
      <c r="AK1042" s="422"/>
      <c r="AL1042" s="422"/>
      <c r="AM1042" s="305"/>
    </row>
    <row r="1043" spans="1:39" ht="15" hidden="1" customHeight="1" outlineLevel="1">
      <c r="A1043" s="521"/>
      <c r="B1043" s="287" t="s">
        <v>500</v>
      </c>
      <c r="C1043" s="290"/>
      <c r="D1043" s="290"/>
      <c r="E1043" s="290"/>
      <c r="F1043" s="290"/>
      <c r="G1043" s="290"/>
      <c r="H1043" s="290"/>
      <c r="I1043" s="290"/>
      <c r="J1043" s="290"/>
      <c r="K1043" s="290"/>
      <c r="L1043" s="290"/>
      <c r="M1043" s="290"/>
      <c r="N1043" s="290"/>
      <c r="O1043" s="290"/>
      <c r="P1043" s="290"/>
      <c r="Q1043" s="290"/>
      <c r="R1043" s="290"/>
      <c r="S1043" s="290"/>
      <c r="T1043" s="290"/>
      <c r="U1043" s="290"/>
      <c r="V1043" s="290"/>
      <c r="W1043" s="290"/>
      <c r="X1043" s="290"/>
      <c r="Y1043" s="409"/>
      <c r="Z1043" s="422"/>
      <c r="AA1043" s="422"/>
      <c r="AB1043" s="422"/>
      <c r="AC1043" s="422"/>
      <c r="AD1043" s="422"/>
      <c r="AE1043" s="422"/>
      <c r="AF1043" s="422"/>
      <c r="AG1043" s="422"/>
      <c r="AH1043" s="422"/>
      <c r="AI1043" s="422"/>
      <c r="AJ1043" s="422"/>
      <c r="AK1043" s="422"/>
      <c r="AL1043" s="422"/>
      <c r="AM1043" s="305"/>
    </row>
    <row r="1044" spans="1:39" ht="15" hidden="1" customHeight="1" outlineLevel="1">
      <c r="A1044" s="521">
        <v>25</v>
      </c>
      <c r="B1044" s="425" t="s">
        <v>117</v>
      </c>
      <c r="C1044" s="290" t="s">
        <v>25</v>
      </c>
      <c r="D1044" s="294"/>
      <c r="E1044" s="294"/>
      <c r="F1044" s="294"/>
      <c r="G1044" s="294"/>
      <c r="H1044" s="294"/>
      <c r="I1044" s="294"/>
      <c r="J1044" s="294"/>
      <c r="K1044" s="294"/>
      <c r="L1044" s="294"/>
      <c r="M1044" s="294"/>
      <c r="N1044" s="294">
        <v>12</v>
      </c>
      <c r="O1044" s="294"/>
      <c r="P1044" s="294"/>
      <c r="Q1044" s="294"/>
      <c r="R1044" s="294"/>
      <c r="S1044" s="294"/>
      <c r="T1044" s="294"/>
      <c r="U1044" s="294"/>
      <c r="V1044" s="294"/>
      <c r="W1044" s="294"/>
      <c r="X1044" s="294"/>
      <c r="Y1044" s="423"/>
      <c r="Z1044" s="412"/>
      <c r="AA1044" s="412"/>
      <c r="AB1044" s="412"/>
      <c r="AC1044" s="412"/>
      <c r="AD1044" s="412"/>
      <c r="AE1044" s="412"/>
      <c r="AF1044" s="412"/>
      <c r="AG1044" s="412"/>
      <c r="AH1044" s="412"/>
      <c r="AI1044" s="412"/>
      <c r="AJ1044" s="412"/>
      <c r="AK1044" s="412"/>
      <c r="AL1044" s="412"/>
      <c r="AM1044" s="295">
        <f>SUM(Y1044:AL1044)</f>
        <v>0</v>
      </c>
    </row>
    <row r="1045" spans="1:39" ht="15" hidden="1" customHeight="1" outlineLevel="1">
      <c r="A1045" s="521"/>
      <c r="B1045" s="293" t="s">
        <v>346</v>
      </c>
      <c r="C1045" s="290" t="s">
        <v>163</v>
      </c>
      <c r="D1045" s="294"/>
      <c r="E1045" s="294"/>
      <c r="F1045" s="294"/>
      <c r="G1045" s="294"/>
      <c r="H1045" s="294"/>
      <c r="I1045" s="294"/>
      <c r="J1045" s="294"/>
      <c r="K1045" s="294"/>
      <c r="L1045" s="294"/>
      <c r="M1045" s="294"/>
      <c r="N1045" s="294">
        <f>N1044</f>
        <v>12</v>
      </c>
      <c r="O1045" s="294"/>
      <c r="P1045" s="294"/>
      <c r="Q1045" s="294"/>
      <c r="R1045" s="294"/>
      <c r="S1045" s="294"/>
      <c r="T1045" s="294"/>
      <c r="U1045" s="294"/>
      <c r="V1045" s="294"/>
      <c r="W1045" s="294"/>
      <c r="X1045" s="294"/>
      <c r="Y1045" s="408">
        <f>Y1044</f>
        <v>0</v>
      </c>
      <c r="Z1045" s="408">
        <f t="shared" ref="Z1045" si="2154">Z1044</f>
        <v>0</v>
      </c>
      <c r="AA1045" s="408">
        <f t="shared" ref="AA1045" si="2155">AA1044</f>
        <v>0</v>
      </c>
      <c r="AB1045" s="408">
        <f t="shared" ref="AB1045" si="2156">AB1044</f>
        <v>0</v>
      </c>
      <c r="AC1045" s="408">
        <f t="shared" ref="AC1045" si="2157">AC1044</f>
        <v>0</v>
      </c>
      <c r="AD1045" s="408">
        <f t="shared" ref="AD1045" si="2158">AD1044</f>
        <v>0</v>
      </c>
      <c r="AE1045" s="408">
        <f t="shared" ref="AE1045" si="2159">AE1044</f>
        <v>0</v>
      </c>
      <c r="AF1045" s="408">
        <f t="shared" ref="AF1045" si="2160">AF1044</f>
        <v>0</v>
      </c>
      <c r="AG1045" s="408">
        <f t="shared" ref="AG1045" si="2161">AG1044</f>
        <v>0</v>
      </c>
      <c r="AH1045" s="408">
        <f t="shared" ref="AH1045" si="2162">AH1044</f>
        <v>0</v>
      </c>
      <c r="AI1045" s="408">
        <f t="shared" ref="AI1045" si="2163">AI1044</f>
        <v>0</v>
      </c>
      <c r="AJ1045" s="408">
        <f t="shared" ref="AJ1045" si="2164">AJ1044</f>
        <v>0</v>
      </c>
      <c r="AK1045" s="408">
        <f t="shared" ref="AK1045" si="2165">AK1044</f>
        <v>0</v>
      </c>
      <c r="AL1045" s="408">
        <f t="shared" ref="AL1045" si="2166">AL1044</f>
        <v>0</v>
      </c>
      <c r="AM1045" s="305"/>
    </row>
    <row r="1046" spans="1:39" ht="15" hidden="1" customHeight="1" outlineLevel="1">
      <c r="A1046" s="521"/>
      <c r="B1046" s="293"/>
      <c r="C1046" s="290"/>
      <c r="D1046" s="290"/>
      <c r="E1046" s="290"/>
      <c r="F1046" s="290"/>
      <c r="G1046" s="290"/>
      <c r="H1046" s="290"/>
      <c r="I1046" s="290"/>
      <c r="J1046" s="290"/>
      <c r="K1046" s="290"/>
      <c r="L1046" s="290"/>
      <c r="M1046" s="290"/>
      <c r="N1046" s="290"/>
      <c r="O1046" s="290"/>
      <c r="P1046" s="290"/>
      <c r="Q1046" s="290"/>
      <c r="R1046" s="290"/>
      <c r="S1046" s="290"/>
      <c r="T1046" s="290"/>
      <c r="U1046" s="290"/>
      <c r="V1046" s="290"/>
      <c r="W1046" s="290"/>
      <c r="X1046" s="290"/>
      <c r="Y1046" s="409"/>
      <c r="Z1046" s="422"/>
      <c r="AA1046" s="422"/>
      <c r="AB1046" s="422"/>
      <c r="AC1046" s="422"/>
      <c r="AD1046" s="422"/>
      <c r="AE1046" s="422"/>
      <c r="AF1046" s="422"/>
      <c r="AG1046" s="422"/>
      <c r="AH1046" s="422"/>
      <c r="AI1046" s="422"/>
      <c r="AJ1046" s="422"/>
      <c r="AK1046" s="422"/>
      <c r="AL1046" s="422"/>
      <c r="AM1046" s="305"/>
    </row>
    <row r="1047" spans="1:39" ht="15" hidden="1" customHeight="1" outlineLevel="1">
      <c r="A1047" s="521">
        <v>26</v>
      </c>
      <c r="B1047" s="425" t="s">
        <v>118</v>
      </c>
      <c r="C1047" s="290" t="s">
        <v>25</v>
      </c>
      <c r="D1047" s="294"/>
      <c r="E1047" s="294"/>
      <c r="F1047" s="294"/>
      <c r="G1047" s="294"/>
      <c r="H1047" s="294"/>
      <c r="I1047" s="294"/>
      <c r="J1047" s="294"/>
      <c r="K1047" s="294"/>
      <c r="L1047" s="294"/>
      <c r="M1047" s="294"/>
      <c r="N1047" s="294">
        <v>12</v>
      </c>
      <c r="O1047" s="294"/>
      <c r="P1047" s="294"/>
      <c r="Q1047" s="294"/>
      <c r="R1047" s="294"/>
      <c r="S1047" s="294"/>
      <c r="T1047" s="294"/>
      <c r="U1047" s="294"/>
      <c r="V1047" s="294"/>
      <c r="W1047" s="294"/>
      <c r="X1047" s="294"/>
      <c r="Y1047" s="423"/>
      <c r="Z1047" s="412"/>
      <c r="AA1047" s="412"/>
      <c r="AB1047" s="412"/>
      <c r="AC1047" s="412"/>
      <c r="AD1047" s="412"/>
      <c r="AE1047" s="412"/>
      <c r="AF1047" s="412"/>
      <c r="AG1047" s="412"/>
      <c r="AH1047" s="412"/>
      <c r="AI1047" s="412"/>
      <c r="AJ1047" s="412"/>
      <c r="AK1047" s="412"/>
      <c r="AL1047" s="412"/>
      <c r="AM1047" s="295">
        <f>SUM(Y1047:AL1047)</f>
        <v>0</v>
      </c>
    </row>
    <row r="1048" spans="1:39" ht="15" hidden="1" customHeight="1" outlineLevel="1">
      <c r="A1048" s="521"/>
      <c r="B1048" s="293" t="s">
        <v>346</v>
      </c>
      <c r="C1048" s="290" t="s">
        <v>163</v>
      </c>
      <c r="D1048" s="294"/>
      <c r="E1048" s="294"/>
      <c r="F1048" s="294"/>
      <c r="G1048" s="294"/>
      <c r="H1048" s="294"/>
      <c r="I1048" s="294"/>
      <c r="J1048" s="294"/>
      <c r="K1048" s="294"/>
      <c r="L1048" s="294"/>
      <c r="M1048" s="294"/>
      <c r="N1048" s="294">
        <f>N1047</f>
        <v>12</v>
      </c>
      <c r="O1048" s="294"/>
      <c r="P1048" s="294"/>
      <c r="Q1048" s="294"/>
      <c r="R1048" s="294"/>
      <c r="S1048" s="294"/>
      <c r="T1048" s="294"/>
      <c r="U1048" s="294"/>
      <c r="V1048" s="294"/>
      <c r="W1048" s="294"/>
      <c r="X1048" s="294"/>
      <c r="Y1048" s="408">
        <f>Y1047</f>
        <v>0</v>
      </c>
      <c r="Z1048" s="408">
        <f t="shared" ref="Z1048" si="2167">Z1047</f>
        <v>0</v>
      </c>
      <c r="AA1048" s="408">
        <f t="shared" ref="AA1048" si="2168">AA1047</f>
        <v>0</v>
      </c>
      <c r="AB1048" s="408">
        <f t="shared" ref="AB1048" si="2169">AB1047</f>
        <v>0</v>
      </c>
      <c r="AC1048" s="408">
        <f t="shared" ref="AC1048" si="2170">AC1047</f>
        <v>0</v>
      </c>
      <c r="AD1048" s="408">
        <f t="shared" ref="AD1048" si="2171">AD1047</f>
        <v>0</v>
      </c>
      <c r="AE1048" s="408">
        <f t="shared" ref="AE1048" si="2172">AE1047</f>
        <v>0</v>
      </c>
      <c r="AF1048" s="408">
        <f t="shared" ref="AF1048" si="2173">AF1047</f>
        <v>0</v>
      </c>
      <c r="AG1048" s="408">
        <f t="shared" ref="AG1048" si="2174">AG1047</f>
        <v>0</v>
      </c>
      <c r="AH1048" s="408">
        <f t="shared" ref="AH1048" si="2175">AH1047</f>
        <v>0</v>
      </c>
      <c r="AI1048" s="408">
        <f t="shared" ref="AI1048" si="2176">AI1047</f>
        <v>0</v>
      </c>
      <c r="AJ1048" s="408">
        <f t="shared" ref="AJ1048" si="2177">AJ1047</f>
        <v>0</v>
      </c>
      <c r="AK1048" s="408">
        <f t="shared" ref="AK1048" si="2178">AK1047</f>
        <v>0</v>
      </c>
      <c r="AL1048" s="408">
        <f t="shared" ref="AL1048" si="2179">AL1047</f>
        <v>0</v>
      </c>
      <c r="AM1048" s="305"/>
    </row>
    <row r="1049" spans="1:39" ht="15" hidden="1" customHeight="1" outlineLevel="1">
      <c r="A1049" s="521"/>
      <c r="B1049" s="293"/>
      <c r="C1049" s="290"/>
      <c r="D1049" s="290"/>
      <c r="E1049" s="290"/>
      <c r="F1049" s="290"/>
      <c r="G1049" s="290"/>
      <c r="H1049" s="290"/>
      <c r="I1049" s="290"/>
      <c r="J1049" s="290"/>
      <c r="K1049" s="290"/>
      <c r="L1049" s="290"/>
      <c r="M1049" s="290"/>
      <c r="N1049" s="290"/>
      <c r="O1049" s="290"/>
      <c r="P1049" s="290"/>
      <c r="Q1049" s="290"/>
      <c r="R1049" s="290"/>
      <c r="S1049" s="290"/>
      <c r="T1049" s="290"/>
      <c r="U1049" s="290"/>
      <c r="V1049" s="290"/>
      <c r="W1049" s="290"/>
      <c r="X1049" s="290"/>
      <c r="Y1049" s="409"/>
      <c r="Z1049" s="422"/>
      <c r="AA1049" s="422"/>
      <c r="AB1049" s="422"/>
      <c r="AC1049" s="422"/>
      <c r="AD1049" s="422"/>
      <c r="AE1049" s="422"/>
      <c r="AF1049" s="422"/>
      <c r="AG1049" s="422"/>
      <c r="AH1049" s="422"/>
      <c r="AI1049" s="422"/>
      <c r="AJ1049" s="422"/>
      <c r="AK1049" s="422"/>
      <c r="AL1049" s="422"/>
      <c r="AM1049" s="305"/>
    </row>
    <row r="1050" spans="1:39" ht="15" hidden="1" customHeight="1" outlineLevel="1">
      <c r="A1050" s="521">
        <v>27</v>
      </c>
      <c r="B1050" s="425" t="s">
        <v>119</v>
      </c>
      <c r="C1050" s="290" t="s">
        <v>25</v>
      </c>
      <c r="D1050" s="294"/>
      <c r="E1050" s="294"/>
      <c r="F1050" s="294"/>
      <c r="G1050" s="294"/>
      <c r="H1050" s="294"/>
      <c r="I1050" s="294"/>
      <c r="J1050" s="294"/>
      <c r="K1050" s="294"/>
      <c r="L1050" s="294"/>
      <c r="M1050" s="294"/>
      <c r="N1050" s="294">
        <v>12</v>
      </c>
      <c r="O1050" s="294"/>
      <c r="P1050" s="294"/>
      <c r="Q1050" s="294"/>
      <c r="R1050" s="294"/>
      <c r="S1050" s="294"/>
      <c r="T1050" s="294"/>
      <c r="U1050" s="294"/>
      <c r="V1050" s="294"/>
      <c r="W1050" s="294"/>
      <c r="X1050" s="294"/>
      <c r="Y1050" s="423"/>
      <c r="Z1050" s="412"/>
      <c r="AA1050" s="412"/>
      <c r="AB1050" s="412"/>
      <c r="AC1050" s="412"/>
      <c r="AD1050" s="412"/>
      <c r="AE1050" s="412"/>
      <c r="AF1050" s="412"/>
      <c r="AG1050" s="412"/>
      <c r="AH1050" s="412"/>
      <c r="AI1050" s="412"/>
      <c r="AJ1050" s="412"/>
      <c r="AK1050" s="412"/>
      <c r="AL1050" s="412"/>
      <c r="AM1050" s="295">
        <f>SUM(Y1050:AL1050)</f>
        <v>0</v>
      </c>
    </row>
    <row r="1051" spans="1:39" ht="15" hidden="1" customHeight="1" outlineLevel="1">
      <c r="A1051" s="521"/>
      <c r="B1051" s="293" t="s">
        <v>346</v>
      </c>
      <c r="C1051" s="290" t="s">
        <v>163</v>
      </c>
      <c r="D1051" s="294"/>
      <c r="E1051" s="294"/>
      <c r="F1051" s="294"/>
      <c r="G1051" s="294"/>
      <c r="H1051" s="294"/>
      <c r="I1051" s="294"/>
      <c r="J1051" s="294"/>
      <c r="K1051" s="294"/>
      <c r="L1051" s="294"/>
      <c r="M1051" s="294"/>
      <c r="N1051" s="294">
        <f>N1050</f>
        <v>12</v>
      </c>
      <c r="O1051" s="294"/>
      <c r="P1051" s="294"/>
      <c r="Q1051" s="294"/>
      <c r="R1051" s="294"/>
      <c r="S1051" s="294"/>
      <c r="T1051" s="294"/>
      <c r="U1051" s="294"/>
      <c r="V1051" s="294"/>
      <c r="W1051" s="294"/>
      <c r="X1051" s="294"/>
      <c r="Y1051" s="408">
        <f>Y1050</f>
        <v>0</v>
      </c>
      <c r="Z1051" s="408">
        <f t="shared" ref="Z1051" si="2180">Z1050</f>
        <v>0</v>
      </c>
      <c r="AA1051" s="408">
        <f t="shared" ref="AA1051" si="2181">AA1050</f>
        <v>0</v>
      </c>
      <c r="AB1051" s="408">
        <f t="shared" ref="AB1051" si="2182">AB1050</f>
        <v>0</v>
      </c>
      <c r="AC1051" s="408">
        <f t="shared" ref="AC1051" si="2183">AC1050</f>
        <v>0</v>
      </c>
      <c r="AD1051" s="408">
        <f t="shared" ref="AD1051" si="2184">AD1050</f>
        <v>0</v>
      </c>
      <c r="AE1051" s="408">
        <f t="shared" ref="AE1051" si="2185">AE1050</f>
        <v>0</v>
      </c>
      <c r="AF1051" s="408">
        <f t="shared" ref="AF1051" si="2186">AF1050</f>
        <v>0</v>
      </c>
      <c r="AG1051" s="408">
        <f t="shared" ref="AG1051" si="2187">AG1050</f>
        <v>0</v>
      </c>
      <c r="AH1051" s="408">
        <f t="shared" ref="AH1051" si="2188">AH1050</f>
        <v>0</v>
      </c>
      <c r="AI1051" s="408">
        <f t="shared" ref="AI1051" si="2189">AI1050</f>
        <v>0</v>
      </c>
      <c r="AJ1051" s="408">
        <f t="shared" ref="AJ1051" si="2190">AJ1050</f>
        <v>0</v>
      </c>
      <c r="AK1051" s="408">
        <f t="shared" ref="AK1051" si="2191">AK1050</f>
        <v>0</v>
      </c>
      <c r="AL1051" s="408">
        <f t="shared" ref="AL1051" si="2192">AL1050</f>
        <v>0</v>
      </c>
      <c r="AM1051" s="305"/>
    </row>
    <row r="1052" spans="1:39" ht="15" hidden="1" customHeight="1" outlineLevel="1">
      <c r="A1052" s="521"/>
      <c r="B1052" s="293"/>
      <c r="C1052" s="290"/>
      <c r="D1052" s="290"/>
      <c r="E1052" s="290"/>
      <c r="F1052" s="290"/>
      <c r="G1052" s="290"/>
      <c r="H1052" s="290"/>
      <c r="I1052" s="290"/>
      <c r="J1052" s="290"/>
      <c r="K1052" s="290"/>
      <c r="L1052" s="290"/>
      <c r="M1052" s="290"/>
      <c r="N1052" s="290"/>
      <c r="O1052" s="290"/>
      <c r="P1052" s="290"/>
      <c r="Q1052" s="290"/>
      <c r="R1052" s="290"/>
      <c r="S1052" s="290"/>
      <c r="T1052" s="290"/>
      <c r="U1052" s="290"/>
      <c r="V1052" s="290"/>
      <c r="W1052" s="290"/>
      <c r="X1052" s="290"/>
      <c r="Y1052" s="409"/>
      <c r="Z1052" s="422"/>
      <c r="AA1052" s="422"/>
      <c r="AB1052" s="422"/>
      <c r="AC1052" s="422"/>
      <c r="AD1052" s="422"/>
      <c r="AE1052" s="422"/>
      <c r="AF1052" s="422"/>
      <c r="AG1052" s="422"/>
      <c r="AH1052" s="422"/>
      <c r="AI1052" s="422"/>
      <c r="AJ1052" s="422"/>
      <c r="AK1052" s="422"/>
      <c r="AL1052" s="422"/>
      <c r="AM1052" s="305"/>
    </row>
    <row r="1053" spans="1:39" ht="15" hidden="1" customHeight="1" outlineLevel="1">
      <c r="A1053" s="521">
        <v>28</v>
      </c>
      <c r="B1053" s="425" t="s">
        <v>120</v>
      </c>
      <c r="C1053" s="290" t="s">
        <v>25</v>
      </c>
      <c r="D1053" s="294"/>
      <c r="E1053" s="294"/>
      <c r="F1053" s="294"/>
      <c r="G1053" s="294"/>
      <c r="H1053" s="294"/>
      <c r="I1053" s="294"/>
      <c r="J1053" s="294"/>
      <c r="K1053" s="294"/>
      <c r="L1053" s="294"/>
      <c r="M1053" s="294"/>
      <c r="N1053" s="294">
        <v>12</v>
      </c>
      <c r="O1053" s="294"/>
      <c r="P1053" s="294"/>
      <c r="Q1053" s="294"/>
      <c r="R1053" s="294"/>
      <c r="S1053" s="294"/>
      <c r="T1053" s="294"/>
      <c r="U1053" s="294"/>
      <c r="V1053" s="294"/>
      <c r="W1053" s="294"/>
      <c r="X1053" s="294"/>
      <c r="Y1053" s="423"/>
      <c r="Z1053" s="412"/>
      <c r="AA1053" s="412"/>
      <c r="AB1053" s="412"/>
      <c r="AC1053" s="412"/>
      <c r="AD1053" s="412"/>
      <c r="AE1053" s="412"/>
      <c r="AF1053" s="412"/>
      <c r="AG1053" s="412"/>
      <c r="AH1053" s="412"/>
      <c r="AI1053" s="412"/>
      <c r="AJ1053" s="412"/>
      <c r="AK1053" s="412"/>
      <c r="AL1053" s="412"/>
      <c r="AM1053" s="295">
        <f>SUM(Y1053:AL1053)</f>
        <v>0</v>
      </c>
    </row>
    <row r="1054" spans="1:39" ht="15" hidden="1" customHeight="1" outlineLevel="1">
      <c r="A1054" s="521"/>
      <c r="B1054" s="293" t="s">
        <v>346</v>
      </c>
      <c r="C1054" s="290" t="s">
        <v>163</v>
      </c>
      <c r="D1054" s="294"/>
      <c r="E1054" s="294"/>
      <c r="F1054" s="294"/>
      <c r="G1054" s="294"/>
      <c r="H1054" s="294"/>
      <c r="I1054" s="294"/>
      <c r="J1054" s="294"/>
      <c r="K1054" s="294"/>
      <c r="L1054" s="294"/>
      <c r="M1054" s="294"/>
      <c r="N1054" s="294">
        <f>N1053</f>
        <v>12</v>
      </c>
      <c r="O1054" s="294"/>
      <c r="P1054" s="294"/>
      <c r="Q1054" s="294"/>
      <c r="R1054" s="294"/>
      <c r="S1054" s="294"/>
      <c r="T1054" s="294"/>
      <c r="U1054" s="294"/>
      <c r="V1054" s="294"/>
      <c r="W1054" s="294"/>
      <c r="X1054" s="294"/>
      <c r="Y1054" s="408">
        <f>Y1053</f>
        <v>0</v>
      </c>
      <c r="Z1054" s="408">
        <f>Z1053</f>
        <v>0</v>
      </c>
      <c r="AA1054" s="408">
        <f t="shared" ref="AA1054" si="2193">AA1053</f>
        <v>0</v>
      </c>
      <c r="AB1054" s="408">
        <f t="shared" ref="AB1054" si="2194">AB1053</f>
        <v>0</v>
      </c>
      <c r="AC1054" s="408">
        <f t="shared" ref="AC1054" si="2195">AC1053</f>
        <v>0</v>
      </c>
      <c r="AD1054" s="408">
        <f t="shared" ref="AD1054" si="2196">AD1053</f>
        <v>0</v>
      </c>
      <c r="AE1054" s="408">
        <f>AE1053</f>
        <v>0</v>
      </c>
      <c r="AF1054" s="408">
        <f t="shared" ref="AF1054" si="2197">AF1053</f>
        <v>0</v>
      </c>
      <c r="AG1054" s="408">
        <f t="shared" ref="AG1054" si="2198">AG1053</f>
        <v>0</v>
      </c>
      <c r="AH1054" s="408">
        <f t="shared" ref="AH1054" si="2199">AH1053</f>
        <v>0</v>
      </c>
      <c r="AI1054" s="408">
        <f t="shared" ref="AI1054" si="2200">AI1053</f>
        <v>0</v>
      </c>
      <c r="AJ1054" s="408">
        <f t="shared" ref="AJ1054" si="2201">AJ1053</f>
        <v>0</v>
      </c>
      <c r="AK1054" s="408">
        <f t="shared" ref="AK1054" si="2202">AK1053</f>
        <v>0</v>
      </c>
      <c r="AL1054" s="408">
        <f t="shared" ref="AL1054" si="2203">AL1053</f>
        <v>0</v>
      </c>
      <c r="AM1054" s="305"/>
    </row>
    <row r="1055" spans="1:39" ht="15" hidden="1" customHeight="1" outlineLevel="1">
      <c r="A1055" s="521"/>
      <c r="B1055" s="293"/>
      <c r="C1055" s="290"/>
      <c r="D1055" s="290"/>
      <c r="E1055" s="290"/>
      <c r="F1055" s="290"/>
      <c r="G1055" s="290"/>
      <c r="H1055" s="290"/>
      <c r="I1055" s="290"/>
      <c r="J1055" s="290"/>
      <c r="K1055" s="290"/>
      <c r="L1055" s="290"/>
      <c r="M1055" s="290"/>
      <c r="N1055" s="290"/>
      <c r="O1055" s="290"/>
      <c r="P1055" s="290"/>
      <c r="Q1055" s="290"/>
      <c r="R1055" s="290"/>
      <c r="S1055" s="290"/>
      <c r="T1055" s="290"/>
      <c r="U1055" s="290"/>
      <c r="V1055" s="290"/>
      <c r="W1055" s="290"/>
      <c r="X1055" s="290"/>
      <c r="Y1055" s="409"/>
      <c r="Z1055" s="422"/>
      <c r="AA1055" s="422"/>
      <c r="AB1055" s="422"/>
      <c r="AC1055" s="422"/>
      <c r="AD1055" s="422"/>
      <c r="AE1055" s="422"/>
      <c r="AF1055" s="422"/>
      <c r="AG1055" s="422"/>
      <c r="AH1055" s="422"/>
      <c r="AI1055" s="422"/>
      <c r="AJ1055" s="422"/>
      <c r="AK1055" s="422"/>
      <c r="AL1055" s="422"/>
      <c r="AM1055" s="305"/>
    </row>
    <row r="1056" spans="1:39" ht="15" hidden="1" customHeight="1" outlineLevel="1">
      <c r="A1056" s="521">
        <v>29</v>
      </c>
      <c r="B1056" s="425" t="s">
        <v>121</v>
      </c>
      <c r="C1056" s="290" t="s">
        <v>25</v>
      </c>
      <c r="D1056" s="294"/>
      <c r="E1056" s="294"/>
      <c r="F1056" s="294"/>
      <c r="G1056" s="294"/>
      <c r="H1056" s="294"/>
      <c r="I1056" s="294"/>
      <c r="J1056" s="294"/>
      <c r="K1056" s="294"/>
      <c r="L1056" s="294"/>
      <c r="M1056" s="294"/>
      <c r="N1056" s="294">
        <v>3</v>
      </c>
      <c r="O1056" s="294"/>
      <c r="P1056" s="294"/>
      <c r="Q1056" s="294"/>
      <c r="R1056" s="294"/>
      <c r="S1056" s="294"/>
      <c r="T1056" s="294"/>
      <c r="U1056" s="294"/>
      <c r="V1056" s="294"/>
      <c r="W1056" s="294"/>
      <c r="X1056" s="294"/>
      <c r="Y1056" s="423"/>
      <c r="Z1056" s="412"/>
      <c r="AA1056" s="412"/>
      <c r="AB1056" s="412"/>
      <c r="AC1056" s="412"/>
      <c r="AD1056" s="412"/>
      <c r="AE1056" s="412"/>
      <c r="AF1056" s="412"/>
      <c r="AG1056" s="412"/>
      <c r="AH1056" s="412"/>
      <c r="AI1056" s="412"/>
      <c r="AJ1056" s="412"/>
      <c r="AK1056" s="412"/>
      <c r="AL1056" s="412"/>
      <c r="AM1056" s="295">
        <f>SUM(Y1056:AL1056)</f>
        <v>0</v>
      </c>
    </row>
    <row r="1057" spans="1:39" ht="15" hidden="1" customHeight="1" outlineLevel="1">
      <c r="A1057" s="521"/>
      <c r="B1057" s="293" t="s">
        <v>346</v>
      </c>
      <c r="C1057" s="290" t="s">
        <v>163</v>
      </c>
      <c r="D1057" s="294"/>
      <c r="E1057" s="294"/>
      <c r="F1057" s="294"/>
      <c r="G1057" s="294"/>
      <c r="H1057" s="294"/>
      <c r="I1057" s="294"/>
      <c r="J1057" s="294"/>
      <c r="K1057" s="294"/>
      <c r="L1057" s="294"/>
      <c r="M1057" s="294"/>
      <c r="N1057" s="294">
        <f>N1056</f>
        <v>3</v>
      </c>
      <c r="O1057" s="294"/>
      <c r="P1057" s="294"/>
      <c r="Q1057" s="294"/>
      <c r="R1057" s="294"/>
      <c r="S1057" s="294"/>
      <c r="T1057" s="294"/>
      <c r="U1057" s="294"/>
      <c r="V1057" s="294"/>
      <c r="W1057" s="294"/>
      <c r="X1057" s="294"/>
      <c r="Y1057" s="408">
        <f>Y1056</f>
        <v>0</v>
      </c>
      <c r="Z1057" s="408">
        <f t="shared" ref="Z1057" si="2204">Z1056</f>
        <v>0</v>
      </c>
      <c r="AA1057" s="408">
        <f t="shared" ref="AA1057" si="2205">AA1056</f>
        <v>0</v>
      </c>
      <c r="AB1057" s="408">
        <f t="shared" ref="AB1057" si="2206">AB1056</f>
        <v>0</v>
      </c>
      <c r="AC1057" s="408">
        <f t="shared" ref="AC1057" si="2207">AC1056</f>
        <v>0</v>
      </c>
      <c r="AD1057" s="408">
        <f t="shared" ref="AD1057" si="2208">AD1056</f>
        <v>0</v>
      </c>
      <c r="AE1057" s="408">
        <f t="shared" ref="AE1057" si="2209">AE1056</f>
        <v>0</v>
      </c>
      <c r="AF1057" s="408">
        <f t="shared" ref="AF1057" si="2210">AF1056</f>
        <v>0</v>
      </c>
      <c r="AG1057" s="408">
        <f t="shared" ref="AG1057" si="2211">AG1056</f>
        <v>0</v>
      </c>
      <c r="AH1057" s="408">
        <f t="shared" ref="AH1057" si="2212">AH1056</f>
        <v>0</v>
      </c>
      <c r="AI1057" s="408">
        <f t="shared" ref="AI1057" si="2213">AI1056</f>
        <v>0</v>
      </c>
      <c r="AJ1057" s="408">
        <f t="shared" ref="AJ1057" si="2214">AJ1056</f>
        <v>0</v>
      </c>
      <c r="AK1057" s="408">
        <f t="shared" ref="AK1057" si="2215">AK1056</f>
        <v>0</v>
      </c>
      <c r="AL1057" s="408">
        <f t="shared" ref="AL1057" si="2216">AL1056</f>
        <v>0</v>
      </c>
      <c r="AM1057" s="305"/>
    </row>
    <row r="1058" spans="1:39" ht="15" hidden="1" customHeight="1" outlineLevel="1">
      <c r="A1058" s="521"/>
      <c r="B1058" s="293"/>
      <c r="C1058" s="290"/>
      <c r="D1058" s="290"/>
      <c r="E1058" s="290"/>
      <c r="F1058" s="290"/>
      <c r="G1058" s="290"/>
      <c r="H1058" s="290"/>
      <c r="I1058" s="290"/>
      <c r="J1058" s="290"/>
      <c r="K1058" s="290"/>
      <c r="L1058" s="290"/>
      <c r="M1058" s="290"/>
      <c r="N1058" s="290"/>
      <c r="O1058" s="290"/>
      <c r="P1058" s="290"/>
      <c r="Q1058" s="290"/>
      <c r="R1058" s="290"/>
      <c r="S1058" s="290"/>
      <c r="T1058" s="290"/>
      <c r="U1058" s="290"/>
      <c r="V1058" s="290"/>
      <c r="W1058" s="290"/>
      <c r="X1058" s="290"/>
      <c r="Y1058" s="409"/>
      <c r="Z1058" s="422"/>
      <c r="AA1058" s="422"/>
      <c r="AB1058" s="422"/>
      <c r="AC1058" s="422"/>
      <c r="AD1058" s="422"/>
      <c r="AE1058" s="422"/>
      <c r="AF1058" s="422"/>
      <c r="AG1058" s="422"/>
      <c r="AH1058" s="422"/>
      <c r="AI1058" s="422"/>
      <c r="AJ1058" s="422"/>
      <c r="AK1058" s="422"/>
      <c r="AL1058" s="422"/>
      <c r="AM1058" s="305"/>
    </row>
    <row r="1059" spans="1:39" ht="15" hidden="1" customHeight="1" outlineLevel="1">
      <c r="A1059" s="521">
        <v>30</v>
      </c>
      <c r="B1059" s="425" t="s">
        <v>122</v>
      </c>
      <c r="C1059" s="290" t="s">
        <v>25</v>
      </c>
      <c r="D1059" s="294"/>
      <c r="E1059" s="294"/>
      <c r="F1059" s="294"/>
      <c r="G1059" s="294"/>
      <c r="H1059" s="294"/>
      <c r="I1059" s="294"/>
      <c r="J1059" s="294"/>
      <c r="K1059" s="294"/>
      <c r="L1059" s="294"/>
      <c r="M1059" s="294"/>
      <c r="N1059" s="294">
        <v>12</v>
      </c>
      <c r="O1059" s="294"/>
      <c r="P1059" s="294"/>
      <c r="Q1059" s="294"/>
      <c r="R1059" s="294"/>
      <c r="S1059" s="294"/>
      <c r="T1059" s="294"/>
      <c r="U1059" s="294"/>
      <c r="V1059" s="294"/>
      <c r="W1059" s="294"/>
      <c r="X1059" s="294"/>
      <c r="Y1059" s="423"/>
      <c r="Z1059" s="412"/>
      <c r="AA1059" s="412"/>
      <c r="AB1059" s="412"/>
      <c r="AC1059" s="412"/>
      <c r="AD1059" s="412"/>
      <c r="AE1059" s="412"/>
      <c r="AF1059" s="412"/>
      <c r="AG1059" s="412"/>
      <c r="AH1059" s="412"/>
      <c r="AI1059" s="412"/>
      <c r="AJ1059" s="412"/>
      <c r="AK1059" s="412"/>
      <c r="AL1059" s="412"/>
      <c r="AM1059" s="295">
        <f>SUM(Y1059:AL1059)</f>
        <v>0</v>
      </c>
    </row>
    <row r="1060" spans="1:39" ht="15" hidden="1" customHeight="1" outlineLevel="1">
      <c r="A1060" s="521"/>
      <c r="B1060" s="293" t="s">
        <v>346</v>
      </c>
      <c r="C1060" s="290" t="s">
        <v>163</v>
      </c>
      <c r="D1060" s="294"/>
      <c r="E1060" s="294"/>
      <c r="F1060" s="294"/>
      <c r="G1060" s="294"/>
      <c r="H1060" s="294"/>
      <c r="I1060" s="294"/>
      <c r="J1060" s="294"/>
      <c r="K1060" s="294"/>
      <c r="L1060" s="294"/>
      <c r="M1060" s="294"/>
      <c r="N1060" s="294">
        <f>N1059</f>
        <v>12</v>
      </c>
      <c r="O1060" s="294"/>
      <c r="P1060" s="294"/>
      <c r="Q1060" s="294"/>
      <c r="R1060" s="294"/>
      <c r="S1060" s="294"/>
      <c r="T1060" s="294"/>
      <c r="U1060" s="294"/>
      <c r="V1060" s="294"/>
      <c r="W1060" s="294"/>
      <c r="X1060" s="294"/>
      <c r="Y1060" s="408">
        <f>Y1059</f>
        <v>0</v>
      </c>
      <c r="Z1060" s="408">
        <f t="shared" ref="Z1060" si="2217">Z1059</f>
        <v>0</v>
      </c>
      <c r="AA1060" s="408">
        <f t="shared" ref="AA1060" si="2218">AA1059</f>
        <v>0</v>
      </c>
      <c r="AB1060" s="408">
        <f t="shared" ref="AB1060" si="2219">AB1059</f>
        <v>0</v>
      </c>
      <c r="AC1060" s="408">
        <f t="shared" ref="AC1060" si="2220">AC1059</f>
        <v>0</v>
      </c>
      <c r="AD1060" s="408">
        <f t="shared" ref="AD1060" si="2221">AD1059</f>
        <v>0</v>
      </c>
      <c r="AE1060" s="408">
        <f t="shared" ref="AE1060" si="2222">AE1059</f>
        <v>0</v>
      </c>
      <c r="AF1060" s="408">
        <f t="shared" ref="AF1060" si="2223">AF1059</f>
        <v>0</v>
      </c>
      <c r="AG1060" s="408">
        <f t="shared" ref="AG1060" si="2224">AG1059</f>
        <v>0</v>
      </c>
      <c r="AH1060" s="408">
        <f t="shared" ref="AH1060" si="2225">AH1059</f>
        <v>0</v>
      </c>
      <c r="AI1060" s="408">
        <f t="shared" ref="AI1060" si="2226">AI1059</f>
        <v>0</v>
      </c>
      <c r="AJ1060" s="408">
        <f t="shared" ref="AJ1060" si="2227">AJ1059</f>
        <v>0</v>
      </c>
      <c r="AK1060" s="408">
        <f t="shared" ref="AK1060" si="2228">AK1059</f>
        <v>0</v>
      </c>
      <c r="AL1060" s="408">
        <f t="shared" ref="AL1060" si="2229">AL1059</f>
        <v>0</v>
      </c>
      <c r="AM1060" s="305"/>
    </row>
    <row r="1061" spans="1:39" ht="15" hidden="1" customHeight="1" outlineLevel="1">
      <c r="A1061" s="521"/>
      <c r="B1061" s="293"/>
      <c r="C1061" s="290"/>
      <c r="D1061" s="290"/>
      <c r="E1061" s="290"/>
      <c r="F1061" s="290"/>
      <c r="G1061" s="290"/>
      <c r="H1061" s="290"/>
      <c r="I1061" s="290"/>
      <c r="J1061" s="290"/>
      <c r="K1061" s="290"/>
      <c r="L1061" s="290"/>
      <c r="M1061" s="290"/>
      <c r="N1061" s="290"/>
      <c r="O1061" s="290"/>
      <c r="P1061" s="290"/>
      <c r="Q1061" s="290"/>
      <c r="R1061" s="290"/>
      <c r="S1061" s="290"/>
      <c r="T1061" s="290"/>
      <c r="U1061" s="290"/>
      <c r="V1061" s="290"/>
      <c r="W1061" s="290"/>
      <c r="X1061" s="290"/>
      <c r="Y1061" s="409"/>
      <c r="Z1061" s="422"/>
      <c r="AA1061" s="422"/>
      <c r="AB1061" s="422"/>
      <c r="AC1061" s="422"/>
      <c r="AD1061" s="422"/>
      <c r="AE1061" s="422"/>
      <c r="AF1061" s="422"/>
      <c r="AG1061" s="422"/>
      <c r="AH1061" s="422"/>
      <c r="AI1061" s="422"/>
      <c r="AJ1061" s="422"/>
      <c r="AK1061" s="422"/>
      <c r="AL1061" s="422"/>
      <c r="AM1061" s="305"/>
    </row>
    <row r="1062" spans="1:39" ht="15" hidden="1" customHeight="1" outlineLevel="1">
      <c r="A1062" s="521">
        <v>31</v>
      </c>
      <c r="B1062" s="425" t="s">
        <v>123</v>
      </c>
      <c r="C1062" s="290" t="s">
        <v>25</v>
      </c>
      <c r="D1062" s="294"/>
      <c r="E1062" s="294"/>
      <c r="F1062" s="294"/>
      <c r="G1062" s="294"/>
      <c r="H1062" s="294"/>
      <c r="I1062" s="294"/>
      <c r="J1062" s="294"/>
      <c r="K1062" s="294"/>
      <c r="L1062" s="294"/>
      <c r="M1062" s="294"/>
      <c r="N1062" s="294">
        <v>12</v>
      </c>
      <c r="O1062" s="294"/>
      <c r="P1062" s="294"/>
      <c r="Q1062" s="294"/>
      <c r="R1062" s="294"/>
      <c r="S1062" s="294"/>
      <c r="T1062" s="294"/>
      <c r="U1062" s="294"/>
      <c r="V1062" s="294"/>
      <c r="W1062" s="294"/>
      <c r="X1062" s="294"/>
      <c r="Y1062" s="423"/>
      <c r="Z1062" s="412"/>
      <c r="AA1062" s="412"/>
      <c r="AB1062" s="412"/>
      <c r="AC1062" s="412"/>
      <c r="AD1062" s="412"/>
      <c r="AE1062" s="412"/>
      <c r="AF1062" s="412"/>
      <c r="AG1062" s="412"/>
      <c r="AH1062" s="412"/>
      <c r="AI1062" s="412"/>
      <c r="AJ1062" s="412"/>
      <c r="AK1062" s="412"/>
      <c r="AL1062" s="412"/>
      <c r="AM1062" s="295">
        <f>SUM(Y1062:AL1062)</f>
        <v>0</v>
      </c>
    </row>
    <row r="1063" spans="1:39" ht="15" hidden="1" customHeight="1" outlineLevel="1">
      <c r="A1063" s="521"/>
      <c r="B1063" s="293" t="s">
        <v>346</v>
      </c>
      <c r="C1063" s="290" t="s">
        <v>163</v>
      </c>
      <c r="D1063" s="294"/>
      <c r="E1063" s="294"/>
      <c r="F1063" s="294"/>
      <c r="G1063" s="294"/>
      <c r="H1063" s="294"/>
      <c r="I1063" s="294"/>
      <c r="J1063" s="294"/>
      <c r="K1063" s="294"/>
      <c r="L1063" s="294"/>
      <c r="M1063" s="294"/>
      <c r="N1063" s="294">
        <f>N1062</f>
        <v>12</v>
      </c>
      <c r="O1063" s="294"/>
      <c r="P1063" s="294"/>
      <c r="Q1063" s="294"/>
      <c r="R1063" s="294"/>
      <c r="S1063" s="294"/>
      <c r="T1063" s="294"/>
      <c r="U1063" s="294"/>
      <c r="V1063" s="294"/>
      <c r="W1063" s="294"/>
      <c r="X1063" s="294"/>
      <c r="Y1063" s="408">
        <f>Y1062</f>
        <v>0</v>
      </c>
      <c r="Z1063" s="408">
        <f t="shared" ref="Z1063" si="2230">Z1062</f>
        <v>0</v>
      </c>
      <c r="AA1063" s="408">
        <f t="shared" ref="AA1063" si="2231">AA1062</f>
        <v>0</v>
      </c>
      <c r="AB1063" s="408">
        <f t="shared" ref="AB1063" si="2232">AB1062</f>
        <v>0</v>
      </c>
      <c r="AC1063" s="408">
        <f t="shared" ref="AC1063" si="2233">AC1062</f>
        <v>0</v>
      </c>
      <c r="AD1063" s="408">
        <f t="shared" ref="AD1063" si="2234">AD1062</f>
        <v>0</v>
      </c>
      <c r="AE1063" s="408">
        <f t="shared" ref="AE1063" si="2235">AE1062</f>
        <v>0</v>
      </c>
      <c r="AF1063" s="408">
        <f t="shared" ref="AF1063" si="2236">AF1062</f>
        <v>0</v>
      </c>
      <c r="AG1063" s="408">
        <f t="shared" ref="AG1063" si="2237">AG1062</f>
        <v>0</v>
      </c>
      <c r="AH1063" s="408">
        <f t="shared" ref="AH1063" si="2238">AH1062</f>
        <v>0</v>
      </c>
      <c r="AI1063" s="408">
        <f t="shared" ref="AI1063" si="2239">AI1062</f>
        <v>0</v>
      </c>
      <c r="AJ1063" s="408">
        <f t="shared" ref="AJ1063" si="2240">AJ1062</f>
        <v>0</v>
      </c>
      <c r="AK1063" s="408">
        <f t="shared" ref="AK1063" si="2241">AK1062</f>
        <v>0</v>
      </c>
      <c r="AL1063" s="408">
        <f t="shared" ref="AL1063" si="2242">AL1062</f>
        <v>0</v>
      </c>
      <c r="AM1063" s="305"/>
    </row>
    <row r="1064" spans="1:39" ht="15" hidden="1" customHeight="1" outlineLevel="1">
      <c r="A1064" s="521"/>
      <c r="B1064" s="425"/>
      <c r="C1064" s="290"/>
      <c r="D1064" s="290"/>
      <c r="E1064" s="290"/>
      <c r="F1064" s="290"/>
      <c r="G1064" s="290"/>
      <c r="H1064" s="290"/>
      <c r="I1064" s="290"/>
      <c r="J1064" s="290"/>
      <c r="K1064" s="290"/>
      <c r="L1064" s="290"/>
      <c r="M1064" s="290"/>
      <c r="N1064" s="290"/>
      <c r="O1064" s="290"/>
      <c r="P1064" s="290"/>
      <c r="Q1064" s="290"/>
      <c r="R1064" s="290"/>
      <c r="S1064" s="290"/>
      <c r="T1064" s="290"/>
      <c r="U1064" s="290"/>
      <c r="V1064" s="290"/>
      <c r="W1064" s="290"/>
      <c r="X1064" s="290"/>
      <c r="Y1064" s="409"/>
      <c r="Z1064" s="422"/>
      <c r="AA1064" s="422"/>
      <c r="AB1064" s="422"/>
      <c r="AC1064" s="422"/>
      <c r="AD1064" s="422"/>
      <c r="AE1064" s="422"/>
      <c r="AF1064" s="422"/>
      <c r="AG1064" s="422"/>
      <c r="AH1064" s="422"/>
      <c r="AI1064" s="422"/>
      <c r="AJ1064" s="422"/>
      <c r="AK1064" s="422"/>
      <c r="AL1064" s="422"/>
      <c r="AM1064" s="305"/>
    </row>
    <row r="1065" spans="1:39" ht="15" hidden="1" customHeight="1" outlineLevel="1">
      <c r="A1065" s="521">
        <v>32</v>
      </c>
      <c r="B1065" s="425" t="s">
        <v>124</v>
      </c>
      <c r="C1065" s="290" t="s">
        <v>25</v>
      </c>
      <c r="D1065" s="294"/>
      <c r="E1065" s="294"/>
      <c r="F1065" s="294"/>
      <c r="G1065" s="294"/>
      <c r="H1065" s="294"/>
      <c r="I1065" s="294"/>
      <c r="J1065" s="294"/>
      <c r="K1065" s="294"/>
      <c r="L1065" s="294"/>
      <c r="M1065" s="294"/>
      <c r="N1065" s="294">
        <v>12</v>
      </c>
      <c r="O1065" s="294"/>
      <c r="P1065" s="294"/>
      <c r="Q1065" s="294"/>
      <c r="R1065" s="294"/>
      <c r="S1065" s="294"/>
      <c r="T1065" s="294"/>
      <c r="U1065" s="294"/>
      <c r="V1065" s="294"/>
      <c r="W1065" s="294"/>
      <c r="X1065" s="294"/>
      <c r="Y1065" s="423"/>
      <c r="Z1065" s="412"/>
      <c r="AA1065" s="412"/>
      <c r="AB1065" s="412"/>
      <c r="AC1065" s="412"/>
      <c r="AD1065" s="412"/>
      <c r="AE1065" s="412"/>
      <c r="AF1065" s="412"/>
      <c r="AG1065" s="412"/>
      <c r="AH1065" s="412"/>
      <c r="AI1065" s="412"/>
      <c r="AJ1065" s="412"/>
      <c r="AK1065" s="412"/>
      <c r="AL1065" s="412"/>
      <c r="AM1065" s="295">
        <f>SUM(Y1065:AL1065)</f>
        <v>0</v>
      </c>
    </row>
    <row r="1066" spans="1:39" ht="15" hidden="1" customHeight="1" outlineLevel="1">
      <c r="A1066" s="521"/>
      <c r="B1066" s="293" t="s">
        <v>346</v>
      </c>
      <c r="C1066" s="290" t="s">
        <v>163</v>
      </c>
      <c r="D1066" s="294"/>
      <c r="E1066" s="294"/>
      <c r="F1066" s="294"/>
      <c r="G1066" s="294"/>
      <c r="H1066" s="294"/>
      <c r="I1066" s="294"/>
      <c r="J1066" s="294"/>
      <c r="K1066" s="294"/>
      <c r="L1066" s="294"/>
      <c r="M1066" s="294"/>
      <c r="N1066" s="294">
        <f>N1065</f>
        <v>12</v>
      </c>
      <c r="O1066" s="294"/>
      <c r="P1066" s="294"/>
      <c r="Q1066" s="294"/>
      <c r="R1066" s="294"/>
      <c r="S1066" s="294"/>
      <c r="T1066" s="294"/>
      <c r="U1066" s="294"/>
      <c r="V1066" s="294"/>
      <c r="W1066" s="294"/>
      <c r="X1066" s="294"/>
      <c r="Y1066" s="408">
        <f>Y1065</f>
        <v>0</v>
      </c>
      <c r="Z1066" s="408">
        <f t="shared" ref="Z1066" si="2243">Z1065</f>
        <v>0</v>
      </c>
      <c r="AA1066" s="408">
        <f t="shared" ref="AA1066" si="2244">AA1065</f>
        <v>0</v>
      </c>
      <c r="AB1066" s="408">
        <f t="shared" ref="AB1066" si="2245">AB1065</f>
        <v>0</v>
      </c>
      <c r="AC1066" s="408">
        <f t="shared" ref="AC1066" si="2246">AC1065</f>
        <v>0</v>
      </c>
      <c r="AD1066" s="408">
        <f t="shared" ref="AD1066" si="2247">AD1065</f>
        <v>0</v>
      </c>
      <c r="AE1066" s="408">
        <f t="shared" ref="AE1066" si="2248">AE1065</f>
        <v>0</v>
      </c>
      <c r="AF1066" s="408">
        <f t="shared" ref="AF1066" si="2249">AF1065</f>
        <v>0</v>
      </c>
      <c r="AG1066" s="408">
        <f t="shared" ref="AG1066" si="2250">AG1065</f>
        <v>0</v>
      </c>
      <c r="AH1066" s="408">
        <f t="shared" ref="AH1066" si="2251">AH1065</f>
        <v>0</v>
      </c>
      <c r="AI1066" s="408">
        <f t="shared" ref="AI1066" si="2252">AI1065</f>
        <v>0</v>
      </c>
      <c r="AJ1066" s="408">
        <f t="shared" ref="AJ1066" si="2253">AJ1065</f>
        <v>0</v>
      </c>
      <c r="AK1066" s="408">
        <f t="shared" ref="AK1066" si="2254">AK1065</f>
        <v>0</v>
      </c>
      <c r="AL1066" s="408">
        <f t="shared" ref="AL1066" si="2255">AL1065</f>
        <v>0</v>
      </c>
      <c r="AM1066" s="305"/>
    </row>
    <row r="1067" spans="1:39" ht="15" hidden="1" customHeight="1" outlineLevel="1">
      <c r="A1067" s="521"/>
      <c r="B1067" s="425"/>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09"/>
      <c r="Z1067" s="422"/>
      <c r="AA1067" s="422"/>
      <c r="AB1067" s="422"/>
      <c r="AC1067" s="422"/>
      <c r="AD1067" s="422"/>
      <c r="AE1067" s="422"/>
      <c r="AF1067" s="422"/>
      <c r="AG1067" s="422"/>
      <c r="AH1067" s="422"/>
      <c r="AI1067" s="422"/>
      <c r="AJ1067" s="422"/>
      <c r="AK1067" s="422"/>
      <c r="AL1067" s="422"/>
      <c r="AM1067" s="305"/>
    </row>
    <row r="1068" spans="1:39" ht="15" hidden="1" customHeight="1" outlineLevel="1">
      <c r="A1068" s="521"/>
      <c r="B1068" s="287" t="s">
        <v>501</v>
      </c>
      <c r="C1068" s="290"/>
      <c r="D1068" s="290"/>
      <c r="E1068" s="290"/>
      <c r="F1068" s="290"/>
      <c r="G1068" s="290"/>
      <c r="H1068" s="290"/>
      <c r="I1068" s="290"/>
      <c r="J1068" s="290"/>
      <c r="K1068" s="290"/>
      <c r="L1068" s="290"/>
      <c r="M1068" s="290"/>
      <c r="N1068" s="290"/>
      <c r="O1068" s="290"/>
      <c r="P1068" s="290"/>
      <c r="Q1068" s="290"/>
      <c r="R1068" s="290"/>
      <c r="S1068" s="290"/>
      <c r="T1068" s="290"/>
      <c r="U1068" s="290"/>
      <c r="V1068" s="290"/>
      <c r="W1068" s="290"/>
      <c r="X1068" s="290"/>
      <c r="Y1068" s="409"/>
      <c r="Z1068" s="422"/>
      <c r="AA1068" s="422"/>
      <c r="AB1068" s="422"/>
      <c r="AC1068" s="422"/>
      <c r="AD1068" s="422"/>
      <c r="AE1068" s="422"/>
      <c r="AF1068" s="422"/>
      <c r="AG1068" s="422"/>
      <c r="AH1068" s="422"/>
      <c r="AI1068" s="422"/>
      <c r="AJ1068" s="422"/>
      <c r="AK1068" s="422"/>
      <c r="AL1068" s="422"/>
      <c r="AM1068" s="305"/>
    </row>
    <row r="1069" spans="1:39" ht="15" hidden="1" customHeight="1" outlineLevel="1">
      <c r="A1069" s="521">
        <v>33</v>
      </c>
      <c r="B1069" s="425" t="s">
        <v>125</v>
      </c>
      <c r="C1069" s="290" t="s">
        <v>25</v>
      </c>
      <c r="D1069" s="294"/>
      <c r="E1069" s="294"/>
      <c r="F1069" s="294"/>
      <c r="G1069" s="294"/>
      <c r="H1069" s="294"/>
      <c r="I1069" s="294"/>
      <c r="J1069" s="294"/>
      <c r="K1069" s="294"/>
      <c r="L1069" s="294"/>
      <c r="M1069" s="294"/>
      <c r="N1069" s="294">
        <v>0</v>
      </c>
      <c r="O1069" s="294"/>
      <c r="P1069" s="294"/>
      <c r="Q1069" s="294"/>
      <c r="R1069" s="294"/>
      <c r="S1069" s="294"/>
      <c r="T1069" s="294"/>
      <c r="U1069" s="294"/>
      <c r="V1069" s="294"/>
      <c r="W1069" s="294"/>
      <c r="X1069" s="294"/>
      <c r="Y1069" s="423"/>
      <c r="Z1069" s="412"/>
      <c r="AA1069" s="412"/>
      <c r="AB1069" s="412"/>
      <c r="AC1069" s="412"/>
      <c r="AD1069" s="412"/>
      <c r="AE1069" s="412"/>
      <c r="AF1069" s="412"/>
      <c r="AG1069" s="412"/>
      <c r="AH1069" s="412"/>
      <c r="AI1069" s="412"/>
      <c r="AJ1069" s="412"/>
      <c r="AK1069" s="412"/>
      <c r="AL1069" s="412"/>
      <c r="AM1069" s="295">
        <f>SUM(Y1069:AL1069)</f>
        <v>0</v>
      </c>
    </row>
    <row r="1070" spans="1:39" ht="15" hidden="1" customHeight="1" outlineLevel="1">
      <c r="A1070" s="521"/>
      <c r="B1070" s="293" t="s">
        <v>346</v>
      </c>
      <c r="C1070" s="290" t="s">
        <v>163</v>
      </c>
      <c r="D1070" s="294"/>
      <c r="E1070" s="294"/>
      <c r="F1070" s="294"/>
      <c r="G1070" s="294"/>
      <c r="H1070" s="294"/>
      <c r="I1070" s="294"/>
      <c r="J1070" s="294"/>
      <c r="K1070" s="294"/>
      <c r="L1070" s="294"/>
      <c r="M1070" s="294"/>
      <c r="N1070" s="294">
        <f>N1069</f>
        <v>0</v>
      </c>
      <c r="O1070" s="294"/>
      <c r="P1070" s="294"/>
      <c r="Q1070" s="294"/>
      <c r="R1070" s="294"/>
      <c r="S1070" s="294"/>
      <c r="T1070" s="294"/>
      <c r="U1070" s="294"/>
      <c r="V1070" s="294"/>
      <c r="W1070" s="294"/>
      <c r="X1070" s="294"/>
      <c r="Y1070" s="408">
        <f>Y1069</f>
        <v>0</v>
      </c>
      <c r="Z1070" s="408">
        <f t="shared" ref="Z1070" si="2256">Z1069</f>
        <v>0</v>
      </c>
      <c r="AA1070" s="408">
        <f t="shared" ref="AA1070" si="2257">AA1069</f>
        <v>0</v>
      </c>
      <c r="AB1070" s="408">
        <f t="shared" ref="AB1070" si="2258">AB1069</f>
        <v>0</v>
      </c>
      <c r="AC1070" s="408">
        <f t="shared" ref="AC1070" si="2259">AC1069</f>
        <v>0</v>
      </c>
      <c r="AD1070" s="408">
        <f t="shared" ref="AD1070" si="2260">AD1069</f>
        <v>0</v>
      </c>
      <c r="AE1070" s="408">
        <f t="shared" ref="AE1070" si="2261">AE1069</f>
        <v>0</v>
      </c>
      <c r="AF1070" s="408">
        <f t="shared" ref="AF1070" si="2262">AF1069</f>
        <v>0</v>
      </c>
      <c r="AG1070" s="408">
        <f t="shared" ref="AG1070" si="2263">AG1069</f>
        <v>0</v>
      </c>
      <c r="AH1070" s="408">
        <f t="shared" ref="AH1070" si="2264">AH1069</f>
        <v>0</v>
      </c>
      <c r="AI1070" s="408">
        <f t="shared" ref="AI1070" si="2265">AI1069</f>
        <v>0</v>
      </c>
      <c r="AJ1070" s="408">
        <f t="shared" ref="AJ1070" si="2266">AJ1069</f>
        <v>0</v>
      </c>
      <c r="AK1070" s="408">
        <f t="shared" ref="AK1070" si="2267">AK1069</f>
        <v>0</v>
      </c>
      <c r="AL1070" s="408">
        <f t="shared" ref="AL1070" si="2268">AL1069</f>
        <v>0</v>
      </c>
      <c r="AM1070" s="305"/>
    </row>
    <row r="1071" spans="1:39" ht="15" hidden="1" customHeight="1" outlineLevel="1">
      <c r="A1071" s="521"/>
      <c r="B1071" s="425"/>
      <c r="C1071" s="290"/>
      <c r="D1071" s="290"/>
      <c r="E1071" s="290"/>
      <c r="F1071" s="290"/>
      <c r="G1071" s="290"/>
      <c r="H1071" s="290"/>
      <c r="I1071" s="290"/>
      <c r="J1071" s="290"/>
      <c r="K1071" s="290"/>
      <c r="L1071" s="290"/>
      <c r="M1071" s="290"/>
      <c r="N1071" s="290"/>
      <c r="O1071" s="290"/>
      <c r="P1071" s="290"/>
      <c r="Q1071" s="290"/>
      <c r="R1071" s="290"/>
      <c r="S1071" s="290"/>
      <c r="T1071" s="290"/>
      <c r="U1071" s="290"/>
      <c r="V1071" s="290"/>
      <c r="W1071" s="290"/>
      <c r="X1071" s="290"/>
      <c r="Y1071" s="409"/>
      <c r="Z1071" s="422"/>
      <c r="AA1071" s="422"/>
      <c r="AB1071" s="422"/>
      <c r="AC1071" s="422"/>
      <c r="AD1071" s="422"/>
      <c r="AE1071" s="422"/>
      <c r="AF1071" s="422"/>
      <c r="AG1071" s="422"/>
      <c r="AH1071" s="422"/>
      <c r="AI1071" s="422"/>
      <c r="AJ1071" s="422"/>
      <c r="AK1071" s="422"/>
      <c r="AL1071" s="422"/>
      <c r="AM1071" s="305"/>
    </row>
    <row r="1072" spans="1:39" ht="15" hidden="1" customHeight="1" outlineLevel="1">
      <c r="A1072" s="521">
        <v>34</v>
      </c>
      <c r="B1072" s="425" t="s">
        <v>126</v>
      </c>
      <c r="C1072" s="290" t="s">
        <v>25</v>
      </c>
      <c r="D1072" s="294"/>
      <c r="E1072" s="294"/>
      <c r="F1072" s="294"/>
      <c r="G1072" s="294"/>
      <c r="H1072" s="294"/>
      <c r="I1072" s="294"/>
      <c r="J1072" s="294"/>
      <c r="K1072" s="294"/>
      <c r="L1072" s="294"/>
      <c r="M1072" s="294"/>
      <c r="N1072" s="294">
        <v>0</v>
      </c>
      <c r="O1072" s="294"/>
      <c r="P1072" s="294"/>
      <c r="Q1072" s="294"/>
      <c r="R1072" s="294"/>
      <c r="S1072" s="294"/>
      <c r="T1072" s="294"/>
      <c r="U1072" s="294"/>
      <c r="V1072" s="294"/>
      <c r="W1072" s="294"/>
      <c r="X1072" s="294"/>
      <c r="Y1072" s="423"/>
      <c r="Z1072" s="412"/>
      <c r="AA1072" s="412"/>
      <c r="AB1072" s="412"/>
      <c r="AC1072" s="412"/>
      <c r="AD1072" s="412"/>
      <c r="AE1072" s="412"/>
      <c r="AF1072" s="412"/>
      <c r="AG1072" s="412"/>
      <c r="AH1072" s="412"/>
      <c r="AI1072" s="412"/>
      <c r="AJ1072" s="412"/>
      <c r="AK1072" s="412"/>
      <c r="AL1072" s="412"/>
      <c r="AM1072" s="295">
        <f>SUM(Y1072:AL1072)</f>
        <v>0</v>
      </c>
    </row>
    <row r="1073" spans="1:39" ht="15" hidden="1" customHeight="1" outlineLevel="1">
      <c r="A1073" s="521"/>
      <c r="B1073" s="293" t="s">
        <v>346</v>
      </c>
      <c r="C1073" s="290" t="s">
        <v>163</v>
      </c>
      <c r="D1073" s="294"/>
      <c r="E1073" s="294"/>
      <c r="F1073" s="294"/>
      <c r="G1073" s="294"/>
      <c r="H1073" s="294"/>
      <c r="I1073" s="294"/>
      <c r="J1073" s="294"/>
      <c r="K1073" s="294"/>
      <c r="L1073" s="294"/>
      <c r="M1073" s="294"/>
      <c r="N1073" s="294">
        <f>N1072</f>
        <v>0</v>
      </c>
      <c r="O1073" s="294"/>
      <c r="P1073" s="294"/>
      <c r="Q1073" s="294"/>
      <c r="R1073" s="294"/>
      <c r="S1073" s="294"/>
      <c r="T1073" s="294"/>
      <c r="U1073" s="294"/>
      <c r="V1073" s="294"/>
      <c r="W1073" s="294"/>
      <c r="X1073" s="294"/>
      <c r="Y1073" s="408">
        <f>Y1072</f>
        <v>0</v>
      </c>
      <c r="Z1073" s="408">
        <f t="shared" ref="Z1073" si="2269">Z1072</f>
        <v>0</v>
      </c>
      <c r="AA1073" s="408">
        <f t="shared" ref="AA1073" si="2270">AA1072</f>
        <v>0</v>
      </c>
      <c r="AB1073" s="408">
        <f t="shared" ref="AB1073" si="2271">AB1072</f>
        <v>0</v>
      </c>
      <c r="AC1073" s="408">
        <f t="shared" ref="AC1073" si="2272">AC1072</f>
        <v>0</v>
      </c>
      <c r="AD1073" s="408">
        <f t="shared" ref="AD1073" si="2273">AD1072</f>
        <v>0</v>
      </c>
      <c r="AE1073" s="408">
        <f t="shared" ref="AE1073" si="2274">AE1072</f>
        <v>0</v>
      </c>
      <c r="AF1073" s="408">
        <f t="shared" ref="AF1073" si="2275">AF1072</f>
        <v>0</v>
      </c>
      <c r="AG1073" s="408">
        <f t="shared" ref="AG1073" si="2276">AG1072</f>
        <v>0</v>
      </c>
      <c r="AH1073" s="408">
        <f t="shared" ref="AH1073" si="2277">AH1072</f>
        <v>0</v>
      </c>
      <c r="AI1073" s="408">
        <f t="shared" ref="AI1073" si="2278">AI1072</f>
        <v>0</v>
      </c>
      <c r="AJ1073" s="408">
        <f t="shared" ref="AJ1073" si="2279">AJ1072</f>
        <v>0</v>
      </c>
      <c r="AK1073" s="408">
        <f t="shared" ref="AK1073" si="2280">AK1072</f>
        <v>0</v>
      </c>
      <c r="AL1073" s="408">
        <f t="shared" ref="AL1073" si="2281">AL1072</f>
        <v>0</v>
      </c>
      <c r="AM1073" s="305"/>
    </row>
    <row r="1074" spans="1:39" ht="15" hidden="1" customHeight="1" outlineLevel="1">
      <c r="A1074" s="521"/>
      <c r="B1074" s="425"/>
      <c r="C1074" s="290"/>
      <c r="D1074" s="290"/>
      <c r="E1074" s="290"/>
      <c r="F1074" s="290"/>
      <c r="G1074" s="290"/>
      <c r="H1074" s="290"/>
      <c r="I1074" s="290"/>
      <c r="J1074" s="290"/>
      <c r="K1074" s="290"/>
      <c r="L1074" s="290"/>
      <c r="M1074" s="290"/>
      <c r="N1074" s="290"/>
      <c r="O1074" s="290"/>
      <c r="P1074" s="290"/>
      <c r="Q1074" s="290"/>
      <c r="R1074" s="290"/>
      <c r="S1074" s="290"/>
      <c r="T1074" s="290"/>
      <c r="U1074" s="290"/>
      <c r="V1074" s="290"/>
      <c r="W1074" s="290"/>
      <c r="X1074" s="290"/>
      <c r="Y1074" s="409"/>
      <c r="Z1074" s="422"/>
      <c r="AA1074" s="422"/>
      <c r="AB1074" s="422"/>
      <c r="AC1074" s="422"/>
      <c r="AD1074" s="422"/>
      <c r="AE1074" s="422"/>
      <c r="AF1074" s="422"/>
      <c r="AG1074" s="422"/>
      <c r="AH1074" s="422"/>
      <c r="AI1074" s="422"/>
      <c r="AJ1074" s="422"/>
      <c r="AK1074" s="422"/>
      <c r="AL1074" s="422"/>
      <c r="AM1074" s="305"/>
    </row>
    <row r="1075" spans="1:39" ht="15" hidden="1" customHeight="1" outlineLevel="1">
      <c r="A1075" s="521">
        <v>35</v>
      </c>
      <c r="B1075" s="425" t="s">
        <v>127</v>
      </c>
      <c r="C1075" s="290" t="s">
        <v>25</v>
      </c>
      <c r="D1075" s="294"/>
      <c r="E1075" s="294"/>
      <c r="F1075" s="294"/>
      <c r="G1075" s="294"/>
      <c r="H1075" s="294"/>
      <c r="I1075" s="294"/>
      <c r="J1075" s="294"/>
      <c r="K1075" s="294"/>
      <c r="L1075" s="294"/>
      <c r="M1075" s="294"/>
      <c r="N1075" s="294">
        <v>0</v>
      </c>
      <c r="O1075" s="294"/>
      <c r="P1075" s="294"/>
      <c r="Q1075" s="294"/>
      <c r="R1075" s="294"/>
      <c r="S1075" s="294"/>
      <c r="T1075" s="294"/>
      <c r="U1075" s="294"/>
      <c r="V1075" s="294"/>
      <c r="W1075" s="294"/>
      <c r="X1075" s="294"/>
      <c r="Y1075" s="423"/>
      <c r="Z1075" s="412"/>
      <c r="AA1075" s="412"/>
      <c r="AB1075" s="412"/>
      <c r="AC1075" s="412"/>
      <c r="AD1075" s="412"/>
      <c r="AE1075" s="412"/>
      <c r="AF1075" s="412"/>
      <c r="AG1075" s="412"/>
      <c r="AH1075" s="412"/>
      <c r="AI1075" s="412"/>
      <c r="AJ1075" s="412"/>
      <c r="AK1075" s="412"/>
      <c r="AL1075" s="412"/>
      <c r="AM1075" s="295">
        <f>SUM(Y1075:AL1075)</f>
        <v>0</v>
      </c>
    </row>
    <row r="1076" spans="1:39" ht="15" hidden="1" customHeight="1" outlineLevel="1">
      <c r="A1076" s="521"/>
      <c r="B1076" s="293" t="s">
        <v>346</v>
      </c>
      <c r="C1076" s="290" t="s">
        <v>163</v>
      </c>
      <c r="D1076" s="294"/>
      <c r="E1076" s="294"/>
      <c r="F1076" s="294"/>
      <c r="G1076" s="294"/>
      <c r="H1076" s="294"/>
      <c r="I1076" s="294"/>
      <c r="J1076" s="294"/>
      <c r="K1076" s="294"/>
      <c r="L1076" s="294"/>
      <c r="M1076" s="294"/>
      <c r="N1076" s="294">
        <f>N1075</f>
        <v>0</v>
      </c>
      <c r="O1076" s="294"/>
      <c r="P1076" s="294"/>
      <c r="Q1076" s="294"/>
      <c r="R1076" s="294"/>
      <c r="S1076" s="294"/>
      <c r="T1076" s="294"/>
      <c r="U1076" s="294"/>
      <c r="V1076" s="294"/>
      <c r="W1076" s="294"/>
      <c r="X1076" s="294"/>
      <c r="Y1076" s="408">
        <f>Y1075</f>
        <v>0</v>
      </c>
      <c r="Z1076" s="408">
        <f t="shared" ref="Z1076" si="2282">Z1075</f>
        <v>0</v>
      </c>
      <c r="AA1076" s="408">
        <f t="shared" ref="AA1076" si="2283">AA1075</f>
        <v>0</v>
      </c>
      <c r="AB1076" s="408">
        <f t="shared" ref="AB1076" si="2284">AB1075</f>
        <v>0</v>
      </c>
      <c r="AC1076" s="408">
        <f t="shared" ref="AC1076" si="2285">AC1075</f>
        <v>0</v>
      </c>
      <c r="AD1076" s="408">
        <f t="shared" ref="AD1076" si="2286">AD1075</f>
        <v>0</v>
      </c>
      <c r="AE1076" s="408">
        <f t="shared" ref="AE1076" si="2287">AE1075</f>
        <v>0</v>
      </c>
      <c r="AF1076" s="408">
        <f t="shared" ref="AF1076" si="2288">AF1075</f>
        <v>0</v>
      </c>
      <c r="AG1076" s="408">
        <f t="shared" ref="AG1076" si="2289">AG1075</f>
        <v>0</v>
      </c>
      <c r="AH1076" s="408">
        <f t="shared" ref="AH1076" si="2290">AH1075</f>
        <v>0</v>
      </c>
      <c r="AI1076" s="408">
        <f t="shared" ref="AI1076" si="2291">AI1075</f>
        <v>0</v>
      </c>
      <c r="AJ1076" s="408">
        <f t="shared" ref="AJ1076" si="2292">AJ1075</f>
        <v>0</v>
      </c>
      <c r="AK1076" s="408">
        <f t="shared" ref="AK1076" si="2293">AK1075</f>
        <v>0</v>
      </c>
      <c r="AL1076" s="408">
        <f t="shared" ref="AL1076" si="2294">AL1075</f>
        <v>0</v>
      </c>
      <c r="AM1076" s="305"/>
    </row>
    <row r="1077" spans="1:39" ht="15" hidden="1" customHeight="1" outlineLevel="1">
      <c r="A1077" s="521"/>
      <c r="B1077" s="428"/>
      <c r="C1077" s="290"/>
      <c r="D1077" s="290"/>
      <c r="E1077" s="290"/>
      <c r="F1077" s="290"/>
      <c r="G1077" s="290"/>
      <c r="H1077" s="290"/>
      <c r="I1077" s="290"/>
      <c r="J1077" s="290"/>
      <c r="K1077" s="290"/>
      <c r="L1077" s="290"/>
      <c r="M1077" s="290"/>
      <c r="N1077" s="290"/>
      <c r="O1077" s="290"/>
      <c r="P1077" s="290"/>
      <c r="Q1077" s="290"/>
      <c r="R1077" s="290"/>
      <c r="S1077" s="290"/>
      <c r="T1077" s="290"/>
      <c r="U1077" s="290"/>
      <c r="V1077" s="290"/>
      <c r="W1077" s="290"/>
      <c r="X1077" s="290"/>
      <c r="Y1077" s="409"/>
      <c r="Z1077" s="422"/>
      <c r="AA1077" s="422"/>
      <c r="AB1077" s="422"/>
      <c r="AC1077" s="422"/>
      <c r="AD1077" s="422"/>
      <c r="AE1077" s="422"/>
      <c r="AF1077" s="422"/>
      <c r="AG1077" s="422"/>
      <c r="AH1077" s="422"/>
      <c r="AI1077" s="422"/>
      <c r="AJ1077" s="422"/>
      <c r="AK1077" s="422"/>
      <c r="AL1077" s="422"/>
      <c r="AM1077" s="305"/>
    </row>
    <row r="1078" spans="1:39" ht="15" hidden="1" customHeight="1" outlineLevel="1">
      <c r="A1078" s="521"/>
      <c r="B1078" s="287" t="s">
        <v>502</v>
      </c>
      <c r="C1078" s="290"/>
      <c r="D1078" s="290"/>
      <c r="E1078" s="290"/>
      <c r="F1078" s="290"/>
      <c r="G1078" s="290"/>
      <c r="H1078" s="290"/>
      <c r="I1078" s="290"/>
      <c r="J1078" s="290"/>
      <c r="K1078" s="290"/>
      <c r="L1078" s="290"/>
      <c r="M1078" s="290"/>
      <c r="N1078" s="290"/>
      <c r="O1078" s="290"/>
      <c r="P1078" s="290"/>
      <c r="Q1078" s="290"/>
      <c r="R1078" s="290"/>
      <c r="S1078" s="290"/>
      <c r="T1078" s="290"/>
      <c r="U1078" s="290"/>
      <c r="V1078" s="290"/>
      <c r="W1078" s="290"/>
      <c r="X1078" s="290"/>
      <c r="Y1078" s="409"/>
      <c r="Z1078" s="422"/>
      <c r="AA1078" s="422"/>
      <c r="AB1078" s="422"/>
      <c r="AC1078" s="422"/>
      <c r="AD1078" s="422"/>
      <c r="AE1078" s="422"/>
      <c r="AF1078" s="422"/>
      <c r="AG1078" s="422"/>
      <c r="AH1078" s="422"/>
      <c r="AI1078" s="422"/>
      <c r="AJ1078" s="422"/>
      <c r="AK1078" s="422"/>
      <c r="AL1078" s="422"/>
      <c r="AM1078" s="305"/>
    </row>
    <row r="1079" spans="1:39" ht="28.5" hidden="1" customHeight="1" outlineLevel="1">
      <c r="A1079" s="521">
        <v>36</v>
      </c>
      <c r="B1079" s="425" t="s">
        <v>128</v>
      </c>
      <c r="C1079" s="290" t="s">
        <v>25</v>
      </c>
      <c r="D1079" s="294"/>
      <c r="E1079" s="294"/>
      <c r="F1079" s="294"/>
      <c r="G1079" s="294"/>
      <c r="H1079" s="294"/>
      <c r="I1079" s="294"/>
      <c r="J1079" s="294"/>
      <c r="K1079" s="294"/>
      <c r="L1079" s="294"/>
      <c r="M1079" s="294"/>
      <c r="N1079" s="294">
        <v>12</v>
      </c>
      <c r="O1079" s="294"/>
      <c r="P1079" s="294"/>
      <c r="Q1079" s="294"/>
      <c r="R1079" s="294"/>
      <c r="S1079" s="294"/>
      <c r="T1079" s="294"/>
      <c r="U1079" s="294"/>
      <c r="V1079" s="294"/>
      <c r="W1079" s="294"/>
      <c r="X1079" s="294"/>
      <c r="Y1079" s="423"/>
      <c r="Z1079" s="412"/>
      <c r="AA1079" s="412"/>
      <c r="AB1079" s="412"/>
      <c r="AC1079" s="412"/>
      <c r="AD1079" s="412"/>
      <c r="AE1079" s="412"/>
      <c r="AF1079" s="412"/>
      <c r="AG1079" s="412"/>
      <c r="AH1079" s="412"/>
      <c r="AI1079" s="412"/>
      <c r="AJ1079" s="412"/>
      <c r="AK1079" s="412"/>
      <c r="AL1079" s="412"/>
      <c r="AM1079" s="295">
        <f>SUM(Y1079:AL1079)</f>
        <v>0</v>
      </c>
    </row>
    <row r="1080" spans="1:39" ht="15" hidden="1" customHeight="1" outlineLevel="1">
      <c r="A1080" s="521"/>
      <c r="B1080" s="293" t="s">
        <v>346</v>
      </c>
      <c r="C1080" s="290" t="s">
        <v>163</v>
      </c>
      <c r="D1080" s="294"/>
      <c r="E1080" s="294"/>
      <c r="F1080" s="294"/>
      <c r="G1080" s="294"/>
      <c r="H1080" s="294"/>
      <c r="I1080" s="294"/>
      <c r="J1080" s="294"/>
      <c r="K1080" s="294"/>
      <c r="L1080" s="294"/>
      <c r="M1080" s="294"/>
      <c r="N1080" s="294">
        <f>N1079</f>
        <v>12</v>
      </c>
      <c r="O1080" s="294"/>
      <c r="P1080" s="294"/>
      <c r="Q1080" s="294"/>
      <c r="R1080" s="294"/>
      <c r="S1080" s="294"/>
      <c r="T1080" s="294"/>
      <c r="U1080" s="294"/>
      <c r="V1080" s="294"/>
      <c r="W1080" s="294"/>
      <c r="X1080" s="294"/>
      <c r="Y1080" s="408">
        <f>Y1079</f>
        <v>0</v>
      </c>
      <c r="Z1080" s="408">
        <f t="shared" ref="Z1080" si="2295">Z1079</f>
        <v>0</v>
      </c>
      <c r="AA1080" s="408">
        <f t="shared" ref="AA1080" si="2296">AA1079</f>
        <v>0</v>
      </c>
      <c r="AB1080" s="408">
        <f t="shared" ref="AB1080" si="2297">AB1079</f>
        <v>0</v>
      </c>
      <c r="AC1080" s="408">
        <f t="shared" ref="AC1080" si="2298">AC1079</f>
        <v>0</v>
      </c>
      <c r="AD1080" s="408">
        <f t="shared" ref="AD1080" si="2299">AD1079</f>
        <v>0</v>
      </c>
      <c r="AE1080" s="408">
        <f t="shared" ref="AE1080" si="2300">AE1079</f>
        <v>0</v>
      </c>
      <c r="AF1080" s="408">
        <f t="shared" ref="AF1080" si="2301">AF1079</f>
        <v>0</v>
      </c>
      <c r="AG1080" s="408">
        <f t="shared" ref="AG1080" si="2302">AG1079</f>
        <v>0</v>
      </c>
      <c r="AH1080" s="408">
        <f t="shared" ref="AH1080" si="2303">AH1079</f>
        <v>0</v>
      </c>
      <c r="AI1080" s="408">
        <f t="shared" ref="AI1080" si="2304">AI1079</f>
        <v>0</v>
      </c>
      <c r="AJ1080" s="408">
        <f t="shared" ref="AJ1080" si="2305">AJ1079</f>
        <v>0</v>
      </c>
      <c r="AK1080" s="408">
        <f t="shared" ref="AK1080" si="2306">AK1079</f>
        <v>0</v>
      </c>
      <c r="AL1080" s="408">
        <f t="shared" ref="AL1080" si="2307">AL1079</f>
        <v>0</v>
      </c>
      <c r="AM1080" s="305"/>
    </row>
    <row r="1081" spans="1:39" ht="15" hidden="1" customHeight="1" outlineLevel="1">
      <c r="A1081" s="521"/>
      <c r="B1081" s="425"/>
      <c r="C1081" s="290"/>
      <c r="D1081" s="290"/>
      <c r="E1081" s="290"/>
      <c r="F1081" s="290"/>
      <c r="G1081" s="290"/>
      <c r="H1081" s="290"/>
      <c r="I1081" s="290"/>
      <c r="J1081" s="290"/>
      <c r="K1081" s="290"/>
      <c r="L1081" s="290"/>
      <c r="M1081" s="290"/>
      <c r="N1081" s="290"/>
      <c r="O1081" s="290"/>
      <c r="P1081" s="290"/>
      <c r="Q1081" s="290"/>
      <c r="R1081" s="290"/>
      <c r="S1081" s="290"/>
      <c r="T1081" s="290"/>
      <c r="U1081" s="290"/>
      <c r="V1081" s="290"/>
      <c r="W1081" s="290"/>
      <c r="X1081" s="290"/>
      <c r="Y1081" s="409"/>
      <c r="Z1081" s="422"/>
      <c r="AA1081" s="422"/>
      <c r="AB1081" s="422"/>
      <c r="AC1081" s="422"/>
      <c r="AD1081" s="422"/>
      <c r="AE1081" s="422"/>
      <c r="AF1081" s="422"/>
      <c r="AG1081" s="422"/>
      <c r="AH1081" s="422"/>
      <c r="AI1081" s="422"/>
      <c r="AJ1081" s="422"/>
      <c r="AK1081" s="422"/>
      <c r="AL1081" s="422"/>
      <c r="AM1081" s="305"/>
    </row>
    <row r="1082" spans="1:39" ht="15" hidden="1" customHeight="1" outlineLevel="1">
      <c r="A1082" s="521">
        <v>37</v>
      </c>
      <c r="B1082" s="425" t="s">
        <v>129</v>
      </c>
      <c r="C1082" s="290" t="s">
        <v>25</v>
      </c>
      <c r="D1082" s="294"/>
      <c r="E1082" s="294"/>
      <c r="F1082" s="294"/>
      <c r="G1082" s="294"/>
      <c r="H1082" s="294"/>
      <c r="I1082" s="294"/>
      <c r="J1082" s="294"/>
      <c r="K1082" s="294"/>
      <c r="L1082" s="294"/>
      <c r="M1082" s="294"/>
      <c r="N1082" s="294">
        <v>12</v>
      </c>
      <c r="O1082" s="294"/>
      <c r="P1082" s="294"/>
      <c r="Q1082" s="294"/>
      <c r="R1082" s="294"/>
      <c r="S1082" s="294"/>
      <c r="T1082" s="294"/>
      <c r="U1082" s="294"/>
      <c r="V1082" s="294"/>
      <c r="W1082" s="294"/>
      <c r="X1082" s="294"/>
      <c r="Y1082" s="423"/>
      <c r="Z1082" s="412"/>
      <c r="AA1082" s="412"/>
      <c r="AB1082" s="412"/>
      <c r="AC1082" s="412"/>
      <c r="AD1082" s="412"/>
      <c r="AE1082" s="412"/>
      <c r="AF1082" s="412"/>
      <c r="AG1082" s="412"/>
      <c r="AH1082" s="412"/>
      <c r="AI1082" s="412"/>
      <c r="AJ1082" s="412"/>
      <c r="AK1082" s="412"/>
      <c r="AL1082" s="412"/>
      <c r="AM1082" s="295">
        <f>SUM(Y1082:AL1082)</f>
        <v>0</v>
      </c>
    </row>
    <row r="1083" spans="1:39" ht="15" hidden="1" customHeight="1" outlineLevel="1">
      <c r="A1083" s="521"/>
      <c r="B1083" s="293" t="s">
        <v>346</v>
      </c>
      <c r="C1083" s="290" t="s">
        <v>163</v>
      </c>
      <c r="D1083" s="294"/>
      <c r="E1083" s="294"/>
      <c r="F1083" s="294"/>
      <c r="G1083" s="294"/>
      <c r="H1083" s="294"/>
      <c r="I1083" s="294"/>
      <c r="J1083" s="294"/>
      <c r="K1083" s="294"/>
      <c r="L1083" s="294"/>
      <c r="M1083" s="294"/>
      <c r="N1083" s="294">
        <f>N1082</f>
        <v>12</v>
      </c>
      <c r="O1083" s="294"/>
      <c r="P1083" s="294"/>
      <c r="Q1083" s="294"/>
      <c r="R1083" s="294"/>
      <c r="S1083" s="294"/>
      <c r="T1083" s="294"/>
      <c r="U1083" s="294"/>
      <c r="V1083" s="294"/>
      <c r="W1083" s="294"/>
      <c r="X1083" s="294"/>
      <c r="Y1083" s="408">
        <f>Y1082</f>
        <v>0</v>
      </c>
      <c r="Z1083" s="408">
        <f t="shared" ref="Z1083" si="2308">Z1082</f>
        <v>0</v>
      </c>
      <c r="AA1083" s="408">
        <f t="shared" ref="AA1083" si="2309">AA1082</f>
        <v>0</v>
      </c>
      <c r="AB1083" s="408">
        <f t="shared" ref="AB1083" si="2310">AB1082</f>
        <v>0</v>
      </c>
      <c r="AC1083" s="408">
        <f t="shared" ref="AC1083" si="2311">AC1082</f>
        <v>0</v>
      </c>
      <c r="AD1083" s="408">
        <f t="shared" ref="AD1083" si="2312">AD1082</f>
        <v>0</v>
      </c>
      <c r="AE1083" s="408">
        <f t="shared" ref="AE1083" si="2313">AE1082</f>
        <v>0</v>
      </c>
      <c r="AF1083" s="408">
        <f t="shared" ref="AF1083" si="2314">AF1082</f>
        <v>0</v>
      </c>
      <c r="AG1083" s="408">
        <f t="shared" ref="AG1083" si="2315">AG1082</f>
        <v>0</v>
      </c>
      <c r="AH1083" s="408">
        <f t="shared" ref="AH1083" si="2316">AH1082</f>
        <v>0</v>
      </c>
      <c r="AI1083" s="408">
        <f t="shared" ref="AI1083" si="2317">AI1082</f>
        <v>0</v>
      </c>
      <c r="AJ1083" s="408">
        <f t="shared" ref="AJ1083" si="2318">AJ1082</f>
        <v>0</v>
      </c>
      <c r="AK1083" s="408">
        <f t="shared" ref="AK1083" si="2319">AK1082</f>
        <v>0</v>
      </c>
      <c r="AL1083" s="408">
        <f t="shared" ref="AL1083" si="2320">AL1082</f>
        <v>0</v>
      </c>
      <c r="AM1083" s="305"/>
    </row>
    <row r="1084" spans="1:39" ht="15" hidden="1" customHeight="1" outlineLevel="1">
      <c r="A1084" s="521"/>
      <c r="B1084" s="425"/>
      <c r="C1084" s="290"/>
      <c r="D1084" s="290"/>
      <c r="E1084" s="290"/>
      <c r="F1084" s="290"/>
      <c r="G1084" s="290"/>
      <c r="H1084" s="290"/>
      <c r="I1084" s="290"/>
      <c r="J1084" s="290"/>
      <c r="K1084" s="290"/>
      <c r="L1084" s="290"/>
      <c r="M1084" s="290"/>
      <c r="N1084" s="290"/>
      <c r="O1084" s="290"/>
      <c r="P1084" s="290"/>
      <c r="Q1084" s="290"/>
      <c r="R1084" s="290"/>
      <c r="S1084" s="290"/>
      <c r="T1084" s="290"/>
      <c r="U1084" s="290"/>
      <c r="V1084" s="290"/>
      <c r="W1084" s="290"/>
      <c r="X1084" s="290"/>
      <c r="Y1084" s="409"/>
      <c r="Z1084" s="422"/>
      <c r="AA1084" s="422"/>
      <c r="AB1084" s="422"/>
      <c r="AC1084" s="422"/>
      <c r="AD1084" s="422"/>
      <c r="AE1084" s="422"/>
      <c r="AF1084" s="422"/>
      <c r="AG1084" s="422"/>
      <c r="AH1084" s="422"/>
      <c r="AI1084" s="422"/>
      <c r="AJ1084" s="422"/>
      <c r="AK1084" s="422"/>
      <c r="AL1084" s="422"/>
      <c r="AM1084" s="305"/>
    </row>
    <row r="1085" spans="1:39" ht="15" hidden="1" customHeight="1" outlineLevel="1">
      <c r="A1085" s="521">
        <v>38</v>
      </c>
      <c r="B1085" s="425" t="s">
        <v>130</v>
      </c>
      <c r="C1085" s="290" t="s">
        <v>25</v>
      </c>
      <c r="D1085" s="294"/>
      <c r="E1085" s="294"/>
      <c r="F1085" s="294"/>
      <c r="G1085" s="294"/>
      <c r="H1085" s="294"/>
      <c r="I1085" s="294"/>
      <c r="J1085" s="294"/>
      <c r="K1085" s="294"/>
      <c r="L1085" s="294"/>
      <c r="M1085" s="294"/>
      <c r="N1085" s="294">
        <v>12</v>
      </c>
      <c r="O1085" s="294"/>
      <c r="P1085" s="294"/>
      <c r="Q1085" s="294"/>
      <c r="R1085" s="294"/>
      <c r="S1085" s="294"/>
      <c r="T1085" s="294"/>
      <c r="U1085" s="294"/>
      <c r="V1085" s="294"/>
      <c r="W1085" s="294"/>
      <c r="X1085" s="294"/>
      <c r="Y1085" s="423"/>
      <c r="Z1085" s="412"/>
      <c r="AA1085" s="412"/>
      <c r="AB1085" s="412"/>
      <c r="AC1085" s="412"/>
      <c r="AD1085" s="412"/>
      <c r="AE1085" s="412"/>
      <c r="AF1085" s="412"/>
      <c r="AG1085" s="412"/>
      <c r="AH1085" s="412"/>
      <c r="AI1085" s="412"/>
      <c r="AJ1085" s="412"/>
      <c r="AK1085" s="412"/>
      <c r="AL1085" s="412"/>
      <c r="AM1085" s="295">
        <f>SUM(Y1085:AL1085)</f>
        <v>0</v>
      </c>
    </row>
    <row r="1086" spans="1:39" ht="15" hidden="1" customHeight="1" outlineLevel="1">
      <c r="A1086" s="521"/>
      <c r="B1086" s="293" t="s">
        <v>346</v>
      </c>
      <c r="C1086" s="290" t="s">
        <v>163</v>
      </c>
      <c r="D1086" s="294"/>
      <c r="E1086" s="294"/>
      <c r="F1086" s="294"/>
      <c r="G1086" s="294"/>
      <c r="H1086" s="294"/>
      <c r="I1086" s="294"/>
      <c r="J1086" s="294"/>
      <c r="K1086" s="294"/>
      <c r="L1086" s="294"/>
      <c r="M1086" s="294"/>
      <c r="N1086" s="294">
        <f>N1085</f>
        <v>12</v>
      </c>
      <c r="O1086" s="294"/>
      <c r="P1086" s="294"/>
      <c r="Q1086" s="294"/>
      <c r="R1086" s="294"/>
      <c r="S1086" s="294"/>
      <c r="T1086" s="294"/>
      <c r="U1086" s="294"/>
      <c r="V1086" s="294"/>
      <c r="W1086" s="294"/>
      <c r="X1086" s="294"/>
      <c r="Y1086" s="408">
        <f>Y1085</f>
        <v>0</v>
      </c>
      <c r="Z1086" s="408">
        <f t="shared" ref="Z1086" si="2321">Z1085</f>
        <v>0</v>
      </c>
      <c r="AA1086" s="408">
        <f t="shared" ref="AA1086" si="2322">AA1085</f>
        <v>0</v>
      </c>
      <c r="AB1086" s="408">
        <f t="shared" ref="AB1086" si="2323">AB1085</f>
        <v>0</v>
      </c>
      <c r="AC1086" s="408">
        <f t="shared" ref="AC1086" si="2324">AC1085</f>
        <v>0</v>
      </c>
      <c r="AD1086" s="408">
        <f t="shared" ref="AD1086" si="2325">AD1085</f>
        <v>0</v>
      </c>
      <c r="AE1086" s="408">
        <f t="shared" ref="AE1086" si="2326">AE1085</f>
        <v>0</v>
      </c>
      <c r="AF1086" s="408">
        <f t="shared" ref="AF1086" si="2327">AF1085</f>
        <v>0</v>
      </c>
      <c r="AG1086" s="408">
        <f t="shared" ref="AG1086" si="2328">AG1085</f>
        <v>0</v>
      </c>
      <c r="AH1086" s="408">
        <f t="shared" ref="AH1086" si="2329">AH1085</f>
        <v>0</v>
      </c>
      <c r="AI1086" s="408">
        <f t="shared" ref="AI1086" si="2330">AI1085</f>
        <v>0</v>
      </c>
      <c r="AJ1086" s="408">
        <f t="shared" ref="AJ1086" si="2331">AJ1085</f>
        <v>0</v>
      </c>
      <c r="AK1086" s="408">
        <f t="shared" ref="AK1086" si="2332">AK1085</f>
        <v>0</v>
      </c>
      <c r="AL1086" s="408">
        <f t="shared" ref="AL1086" si="2333">AL1085</f>
        <v>0</v>
      </c>
      <c r="AM1086" s="305"/>
    </row>
    <row r="1087" spans="1:39" ht="15" hidden="1" customHeight="1" outlineLevel="1">
      <c r="A1087" s="521"/>
      <c r="B1087" s="425"/>
      <c r="C1087" s="290"/>
      <c r="D1087" s="290"/>
      <c r="E1087" s="290"/>
      <c r="F1087" s="290"/>
      <c r="G1087" s="290"/>
      <c r="H1087" s="290"/>
      <c r="I1087" s="290"/>
      <c r="J1087" s="290"/>
      <c r="K1087" s="290"/>
      <c r="L1087" s="290"/>
      <c r="M1087" s="290"/>
      <c r="N1087" s="290"/>
      <c r="O1087" s="290"/>
      <c r="P1087" s="290"/>
      <c r="Q1087" s="290"/>
      <c r="R1087" s="290"/>
      <c r="S1087" s="290"/>
      <c r="T1087" s="290"/>
      <c r="U1087" s="290"/>
      <c r="V1087" s="290"/>
      <c r="W1087" s="290"/>
      <c r="X1087" s="290"/>
      <c r="Y1087" s="409"/>
      <c r="Z1087" s="422"/>
      <c r="AA1087" s="422"/>
      <c r="AB1087" s="422"/>
      <c r="AC1087" s="422"/>
      <c r="AD1087" s="422"/>
      <c r="AE1087" s="422"/>
      <c r="AF1087" s="422"/>
      <c r="AG1087" s="422"/>
      <c r="AH1087" s="422"/>
      <c r="AI1087" s="422"/>
      <c r="AJ1087" s="422"/>
      <c r="AK1087" s="422"/>
      <c r="AL1087" s="422"/>
      <c r="AM1087" s="305"/>
    </row>
    <row r="1088" spans="1:39" ht="15" hidden="1" customHeight="1" outlineLevel="1">
      <c r="A1088" s="521">
        <v>39</v>
      </c>
      <c r="B1088" s="425" t="s">
        <v>131</v>
      </c>
      <c r="C1088" s="290" t="s">
        <v>25</v>
      </c>
      <c r="D1088" s="294"/>
      <c r="E1088" s="294"/>
      <c r="F1088" s="294"/>
      <c r="G1088" s="294"/>
      <c r="H1088" s="294"/>
      <c r="I1088" s="294"/>
      <c r="J1088" s="294"/>
      <c r="K1088" s="294"/>
      <c r="L1088" s="294"/>
      <c r="M1088" s="294"/>
      <c r="N1088" s="294">
        <v>12</v>
      </c>
      <c r="O1088" s="294"/>
      <c r="P1088" s="294"/>
      <c r="Q1088" s="294"/>
      <c r="R1088" s="294"/>
      <c r="S1088" s="294"/>
      <c r="T1088" s="294"/>
      <c r="U1088" s="294"/>
      <c r="V1088" s="294"/>
      <c r="W1088" s="294"/>
      <c r="X1088" s="294"/>
      <c r="Y1088" s="423"/>
      <c r="Z1088" s="412"/>
      <c r="AA1088" s="412"/>
      <c r="AB1088" s="412"/>
      <c r="AC1088" s="412"/>
      <c r="AD1088" s="412"/>
      <c r="AE1088" s="412"/>
      <c r="AF1088" s="412"/>
      <c r="AG1088" s="412"/>
      <c r="AH1088" s="412"/>
      <c r="AI1088" s="412"/>
      <c r="AJ1088" s="412"/>
      <c r="AK1088" s="412"/>
      <c r="AL1088" s="412"/>
      <c r="AM1088" s="295">
        <f>SUM(Y1088:AL1088)</f>
        <v>0</v>
      </c>
    </row>
    <row r="1089" spans="1:39" ht="15" hidden="1" customHeight="1" outlineLevel="1">
      <c r="A1089" s="521"/>
      <c r="B1089" s="293" t="s">
        <v>346</v>
      </c>
      <c r="C1089" s="290" t="s">
        <v>163</v>
      </c>
      <c r="D1089" s="294"/>
      <c r="E1089" s="294"/>
      <c r="F1089" s="294"/>
      <c r="G1089" s="294"/>
      <c r="H1089" s="294"/>
      <c r="I1089" s="294"/>
      <c r="J1089" s="294"/>
      <c r="K1089" s="294"/>
      <c r="L1089" s="294"/>
      <c r="M1089" s="294"/>
      <c r="N1089" s="294">
        <f>N1088</f>
        <v>12</v>
      </c>
      <c r="O1089" s="294"/>
      <c r="P1089" s="294"/>
      <c r="Q1089" s="294"/>
      <c r="R1089" s="294"/>
      <c r="S1089" s="294"/>
      <c r="T1089" s="294"/>
      <c r="U1089" s="294"/>
      <c r="V1089" s="294"/>
      <c r="W1089" s="294"/>
      <c r="X1089" s="294"/>
      <c r="Y1089" s="408">
        <f>Y1088</f>
        <v>0</v>
      </c>
      <c r="Z1089" s="408">
        <f t="shared" ref="Z1089" si="2334">Z1088</f>
        <v>0</v>
      </c>
      <c r="AA1089" s="408">
        <f t="shared" ref="AA1089" si="2335">AA1088</f>
        <v>0</v>
      </c>
      <c r="AB1089" s="408">
        <f t="shared" ref="AB1089" si="2336">AB1088</f>
        <v>0</v>
      </c>
      <c r="AC1089" s="408">
        <f t="shared" ref="AC1089" si="2337">AC1088</f>
        <v>0</v>
      </c>
      <c r="AD1089" s="408">
        <f t="shared" ref="AD1089" si="2338">AD1088</f>
        <v>0</v>
      </c>
      <c r="AE1089" s="408">
        <f t="shared" ref="AE1089" si="2339">AE1088</f>
        <v>0</v>
      </c>
      <c r="AF1089" s="408">
        <f t="shared" ref="AF1089" si="2340">AF1088</f>
        <v>0</v>
      </c>
      <c r="AG1089" s="408">
        <f t="shared" ref="AG1089" si="2341">AG1088</f>
        <v>0</v>
      </c>
      <c r="AH1089" s="408">
        <f t="shared" ref="AH1089" si="2342">AH1088</f>
        <v>0</v>
      </c>
      <c r="AI1089" s="408">
        <f t="shared" ref="AI1089" si="2343">AI1088</f>
        <v>0</v>
      </c>
      <c r="AJ1089" s="408">
        <f t="shared" ref="AJ1089" si="2344">AJ1088</f>
        <v>0</v>
      </c>
      <c r="AK1089" s="408">
        <f t="shared" ref="AK1089" si="2345">AK1088</f>
        <v>0</v>
      </c>
      <c r="AL1089" s="408">
        <f t="shared" ref="AL1089" si="2346">AL1088</f>
        <v>0</v>
      </c>
      <c r="AM1089" s="305"/>
    </row>
    <row r="1090" spans="1:39" ht="15" hidden="1" customHeight="1" outlineLevel="1">
      <c r="A1090" s="521"/>
      <c r="B1090" s="425"/>
      <c r="C1090" s="290"/>
      <c r="D1090" s="290"/>
      <c r="E1090" s="290"/>
      <c r="F1090" s="290"/>
      <c r="G1090" s="290"/>
      <c r="H1090" s="290"/>
      <c r="I1090" s="290"/>
      <c r="J1090" s="290"/>
      <c r="K1090" s="290"/>
      <c r="L1090" s="290"/>
      <c r="M1090" s="290"/>
      <c r="N1090" s="290"/>
      <c r="O1090" s="290"/>
      <c r="P1090" s="290"/>
      <c r="Q1090" s="290"/>
      <c r="R1090" s="290"/>
      <c r="S1090" s="290"/>
      <c r="T1090" s="290"/>
      <c r="U1090" s="290"/>
      <c r="V1090" s="290"/>
      <c r="W1090" s="290"/>
      <c r="X1090" s="290"/>
      <c r="Y1090" s="409"/>
      <c r="Z1090" s="422"/>
      <c r="AA1090" s="422"/>
      <c r="AB1090" s="422"/>
      <c r="AC1090" s="422"/>
      <c r="AD1090" s="422"/>
      <c r="AE1090" s="422"/>
      <c r="AF1090" s="422"/>
      <c r="AG1090" s="422"/>
      <c r="AH1090" s="422"/>
      <c r="AI1090" s="422"/>
      <c r="AJ1090" s="422"/>
      <c r="AK1090" s="422"/>
      <c r="AL1090" s="422"/>
      <c r="AM1090" s="305"/>
    </row>
    <row r="1091" spans="1:39" ht="15" hidden="1" customHeight="1" outlineLevel="1">
      <c r="A1091" s="521">
        <v>40</v>
      </c>
      <c r="B1091" s="425" t="s">
        <v>132</v>
      </c>
      <c r="C1091" s="290" t="s">
        <v>25</v>
      </c>
      <c r="D1091" s="294"/>
      <c r="E1091" s="294"/>
      <c r="F1091" s="294"/>
      <c r="G1091" s="294"/>
      <c r="H1091" s="294"/>
      <c r="I1091" s="294"/>
      <c r="J1091" s="294"/>
      <c r="K1091" s="294"/>
      <c r="L1091" s="294"/>
      <c r="M1091" s="294"/>
      <c r="N1091" s="294">
        <v>12</v>
      </c>
      <c r="O1091" s="294"/>
      <c r="P1091" s="294"/>
      <c r="Q1091" s="294"/>
      <c r="R1091" s="294"/>
      <c r="S1091" s="294"/>
      <c r="T1091" s="294"/>
      <c r="U1091" s="294"/>
      <c r="V1091" s="294"/>
      <c r="W1091" s="294"/>
      <c r="X1091" s="294"/>
      <c r="Y1091" s="423"/>
      <c r="Z1091" s="412"/>
      <c r="AA1091" s="412"/>
      <c r="AB1091" s="412"/>
      <c r="AC1091" s="412"/>
      <c r="AD1091" s="412"/>
      <c r="AE1091" s="412"/>
      <c r="AF1091" s="412"/>
      <c r="AG1091" s="412"/>
      <c r="AH1091" s="412"/>
      <c r="AI1091" s="412"/>
      <c r="AJ1091" s="412"/>
      <c r="AK1091" s="412"/>
      <c r="AL1091" s="412"/>
      <c r="AM1091" s="295">
        <f>SUM(Y1091:AL1091)</f>
        <v>0</v>
      </c>
    </row>
    <row r="1092" spans="1:39" ht="15" hidden="1" customHeight="1" outlineLevel="1">
      <c r="A1092" s="521"/>
      <c r="B1092" s="293" t="s">
        <v>346</v>
      </c>
      <c r="C1092" s="290" t="s">
        <v>163</v>
      </c>
      <c r="D1092" s="294"/>
      <c r="E1092" s="294"/>
      <c r="F1092" s="294"/>
      <c r="G1092" s="294"/>
      <c r="H1092" s="294"/>
      <c r="I1092" s="294"/>
      <c r="J1092" s="294"/>
      <c r="K1092" s="294"/>
      <c r="L1092" s="294"/>
      <c r="M1092" s="294"/>
      <c r="N1092" s="294">
        <f>N1091</f>
        <v>12</v>
      </c>
      <c r="O1092" s="294"/>
      <c r="P1092" s="294"/>
      <c r="Q1092" s="294"/>
      <c r="R1092" s="294"/>
      <c r="S1092" s="294"/>
      <c r="T1092" s="294"/>
      <c r="U1092" s="294"/>
      <c r="V1092" s="294"/>
      <c r="W1092" s="294"/>
      <c r="X1092" s="294"/>
      <c r="Y1092" s="408">
        <f>Y1091</f>
        <v>0</v>
      </c>
      <c r="Z1092" s="408">
        <f t="shared" ref="Z1092" si="2347">Z1091</f>
        <v>0</v>
      </c>
      <c r="AA1092" s="408">
        <f t="shared" ref="AA1092" si="2348">AA1091</f>
        <v>0</v>
      </c>
      <c r="AB1092" s="408">
        <f t="shared" ref="AB1092" si="2349">AB1091</f>
        <v>0</v>
      </c>
      <c r="AC1092" s="408">
        <f t="shared" ref="AC1092" si="2350">AC1091</f>
        <v>0</v>
      </c>
      <c r="AD1092" s="408">
        <f t="shared" ref="AD1092" si="2351">AD1091</f>
        <v>0</v>
      </c>
      <c r="AE1092" s="408">
        <f t="shared" ref="AE1092" si="2352">AE1091</f>
        <v>0</v>
      </c>
      <c r="AF1092" s="408">
        <f t="shared" ref="AF1092" si="2353">AF1091</f>
        <v>0</v>
      </c>
      <c r="AG1092" s="408">
        <f t="shared" ref="AG1092" si="2354">AG1091</f>
        <v>0</v>
      </c>
      <c r="AH1092" s="408">
        <f t="shared" ref="AH1092" si="2355">AH1091</f>
        <v>0</v>
      </c>
      <c r="AI1092" s="408">
        <f t="shared" ref="AI1092" si="2356">AI1091</f>
        <v>0</v>
      </c>
      <c r="AJ1092" s="408">
        <f t="shared" ref="AJ1092" si="2357">AJ1091</f>
        <v>0</v>
      </c>
      <c r="AK1092" s="408">
        <f t="shared" ref="AK1092" si="2358">AK1091</f>
        <v>0</v>
      </c>
      <c r="AL1092" s="408">
        <f t="shared" ref="AL1092" si="2359">AL1091</f>
        <v>0</v>
      </c>
      <c r="AM1092" s="305"/>
    </row>
    <row r="1093" spans="1:39" ht="15" hidden="1" customHeight="1" outlineLevel="1">
      <c r="A1093" s="521"/>
      <c r="B1093" s="425"/>
      <c r="C1093" s="290"/>
      <c r="D1093" s="290"/>
      <c r="E1093" s="290"/>
      <c r="F1093" s="290"/>
      <c r="G1093" s="290"/>
      <c r="H1093" s="290"/>
      <c r="I1093" s="290"/>
      <c r="J1093" s="290"/>
      <c r="K1093" s="290"/>
      <c r="L1093" s="290"/>
      <c r="M1093" s="290"/>
      <c r="N1093" s="290"/>
      <c r="O1093" s="290"/>
      <c r="P1093" s="290"/>
      <c r="Q1093" s="290"/>
      <c r="R1093" s="290"/>
      <c r="S1093" s="290"/>
      <c r="T1093" s="290"/>
      <c r="U1093" s="290"/>
      <c r="V1093" s="290"/>
      <c r="W1093" s="290"/>
      <c r="X1093" s="290"/>
      <c r="Y1093" s="409"/>
      <c r="Z1093" s="422"/>
      <c r="AA1093" s="422"/>
      <c r="AB1093" s="422"/>
      <c r="AC1093" s="422"/>
      <c r="AD1093" s="422"/>
      <c r="AE1093" s="422"/>
      <c r="AF1093" s="422"/>
      <c r="AG1093" s="422"/>
      <c r="AH1093" s="422"/>
      <c r="AI1093" s="422"/>
      <c r="AJ1093" s="422"/>
      <c r="AK1093" s="422"/>
      <c r="AL1093" s="422"/>
      <c r="AM1093" s="305"/>
    </row>
    <row r="1094" spans="1:39" ht="28.5" hidden="1" customHeight="1" outlineLevel="1">
      <c r="A1094" s="521">
        <v>41</v>
      </c>
      <c r="B1094" s="425" t="s">
        <v>133</v>
      </c>
      <c r="C1094" s="290" t="s">
        <v>25</v>
      </c>
      <c r="D1094" s="294"/>
      <c r="E1094" s="294"/>
      <c r="F1094" s="294"/>
      <c r="G1094" s="294"/>
      <c r="H1094" s="294"/>
      <c r="I1094" s="294"/>
      <c r="J1094" s="294"/>
      <c r="K1094" s="294"/>
      <c r="L1094" s="294"/>
      <c r="M1094" s="294"/>
      <c r="N1094" s="294">
        <v>12</v>
      </c>
      <c r="O1094" s="294"/>
      <c r="P1094" s="294"/>
      <c r="Q1094" s="294"/>
      <c r="R1094" s="294"/>
      <c r="S1094" s="294"/>
      <c r="T1094" s="294"/>
      <c r="U1094" s="294"/>
      <c r="V1094" s="294"/>
      <c r="W1094" s="294"/>
      <c r="X1094" s="294"/>
      <c r="Y1094" s="423"/>
      <c r="Z1094" s="412"/>
      <c r="AA1094" s="412"/>
      <c r="AB1094" s="412"/>
      <c r="AC1094" s="412"/>
      <c r="AD1094" s="412"/>
      <c r="AE1094" s="412"/>
      <c r="AF1094" s="412"/>
      <c r="AG1094" s="412"/>
      <c r="AH1094" s="412"/>
      <c r="AI1094" s="412"/>
      <c r="AJ1094" s="412"/>
      <c r="AK1094" s="412"/>
      <c r="AL1094" s="412"/>
      <c r="AM1094" s="295">
        <f>SUM(Y1094:AL1094)</f>
        <v>0</v>
      </c>
    </row>
    <row r="1095" spans="1:39" ht="15" hidden="1" customHeight="1" outlineLevel="1">
      <c r="A1095" s="521"/>
      <c r="B1095" s="293" t="s">
        <v>346</v>
      </c>
      <c r="C1095" s="290" t="s">
        <v>163</v>
      </c>
      <c r="D1095" s="294"/>
      <c r="E1095" s="294"/>
      <c r="F1095" s="294"/>
      <c r="G1095" s="294"/>
      <c r="H1095" s="294"/>
      <c r="I1095" s="294"/>
      <c r="J1095" s="294"/>
      <c r="K1095" s="294"/>
      <c r="L1095" s="294"/>
      <c r="M1095" s="294"/>
      <c r="N1095" s="294">
        <f>N1094</f>
        <v>12</v>
      </c>
      <c r="O1095" s="294"/>
      <c r="P1095" s="294"/>
      <c r="Q1095" s="294"/>
      <c r="R1095" s="294"/>
      <c r="S1095" s="294"/>
      <c r="T1095" s="294"/>
      <c r="U1095" s="294"/>
      <c r="V1095" s="294"/>
      <c r="W1095" s="294"/>
      <c r="X1095" s="294"/>
      <c r="Y1095" s="408">
        <f>Y1094</f>
        <v>0</v>
      </c>
      <c r="Z1095" s="408">
        <f t="shared" ref="Z1095" si="2360">Z1094</f>
        <v>0</v>
      </c>
      <c r="AA1095" s="408">
        <f t="shared" ref="AA1095" si="2361">AA1094</f>
        <v>0</v>
      </c>
      <c r="AB1095" s="408">
        <f t="shared" ref="AB1095" si="2362">AB1094</f>
        <v>0</v>
      </c>
      <c r="AC1095" s="408">
        <f t="shared" ref="AC1095" si="2363">AC1094</f>
        <v>0</v>
      </c>
      <c r="AD1095" s="408">
        <f t="shared" ref="AD1095" si="2364">AD1094</f>
        <v>0</v>
      </c>
      <c r="AE1095" s="408">
        <f t="shared" ref="AE1095" si="2365">AE1094</f>
        <v>0</v>
      </c>
      <c r="AF1095" s="408">
        <f t="shared" ref="AF1095" si="2366">AF1094</f>
        <v>0</v>
      </c>
      <c r="AG1095" s="408">
        <f t="shared" ref="AG1095" si="2367">AG1094</f>
        <v>0</v>
      </c>
      <c r="AH1095" s="408">
        <f t="shared" ref="AH1095" si="2368">AH1094</f>
        <v>0</v>
      </c>
      <c r="AI1095" s="408">
        <f t="shared" ref="AI1095" si="2369">AI1094</f>
        <v>0</v>
      </c>
      <c r="AJ1095" s="408">
        <f t="shared" ref="AJ1095" si="2370">AJ1094</f>
        <v>0</v>
      </c>
      <c r="AK1095" s="408">
        <f t="shared" ref="AK1095" si="2371">AK1094</f>
        <v>0</v>
      </c>
      <c r="AL1095" s="408">
        <f t="shared" ref="AL1095" si="2372">AL1094</f>
        <v>0</v>
      </c>
      <c r="AM1095" s="305"/>
    </row>
    <row r="1096" spans="1:39" ht="15" hidden="1" customHeight="1" outlineLevel="1">
      <c r="A1096" s="521"/>
      <c r="B1096" s="425"/>
      <c r="C1096" s="290"/>
      <c r="D1096" s="290"/>
      <c r="E1096" s="290"/>
      <c r="F1096" s="290"/>
      <c r="G1096" s="290"/>
      <c r="H1096" s="290"/>
      <c r="I1096" s="290"/>
      <c r="J1096" s="290"/>
      <c r="K1096" s="290"/>
      <c r="L1096" s="290"/>
      <c r="M1096" s="290"/>
      <c r="N1096" s="290"/>
      <c r="O1096" s="290"/>
      <c r="P1096" s="290"/>
      <c r="Q1096" s="290"/>
      <c r="R1096" s="290"/>
      <c r="S1096" s="290"/>
      <c r="T1096" s="290"/>
      <c r="U1096" s="290"/>
      <c r="V1096" s="290"/>
      <c r="W1096" s="290"/>
      <c r="X1096" s="290"/>
      <c r="Y1096" s="409"/>
      <c r="Z1096" s="422"/>
      <c r="AA1096" s="422"/>
      <c r="AB1096" s="422"/>
      <c r="AC1096" s="422"/>
      <c r="AD1096" s="422"/>
      <c r="AE1096" s="422"/>
      <c r="AF1096" s="422"/>
      <c r="AG1096" s="422"/>
      <c r="AH1096" s="422"/>
      <c r="AI1096" s="422"/>
      <c r="AJ1096" s="422"/>
      <c r="AK1096" s="422"/>
      <c r="AL1096" s="422"/>
      <c r="AM1096" s="305"/>
    </row>
    <row r="1097" spans="1:39" ht="28.5" hidden="1" customHeight="1" outlineLevel="1">
      <c r="A1097" s="521">
        <v>42</v>
      </c>
      <c r="B1097" s="425" t="s">
        <v>134</v>
      </c>
      <c r="C1097" s="290" t="s">
        <v>25</v>
      </c>
      <c r="D1097" s="294"/>
      <c r="E1097" s="294"/>
      <c r="F1097" s="294"/>
      <c r="G1097" s="294"/>
      <c r="H1097" s="294"/>
      <c r="I1097" s="294"/>
      <c r="J1097" s="294"/>
      <c r="K1097" s="294"/>
      <c r="L1097" s="294"/>
      <c r="M1097" s="294"/>
      <c r="N1097" s="290"/>
      <c r="O1097" s="294"/>
      <c r="P1097" s="294"/>
      <c r="Q1097" s="294"/>
      <c r="R1097" s="294"/>
      <c r="S1097" s="294"/>
      <c r="T1097" s="294"/>
      <c r="U1097" s="294"/>
      <c r="V1097" s="294"/>
      <c r="W1097" s="294"/>
      <c r="X1097" s="294"/>
      <c r="Y1097" s="423"/>
      <c r="Z1097" s="412"/>
      <c r="AA1097" s="412"/>
      <c r="AB1097" s="412"/>
      <c r="AC1097" s="412"/>
      <c r="AD1097" s="412"/>
      <c r="AE1097" s="412"/>
      <c r="AF1097" s="412"/>
      <c r="AG1097" s="412"/>
      <c r="AH1097" s="412"/>
      <c r="AI1097" s="412"/>
      <c r="AJ1097" s="412"/>
      <c r="AK1097" s="412"/>
      <c r="AL1097" s="412"/>
      <c r="AM1097" s="295">
        <f>SUM(Y1097:AL1097)</f>
        <v>0</v>
      </c>
    </row>
    <row r="1098" spans="1:39" ht="15" hidden="1" customHeight="1" outlineLevel="1">
      <c r="A1098" s="521"/>
      <c r="B1098" s="293" t="s">
        <v>346</v>
      </c>
      <c r="C1098" s="290" t="s">
        <v>163</v>
      </c>
      <c r="D1098" s="294"/>
      <c r="E1098" s="294"/>
      <c r="F1098" s="294"/>
      <c r="G1098" s="294"/>
      <c r="H1098" s="294"/>
      <c r="I1098" s="294"/>
      <c r="J1098" s="294"/>
      <c r="K1098" s="294"/>
      <c r="L1098" s="294"/>
      <c r="M1098" s="294"/>
      <c r="N1098" s="461"/>
      <c r="O1098" s="294"/>
      <c r="P1098" s="294"/>
      <c r="Q1098" s="294"/>
      <c r="R1098" s="294"/>
      <c r="S1098" s="294"/>
      <c r="T1098" s="294"/>
      <c r="U1098" s="294"/>
      <c r="V1098" s="294"/>
      <c r="W1098" s="294"/>
      <c r="X1098" s="294"/>
      <c r="Y1098" s="408">
        <f>Y1097</f>
        <v>0</v>
      </c>
      <c r="Z1098" s="408">
        <f t="shared" ref="Z1098" si="2373">Z1097</f>
        <v>0</v>
      </c>
      <c r="AA1098" s="408">
        <f t="shared" ref="AA1098" si="2374">AA1097</f>
        <v>0</v>
      </c>
      <c r="AB1098" s="408">
        <f t="shared" ref="AB1098" si="2375">AB1097</f>
        <v>0</v>
      </c>
      <c r="AC1098" s="408">
        <f t="shared" ref="AC1098" si="2376">AC1097</f>
        <v>0</v>
      </c>
      <c r="AD1098" s="408">
        <f t="shared" ref="AD1098" si="2377">AD1097</f>
        <v>0</v>
      </c>
      <c r="AE1098" s="408">
        <f t="shared" ref="AE1098" si="2378">AE1097</f>
        <v>0</v>
      </c>
      <c r="AF1098" s="408">
        <f t="shared" ref="AF1098" si="2379">AF1097</f>
        <v>0</v>
      </c>
      <c r="AG1098" s="408">
        <f t="shared" ref="AG1098" si="2380">AG1097</f>
        <v>0</v>
      </c>
      <c r="AH1098" s="408">
        <f t="shared" ref="AH1098" si="2381">AH1097</f>
        <v>0</v>
      </c>
      <c r="AI1098" s="408">
        <f t="shared" ref="AI1098" si="2382">AI1097</f>
        <v>0</v>
      </c>
      <c r="AJ1098" s="408">
        <f t="shared" ref="AJ1098" si="2383">AJ1097</f>
        <v>0</v>
      </c>
      <c r="AK1098" s="408">
        <f t="shared" ref="AK1098" si="2384">AK1097</f>
        <v>0</v>
      </c>
      <c r="AL1098" s="408">
        <f t="shared" ref="AL1098" si="2385">AL1097</f>
        <v>0</v>
      </c>
      <c r="AM1098" s="305"/>
    </row>
    <row r="1099" spans="1:39" ht="15" hidden="1" customHeight="1" outlineLevel="1">
      <c r="A1099" s="521"/>
      <c r="B1099" s="425"/>
      <c r="C1099" s="290"/>
      <c r="D1099" s="290"/>
      <c r="E1099" s="290"/>
      <c r="F1099" s="290"/>
      <c r="G1099" s="290"/>
      <c r="H1099" s="290"/>
      <c r="I1099" s="290"/>
      <c r="J1099" s="290"/>
      <c r="K1099" s="290"/>
      <c r="L1099" s="290"/>
      <c r="M1099" s="290"/>
      <c r="N1099" s="290"/>
      <c r="O1099" s="290"/>
      <c r="P1099" s="290"/>
      <c r="Q1099" s="290"/>
      <c r="R1099" s="290"/>
      <c r="S1099" s="290"/>
      <c r="T1099" s="290"/>
      <c r="U1099" s="290"/>
      <c r="V1099" s="290"/>
      <c r="W1099" s="290"/>
      <c r="X1099" s="290"/>
      <c r="Y1099" s="409"/>
      <c r="Z1099" s="422"/>
      <c r="AA1099" s="422"/>
      <c r="AB1099" s="422"/>
      <c r="AC1099" s="422"/>
      <c r="AD1099" s="422"/>
      <c r="AE1099" s="422"/>
      <c r="AF1099" s="422"/>
      <c r="AG1099" s="422"/>
      <c r="AH1099" s="422"/>
      <c r="AI1099" s="422"/>
      <c r="AJ1099" s="422"/>
      <c r="AK1099" s="422"/>
      <c r="AL1099" s="422"/>
      <c r="AM1099" s="305"/>
    </row>
    <row r="1100" spans="1:39" ht="15" hidden="1" customHeight="1" outlineLevel="1">
      <c r="A1100" s="521">
        <v>43</v>
      </c>
      <c r="B1100" s="425" t="s">
        <v>135</v>
      </c>
      <c r="C1100" s="290" t="s">
        <v>25</v>
      </c>
      <c r="D1100" s="294"/>
      <c r="E1100" s="294"/>
      <c r="F1100" s="294"/>
      <c r="G1100" s="294"/>
      <c r="H1100" s="294"/>
      <c r="I1100" s="294"/>
      <c r="J1100" s="294"/>
      <c r="K1100" s="294"/>
      <c r="L1100" s="294"/>
      <c r="M1100" s="294"/>
      <c r="N1100" s="294">
        <v>12</v>
      </c>
      <c r="O1100" s="294"/>
      <c r="P1100" s="294"/>
      <c r="Q1100" s="294"/>
      <c r="R1100" s="294"/>
      <c r="S1100" s="294"/>
      <c r="T1100" s="294"/>
      <c r="U1100" s="294"/>
      <c r="V1100" s="294"/>
      <c r="W1100" s="294"/>
      <c r="X1100" s="294"/>
      <c r="Y1100" s="423"/>
      <c r="Z1100" s="412"/>
      <c r="AA1100" s="412"/>
      <c r="AB1100" s="412"/>
      <c r="AC1100" s="412"/>
      <c r="AD1100" s="412"/>
      <c r="AE1100" s="412"/>
      <c r="AF1100" s="412"/>
      <c r="AG1100" s="412"/>
      <c r="AH1100" s="412"/>
      <c r="AI1100" s="412"/>
      <c r="AJ1100" s="412"/>
      <c r="AK1100" s="412"/>
      <c r="AL1100" s="412"/>
      <c r="AM1100" s="295">
        <f>SUM(Y1100:AL1100)</f>
        <v>0</v>
      </c>
    </row>
    <row r="1101" spans="1:39" ht="15" hidden="1" customHeight="1" outlineLevel="1">
      <c r="A1101" s="521"/>
      <c r="B1101" s="293" t="s">
        <v>346</v>
      </c>
      <c r="C1101" s="290" t="s">
        <v>163</v>
      </c>
      <c r="D1101" s="294"/>
      <c r="E1101" s="294"/>
      <c r="F1101" s="294"/>
      <c r="G1101" s="294"/>
      <c r="H1101" s="294"/>
      <c r="I1101" s="294"/>
      <c r="J1101" s="294"/>
      <c r="K1101" s="294"/>
      <c r="L1101" s="294"/>
      <c r="M1101" s="294"/>
      <c r="N1101" s="294">
        <f>N1100</f>
        <v>12</v>
      </c>
      <c r="O1101" s="294"/>
      <c r="P1101" s="294"/>
      <c r="Q1101" s="294"/>
      <c r="R1101" s="294"/>
      <c r="S1101" s="294"/>
      <c r="T1101" s="294"/>
      <c r="U1101" s="294"/>
      <c r="V1101" s="294"/>
      <c r="W1101" s="294"/>
      <c r="X1101" s="294"/>
      <c r="Y1101" s="408">
        <f>Y1100</f>
        <v>0</v>
      </c>
      <c r="Z1101" s="408">
        <f t="shared" ref="Z1101" si="2386">Z1100</f>
        <v>0</v>
      </c>
      <c r="AA1101" s="408">
        <f t="shared" ref="AA1101" si="2387">AA1100</f>
        <v>0</v>
      </c>
      <c r="AB1101" s="408">
        <f t="shared" ref="AB1101" si="2388">AB1100</f>
        <v>0</v>
      </c>
      <c r="AC1101" s="408">
        <f t="shared" ref="AC1101" si="2389">AC1100</f>
        <v>0</v>
      </c>
      <c r="AD1101" s="408">
        <f t="shared" ref="AD1101" si="2390">AD1100</f>
        <v>0</v>
      </c>
      <c r="AE1101" s="408">
        <f t="shared" ref="AE1101" si="2391">AE1100</f>
        <v>0</v>
      </c>
      <c r="AF1101" s="408">
        <f t="shared" ref="AF1101" si="2392">AF1100</f>
        <v>0</v>
      </c>
      <c r="AG1101" s="408">
        <f t="shared" ref="AG1101" si="2393">AG1100</f>
        <v>0</v>
      </c>
      <c r="AH1101" s="408">
        <f t="shared" ref="AH1101" si="2394">AH1100</f>
        <v>0</v>
      </c>
      <c r="AI1101" s="408">
        <f t="shared" ref="AI1101" si="2395">AI1100</f>
        <v>0</v>
      </c>
      <c r="AJ1101" s="408">
        <f t="shared" ref="AJ1101" si="2396">AJ1100</f>
        <v>0</v>
      </c>
      <c r="AK1101" s="408">
        <f t="shared" ref="AK1101" si="2397">AK1100</f>
        <v>0</v>
      </c>
      <c r="AL1101" s="408">
        <f t="shared" ref="AL1101" si="2398">AL1100</f>
        <v>0</v>
      </c>
      <c r="AM1101" s="305"/>
    </row>
    <row r="1102" spans="1:39" ht="15" hidden="1" customHeight="1" outlineLevel="1">
      <c r="A1102" s="521"/>
      <c r="B1102" s="425"/>
      <c r="C1102" s="290"/>
      <c r="D1102" s="290"/>
      <c r="E1102" s="290"/>
      <c r="F1102" s="290"/>
      <c r="G1102" s="290"/>
      <c r="H1102" s="290"/>
      <c r="I1102" s="290"/>
      <c r="J1102" s="290"/>
      <c r="K1102" s="290"/>
      <c r="L1102" s="290"/>
      <c r="M1102" s="290"/>
      <c r="N1102" s="290"/>
      <c r="O1102" s="290"/>
      <c r="P1102" s="290"/>
      <c r="Q1102" s="290"/>
      <c r="R1102" s="290"/>
      <c r="S1102" s="290"/>
      <c r="T1102" s="290"/>
      <c r="U1102" s="290"/>
      <c r="V1102" s="290"/>
      <c r="W1102" s="290"/>
      <c r="X1102" s="290"/>
      <c r="Y1102" s="409"/>
      <c r="Z1102" s="422"/>
      <c r="AA1102" s="422"/>
      <c r="AB1102" s="422"/>
      <c r="AC1102" s="422"/>
      <c r="AD1102" s="422"/>
      <c r="AE1102" s="422"/>
      <c r="AF1102" s="422"/>
      <c r="AG1102" s="422"/>
      <c r="AH1102" s="422"/>
      <c r="AI1102" s="422"/>
      <c r="AJ1102" s="422"/>
      <c r="AK1102" s="422"/>
      <c r="AL1102" s="422"/>
      <c r="AM1102" s="305"/>
    </row>
    <row r="1103" spans="1:39" ht="28.5" hidden="1" customHeight="1" outlineLevel="1">
      <c r="A1103" s="521">
        <v>44</v>
      </c>
      <c r="B1103" s="425" t="s">
        <v>136</v>
      </c>
      <c r="C1103" s="290" t="s">
        <v>25</v>
      </c>
      <c r="D1103" s="294"/>
      <c r="E1103" s="294"/>
      <c r="F1103" s="294"/>
      <c r="G1103" s="294"/>
      <c r="H1103" s="294"/>
      <c r="I1103" s="294"/>
      <c r="J1103" s="294"/>
      <c r="K1103" s="294"/>
      <c r="L1103" s="294"/>
      <c r="M1103" s="294"/>
      <c r="N1103" s="294">
        <v>12</v>
      </c>
      <c r="O1103" s="294"/>
      <c r="P1103" s="294"/>
      <c r="Q1103" s="294"/>
      <c r="R1103" s="294"/>
      <c r="S1103" s="294"/>
      <c r="T1103" s="294"/>
      <c r="U1103" s="294"/>
      <c r="V1103" s="294"/>
      <c r="W1103" s="294"/>
      <c r="X1103" s="294"/>
      <c r="Y1103" s="423"/>
      <c r="Z1103" s="412"/>
      <c r="AA1103" s="412"/>
      <c r="AB1103" s="412"/>
      <c r="AC1103" s="412"/>
      <c r="AD1103" s="412"/>
      <c r="AE1103" s="412"/>
      <c r="AF1103" s="412"/>
      <c r="AG1103" s="412"/>
      <c r="AH1103" s="412"/>
      <c r="AI1103" s="412"/>
      <c r="AJ1103" s="412"/>
      <c r="AK1103" s="412"/>
      <c r="AL1103" s="412"/>
      <c r="AM1103" s="295">
        <f>SUM(Y1103:AL1103)</f>
        <v>0</v>
      </c>
    </row>
    <row r="1104" spans="1:39" ht="15" hidden="1" customHeight="1" outlineLevel="1">
      <c r="A1104" s="521"/>
      <c r="B1104" s="293" t="s">
        <v>346</v>
      </c>
      <c r="C1104" s="290" t="s">
        <v>163</v>
      </c>
      <c r="D1104" s="294"/>
      <c r="E1104" s="294"/>
      <c r="F1104" s="294"/>
      <c r="G1104" s="294"/>
      <c r="H1104" s="294"/>
      <c r="I1104" s="294"/>
      <c r="J1104" s="294"/>
      <c r="K1104" s="294"/>
      <c r="L1104" s="294"/>
      <c r="M1104" s="294"/>
      <c r="N1104" s="294">
        <f>N1103</f>
        <v>12</v>
      </c>
      <c r="O1104" s="294"/>
      <c r="P1104" s="294"/>
      <c r="Q1104" s="294"/>
      <c r="R1104" s="294"/>
      <c r="S1104" s="294"/>
      <c r="T1104" s="294"/>
      <c r="U1104" s="294"/>
      <c r="V1104" s="294"/>
      <c r="W1104" s="294"/>
      <c r="X1104" s="294"/>
      <c r="Y1104" s="408">
        <f>Y1103</f>
        <v>0</v>
      </c>
      <c r="Z1104" s="408">
        <f t="shared" ref="Z1104" si="2399">Z1103</f>
        <v>0</v>
      </c>
      <c r="AA1104" s="408">
        <f t="shared" ref="AA1104" si="2400">AA1103</f>
        <v>0</v>
      </c>
      <c r="AB1104" s="408">
        <f t="shared" ref="AB1104" si="2401">AB1103</f>
        <v>0</v>
      </c>
      <c r="AC1104" s="408">
        <f t="shared" ref="AC1104" si="2402">AC1103</f>
        <v>0</v>
      </c>
      <c r="AD1104" s="408">
        <f t="shared" ref="AD1104" si="2403">AD1103</f>
        <v>0</v>
      </c>
      <c r="AE1104" s="408">
        <f t="shared" ref="AE1104" si="2404">AE1103</f>
        <v>0</v>
      </c>
      <c r="AF1104" s="408">
        <f t="shared" ref="AF1104" si="2405">AF1103</f>
        <v>0</v>
      </c>
      <c r="AG1104" s="408">
        <f t="shared" ref="AG1104" si="2406">AG1103</f>
        <v>0</v>
      </c>
      <c r="AH1104" s="408">
        <f t="shared" ref="AH1104" si="2407">AH1103</f>
        <v>0</v>
      </c>
      <c r="AI1104" s="408">
        <f t="shared" ref="AI1104" si="2408">AI1103</f>
        <v>0</v>
      </c>
      <c r="AJ1104" s="408">
        <f t="shared" ref="AJ1104" si="2409">AJ1103</f>
        <v>0</v>
      </c>
      <c r="AK1104" s="408">
        <f t="shared" ref="AK1104" si="2410">AK1103</f>
        <v>0</v>
      </c>
      <c r="AL1104" s="408">
        <f t="shared" ref="AL1104" si="2411">AL1103</f>
        <v>0</v>
      </c>
      <c r="AM1104" s="305"/>
    </row>
    <row r="1105" spans="1:39" ht="15" hidden="1" customHeight="1" outlineLevel="1">
      <c r="A1105" s="521"/>
      <c r="B1105" s="425"/>
      <c r="C1105" s="290"/>
      <c r="D1105" s="290"/>
      <c r="E1105" s="290"/>
      <c r="F1105" s="290"/>
      <c r="G1105" s="290"/>
      <c r="H1105" s="290"/>
      <c r="I1105" s="290"/>
      <c r="J1105" s="290"/>
      <c r="K1105" s="290"/>
      <c r="L1105" s="290"/>
      <c r="M1105" s="290"/>
      <c r="N1105" s="290"/>
      <c r="O1105" s="290"/>
      <c r="P1105" s="290"/>
      <c r="Q1105" s="290"/>
      <c r="R1105" s="290"/>
      <c r="S1105" s="290"/>
      <c r="T1105" s="290"/>
      <c r="U1105" s="290"/>
      <c r="V1105" s="290"/>
      <c r="W1105" s="290"/>
      <c r="X1105" s="290"/>
      <c r="Y1105" s="409"/>
      <c r="Z1105" s="422"/>
      <c r="AA1105" s="422"/>
      <c r="AB1105" s="422"/>
      <c r="AC1105" s="422"/>
      <c r="AD1105" s="422"/>
      <c r="AE1105" s="422"/>
      <c r="AF1105" s="422"/>
      <c r="AG1105" s="422"/>
      <c r="AH1105" s="422"/>
      <c r="AI1105" s="422"/>
      <c r="AJ1105" s="422"/>
      <c r="AK1105" s="422"/>
      <c r="AL1105" s="422"/>
      <c r="AM1105" s="305"/>
    </row>
    <row r="1106" spans="1:39" ht="32.4" hidden="1" customHeight="1" outlineLevel="1">
      <c r="A1106" s="521">
        <v>45</v>
      </c>
      <c r="B1106" s="425" t="s">
        <v>137</v>
      </c>
      <c r="C1106" s="290" t="s">
        <v>25</v>
      </c>
      <c r="D1106" s="294"/>
      <c r="E1106" s="294"/>
      <c r="F1106" s="294"/>
      <c r="G1106" s="294"/>
      <c r="H1106" s="294"/>
      <c r="I1106" s="294"/>
      <c r="J1106" s="294"/>
      <c r="K1106" s="294"/>
      <c r="L1106" s="294"/>
      <c r="M1106" s="294"/>
      <c r="N1106" s="294">
        <v>12</v>
      </c>
      <c r="O1106" s="294"/>
      <c r="P1106" s="294"/>
      <c r="Q1106" s="294"/>
      <c r="R1106" s="294"/>
      <c r="S1106" s="294"/>
      <c r="T1106" s="294"/>
      <c r="U1106" s="294"/>
      <c r="V1106" s="294"/>
      <c r="W1106" s="294"/>
      <c r="X1106" s="294"/>
      <c r="Y1106" s="423"/>
      <c r="Z1106" s="412"/>
      <c r="AA1106" s="412"/>
      <c r="AB1106" s="412"/>
      <c r="AC1106" s="412"/>
      <c r="AD1106" s="412"/>
      <c r="AE1106" s="412"/>
      <c r="AF1106" s="412"/>
      <c r="AG1106" s="412"/>
      <c r="AH1106" s="412"/>
      <c r="AI1106" s="412"/>
      <c r="AJ1106" s="412"/>
      <c r="AK1106" s="412"/>
      <c r="AL1106" s="412"/>
      <c r="AM1106" s="295">
        <f>SUM(Y1106:AL1106)</f>
        <v>0</v>
      </c>
    </row>
    <row r="1107" spans="1:39" ht="15" hidden="1" customHeight="1" outlineLevel="1">
      <c r="A1107" s="521"/>
      <c r="B1107" s="293" t="s">
        <v>346</v>
      </c>
      <c r="C1107" s="290" t="s">
        <v>163</v>
      </c>
      <c r="D1107" s="294"/>
      <c r="E1107" s="294"/>
      <c r="F1107" s="294"/>
      <c r="G1107" s="294"/>
      <c r="H1107" s="294"/>
      <c r="I1107" s="294"/>
      <c r="J1107" s="294"/>
      <c r="K1107" s="294"/>
      <c r="L1107" s="294"/>
      <c r="M1107" s="294"/>
      <c r="N1107" s="294">
        <f>N1106</f>
        <v>12</v>
      </c>
      <c r="O1107" s="294"/>
      <c r="P1107" s="294"/>
      <c r="Q1107" s="294"/>
      <c r="R1107" s="294"/>
      <c r="S1107" s="294"/>
      <c r="T1107" s="294"/>
      <c r="U1107" s="294"/>
      <c r="V1107" s="294"/>
      <c r="W1107" s="294"/>
      <c r="X1107" s="294"/>
      <c r="Y1107" s="408">
        <f>Y1106</f>
        <v>0</v>
      </c>
      <c r="Z1107" s="408">
        <f t="shared" ref="Z1107" si="2412">Z1106</f>
        <v>0</v>
      </c>
      <c r="AA1107" s="408">
        <f t="shared" ref="AA1107" si="2413">AA1106</f>
        <v>0</v>
      </c>
      <c r="AB1107" s="408">
        <f t="shared" ref="AB1107" si="2414">AB1106</f>
        <v>0</v>
      </c>
      <c r="AC1107" s="408">
        <f t="shared" ref="AC1107" si="2415">AC1106</f>
        <v>0</v>
      </c>
      <c r="AD1107" s="408">
        <f t="shared" ref="AD1107" si="2416">AD1106</f>
        <v>0</v>
      </c>
      <c r="AE1107" s="408">
        <f t="shared" ref="AE1107" si="2417">AE1106</f>
        <v>0</v>
      </c>
      <c r="AF1107" s="408">
        <f t="shared" ref="AF1107" si="2418">AF1106</f>
        <v>0</v>
      </c>
      <c r="AG1107" s="408">
        <f t="shared" ref="AG1107" si="2419">AG1106</f>
        <v>0</v>
      </c>
      <c r="AH1107" s="408">
        <f t="shared" ref="AH1107" si="2420">AH1106</f>
        <v>0</v>
      </c>
      <c r="AI1107" s="408">
        <f t="shared" ref="AI1107" si="2421">AI1106</f>
        <v>0</v>
      </c>
      <c r="AJ1107" s="408">
        <f t="shared" ref="AJ1107" si="2422">AJ1106</f>
        <v>0</v>
      </c>
      <c r="AK1107" s="408">
        <f t="shared" ref="AK1107" si="2423">AK1106</f>
        <v>0</v>
      </c>
      <c r="AL1107" s="408">
        <f t="shared" ref="AL1107" si="2424">AL1106</f>
        <v>0</v>
      </c>
      <c r="AM1107" s="305"/>
    </row>
    <row r="1108" spans="1:39" ht="15" hidden="1" customHeight="1" outlineLevel="1">
      <c r="A1108" s="521"/>
      <c r="B1108" s="425"/>
      <c r="C1108" s="290"/>
      <c r="D1108" s="290"/>
      <c r="E1108" s="290"/>
      <c r="F1108" s="290"/>
      <c r="G1108" s="290"/>
      <c r="H1108" s="290"/>
      <c r="I1108" s="290"/>
      <c r="J1108" s="290"/>
      <c r="K1108" s="290"/>
      <c r="L1108" s="290"/>
      <c r="M1108" s="290"/>
      <c r="N1108" s="290"/>
      <c r="O1108" s="290"/>
      <c r="P1108" s="290"/>
      <c r="Q1108" s="290"/>
      <c r="R1108" s="290"/>
      <c r="S1108" s="290"/>
      <c r="T1108" s="290"/>
      <c r="U1108" s="290"/>
      <c r="V1108" s="290"/>
      <c r="W1108" s="290"/>
      <c r="X1108" s="290"/>
      <c r="Y1108" s="409"/>
      <c r="Z1108" s="422"/>
      <c r="AA1108" s="422"/>
      <c r="AB1108" s="422"/>
      <c r="AC1108" s="422"/>
      <c r="AD1108" s="422"/>
      <c r="AE1108" s="422"/>
      <c r="AF1108" s="422"/>
      <c r="AG1108" s="422"/>
      <c r="AH1108" s="422"/>
      <c r="AI1108" s="422"/>
      <c r="AJ1108" s="422"/>
      <c r="AK1108" s="422"/>
      <c r="AL1108" s="422"/>
      <c r="AM1108" s="305"/>
    </row>
    <row r="1109" spans="1:39" ht="32.1" hidden="1" customHeight="1" outlineLevel="1">
      <c r="A1109" s="521">
        <v>46</v>
      </c>
      <c r="B1109" s="425" t="s">
        <v>138</v>
      </c>
      <c r="C1109" s="290" t="s">
        <v>25</v>
      </c>
      <c r="D1109" s="294"/>
      <c r="E1109" s="294"/>
      <c r="F1109" s="294"/>
      <c r="G1109" s="294"/>
      <c r="H1109" s="294"/>
      <c r="I1109" s="294"/>
      <c r="J1109" s="294"/>
      <c r="K1109" s="294"/>
      <c r="L1109" s="294"/>
      <c r="M1109" s="294"/>
      <c r="N1109" s="294">
        <v>12</v>
      </c>
      <c r="O1109" s="294"/>
      <c r="P1109" s="294"/>
      <c r="Q1109" s="294"/>
      <c r="R1109" s="294"/>
      <c r="S1109" s="294"/>
      <c r="T1109" s="294"/>
      <c r="U1109" s="294"/>
      <c r="V1109" s="294"/>
      <c r="W1109" s="294"/>
      <c r="X1109" s="294"/>
      <c r="Y1109" s="423"/>
      <c r="Z1109" s="412"/>
      <c r="AA1109" s="412"/>
      <c r="AB1109" s="412"/>
      <c r="AC1109" s="412"/>
      <c r="AD1109" s="412"/>
      <c r="AE1109" s="412"/>
      <c r="AF1109" s="412"/>
      <c r="AG1109" s="412"/>
      <c r="AH1109" s="412"/>
      <c r="AI1109" s="412"/>
      <c r="AJ1109" s="412"/>
      <c r="AK1109" s="412"/>
      <c r="AL1109" s="412"/>
      <c r="AM1109" s="295">
        <f>SUM(Y1109:AL1109)</f>
        <v>0</v>
      </c>
    </row>
    <row r="1110" spans="1:39" ht="15" hidden="1" customHeight="1" outlineLevel="1">
      <c r="A1110" s="521"/>
      <c r="B1110" s="293" t="s">
        <v>346</v>
      </c>
      <c r="C1110" s="290" t="s">
        <v>163</v>
      </c>
      <c r="D1110" s="294"/>
      <c r="E1110" s="294"/>
      <c r="F1110" s="294"/>
      <c r="G1110" s="294"/>
      <c r="H1110" s="294"/>
      <c r="I1110" s="294"/>
      <c r="J1110" s="294"/>
      <c r="K1110" s="294"/>
      <c r="L1110" s="294"/>
      <c r="M1110" s="294"/>
      <c r="N1110" s="294">
        <f>N1109</f>
        <v>12</v>
      </c>
      <c r="O1110" s="294"/>
      <c r="P1110" s="294"/>
      <c r="Q1110" s="294"/>
      <c r="R1110" s="294"/>
      <c r="S1110" s="294"/>
      <c r="T1110" s="294"/>
      <c r="U1110" s="294"/>
      <c r="V1110" s="294"/>
      <c r="W1110" s="294"/>
      <c r="X1110" s="294"/>
      <c r="Y1110" s="408">
        <f>Y1109</f>
        <v>0</v>
      </c>
      <c r="Z1110" s="408">
        <f t="shared" ref="Z1110" si="2425">Z1109</f>
        <v>0</v>
      </c>
      <c r="AA1110" s="408">
        <f t="shared" ref="AA1110" si="2426">AA1109</f>
        <v>0</v>
      </c>
      <c r="AB1110" s="408">
        <f t="shared" ref="AB1110" si="2427">AB1109</f>
        <v>0</v>
      </c>
      <c r="AC1110" s="408">
        <f t="shared" ref="AC1110" si="2428">AC1109</f>
        <v>0</v>
      </c>
      <c r="AD1110" s="408">
        <f t="shared" ref="AD1110" si="2429">AD1109</f>
        <v>0</v>
      </c>
      <c r="AE1110" s="408">
        <f t="shared" ref="AE1110" si="2430">AE1109</f>
        <v>0</v>
      </c>
      <c r="AF1110" s="408">
        <f t="shared" ref="AF1110" si="2431">AF1109</f>
        <v>0</v>
      </c>
      <c r="AG1110" s="408">
        <f t="shared" ref="AG1110" si="2432">AG1109</f>
        <v>0</v>
      </c>
      <c r="AH1110" s="408">
        <f t="shared" ref="AH1110" si="2433">AH1109</f>
        <v>0</v>
      </c>
      <c r="AI1110" s="408">
        <f t="shared" ref="AI1110" si="2434">AI1109</f>
        <v>0</v>
      </c>
      <c r="AJ1110" s="408">
        <f t="shared" ref="AJ1110" si="2435">AJ1109</f>
        <v>0</v>
      </c>
      <c r="AK1110" s="408">
        <f t="shared" ref="AK1110" si="2436">AK1109</f>
        <v>0</v>
      </c>
      <c r="AL1110" s="408">
        <f t="shared" ref="AL1110" si="2437">AL1109</f>
        <v>0</v>
      </c>
      <c r="AM1110" s="305"/>
    </row>
    <row r="1111" spans="1:39" ht="15" hidden="1" customHeight="1" outlineLevel="1">
      <c r="A1111" s="521"/>
      <c r="B1111" s="425"/>
      <c r="C1111" s="290"/>
      <c r="D1111" s="290"/>
      <c r="E1111" s="290"/>
      <c r="F1111" s="290"/>
      <c r="G1111" s="290"/>
      <c r="H1111" s="290"/>
      <c r="I1111" s="290"/>
      <c r="J1111" s="290"/>
      <c r="K1111" s="290"/>
      <c r="L1111" s="290"/>
      <c r="M1111" s="290"/>
      <c r="N1111" s="290"/>
      <c r="O1111" s="290"/>
      <c r="P1111" s="290"/>
      <c r="Q1111" s="290"/>
      <c r="R1111" s="290"/>
      <c r="S1111" s="290"/>
      <c r="T1111" s="290"/>
      <c r="U1111" s="290"/>
      <c r="V1111" s="290"/>
      <c r="W1111" s="290"/>
      <c r="X1111" s="290"/>
      <c r="Y1111" s="409"/>
      <c r="Z1111" s="422"/>
      <c r="AA1111" s="422"/>
      <c r="AB1111" s="422"/>
      <c r="AC1111" s="422"/>
      <c r="AD1111" s="422"/>
      <c r="AE1111" s="422"/>
      <c r="AF1111" s="422"/>
      <c r="AG1111" s="422"/>
      <c r="AH1111" s="422"/>
      <c r="AI1111" s="422"/>
      <c r="AJ1111" s="422"/>
      <c r="AK1111" s="422"/>
      <c r="AL1111" s="422"/>
      <c r="AM1111" s="305"/>
    </row>
    <row r="1112" spans="1:39" ht="35.4" hidden="1" customHeight="1" outlineLevel="1">
      <c r="A1112" s="521">
        <v>47</v>
      </c>
      <c r="B1112" s="425" t="s">
        <v>139</v>
      </c>
      <c r="C1112" s="290" t="s">
        <v>25</v>
      </c>
      <c r="D1112" s="294"/>
      <c r="E1112" s="294"/>
      <c r="F1112" s="294"/>
      <c r="G1112" s="294"/>
      <c r="H1112" s="294"/>
      <c r="I1112" s="294"/>
      <c r="J1112" s="294"/>
      <c r="K1112" s="294"/>
      <c r="L1112" s="294"/>
      <c r="M1112" s="294"/>
      <c r="N1112" s="294">
        <v>12</v>
      </c>
      <c r="O1112" s="294"/>
      <c r="P1112" s="294"/>
      <c r="Q1112" s="294"/>
      <c r="R1112" s="294"/>
      <c r="S1112" s="294"/>
      <c r="T1112" s="294"/>
      <c r="U1112" s="294"/>
      <c r="V1112" s="294"/>
      <c r="W1112" s="294"/>
      <c r="X1112" s="294"/>
      <c r="Y1112" s="423"/>
      <c r="Z1112" s="412"/>
      <c r="AA1112" s="412"/>
      <c r="AB1112" s="412"/>
      <c r="AC1112" s="412"/>
      <c r="AD1112" s="412"/>
      <c r="AE1112" s="412"/>
      <c r="AF1112" s="412"/>
      <c r="AG1112" s="412"/>
      <c r="AH1112" s="412"/>
      <c r="AI1112" s="412"/>
      <c r="AJ1112" s="412"/>
      <c r="AK1112" s="412"/>
      <c r="AL1112" s="412"/>
      <c r="AM1112" s="295">
        <f>SUM(Y1112:AL1112)</f>
        <v>0</v>
      </c>
    </row>
    <row r="1113" spans="1:39" ht="15" hidden="1" customHeight="1" outlineLevel="1">
      <c r="A1113" s="521"/>
      <c r="B1113" s="293" t="s">
        <v>346</v>
      </c>
      <c r="C1113" s="290" t="s">
        <v>163</v>
      </c>
      <c r="D1113" s="294"/>
      <c r="E1113" s="294"/>
      <c r="F1113" s="294"/>
      <c r="G1113" s="294"/>
      <c r="H1113" s="294"/>
      <c r="I1113" s="294"/>
      <c r="J1113" s="294"/>
      <c r="K1113" s="294"/>
      <c r="L1113" s="294"/>
      <c r="M1113" s="294"/>
      <c r="N1113" s="294">
        <f>N1112</f>
        <v>12</v>
      </c>
      <c r="O1113" s="294"/>
      <c r="P1113" s="294"/>
      <c r="Q1113" s="294"/>
      <c r="R1113" s="294"/>
      <c r="S1113" s="294"/>
      <c r="T1113" s="294"/>
      <c r="U1113" s="294"/>
      <c r="V1113" s="294"/>
      <c r="W1113" s="294"/>
      <c r="X1113" s="294"/>
      <c r="Y1113" s="408">
        <f>Y1112</f>
        <v>0</v>
      </c>
      <c r="Z1113" s="408">
        <f t="shared" ref="Z1113" si="2438">Z1112</f>
        <v>0</v>
      </c>
      <c r="AA1113" s="408">
        <f t="shared" ref="AA1113" si="2439">AA1112</f>
        <v>0</v>
      </c>
      <c r="AB1113" s="408">
        <f t="shared" ref="AB1113" si="2440">AB1112</f>
        <v>0</v>
      </c>
      <c r="AC1113" s="408">
        <f t="shared" ref="AC1113" si="2441">AC1112</f>
        <v>0</v>
      </c>
      <c r="AD1113" s="408">
        <f t="shared" ref="AD1113" si="2442">AD1112</f>
        <v>0</v>
      </c>
      <c r="AE1113" s="408">
        <f t="shared" ref="AE1113" si="2443">AE1112</f>
        <v>0</v>
      </c>
      <c r="AF1113" s="408">
        <f t="shared" ref="AF1113" si="2444">AF1112</f>
        <v>0</v>
      </c>
      <c r="AG1113" s="408">
        <f t="shared" ref="AG1113" si="2445">AG1112</f>
        <v>0</v>
      </c>
      <c r="AH1113" s="408">
        <f t="shared" ref="AH1113" si="2446">AH1112</f>
        <v>0</v>
      </c>
      <c r="AI1113" s="408">
        <f t="shared" ref="AI1113" si="2447">AI1112</f>
        <v>0</v>
      </c>
      <c r="AJ1113" s="408">
        <f t="shared" ref="AJ1113" si="2448">AJ1112</f>
        <v>0</v>
      </c>
      <c r="AK1113" s="408">
        <f t="shared" ref="AK1113" si="2449">AK1112</f>
        <v>0</v>
      </c>
      <c r="AL1113" s="408">
        <f t="shared" ref="AL1113" si="2450">AL1112</f>
        <v>0</v>
      </c>
      <c r="AM1113" s="305"/>
    </row>
    <row r="1114" spans="1:39" ht="15" hidden="1" customHeight="1" outlineLevel="1">
      <c r="A1114" s="521"/>
      <c r="B1114" s="425"/>
      <c r="C1114" s="290"/>
      <c r="D1114" s="290"/>
      <c r="E1114" s="290"/>
      <c r="F1114" s="290"/>
      <c r="G1114" s="290"/>
      <c r="H1114" s="290"/>
      <c r="I1114" s="290"/>
      <c r="J1114" s="290"/>
      <c r="K1114" s="290"/>
      <c r="L1114" s="290"/>
      <c r="M1114" s="290"/>
      <c r="N1114" s="290"/>
      <c r="O1114" s="290"/>
      <c r="P1114" s="290"/>
      <c r="Q1114" s="290"/>
      <c r="R1114" s="290"/>
      <c r="S1114" s="290"/>
      <c r="T1114" s="290"/>
      <c r="U1114" s="290"/>
      <c r="V1114" s="290"/>
      <c r="W1114" s="290"/>
      <c r="X1114" s="290"/>
      <c r="Y1114" s="409"/>
      <c r="Z1114" s="422"/>
      <c r="AA1114" s="422"/>
      <c r="AB1114" s="422"/>
      <c r="AC1114" s="422"/>
      <c r="AD1114" s="422"/>
      <c r="AE1114" s="422"/>
      <c r="AF1114" s="422"/>
      <c r="AG1114" s="422"/>
      <c r="AH1114" s="422"/>
      <c r="AI1114" s="422"/>
      <c r="AJ1114" s="422"/>
      <c r="AK1114" s="422"/>
      <c r="AL1114" s="422"/>
      <c r="AM1114" s="305"/>
    </row>
    <row r="1115" spans="1:39" ht="39.75" hidden="1" customHeight="1" outlineLevel="1">
      <c r="A1115" s="521">
        <v>48</v>
      </c>
      <c r="B1115" s="425" t="s">
        <v>140</v>
      </c>
      <c r="C1115" s="290" t="s">
        <v>25</v>
      </c>
      <c r="D1115" s="294"/>
      <c r="E1115" s="294"/>
      <c r="F1115" s="294"/>
      <c r="G1115" s="294"/>
      <c r="H1115" s="294"/>
      <c r="I1115" s="294"/>
      <c r="J1115" s="294"/>
      <c r="K1115" s="294"/>
      <c r="L1115" s="294"/>
      <c r="M1115" s="294"/>
      <c r="N1115" s="294">
        <v>12</v>
      </c>
      <c r="O1115" s="294"/>
      <c r="P1115" s="294"/>
      <c r="Q1115" s="294"/>
      <c r="R1115" s="294"/>
      <c r="S1115" s="294"/>
      <c r="T1115" s="294"/>
      <c r="U1115" s="294"/>
      <c r="V1115" s="294"/>
      <c r="W1115" s="294"/>
      <c r="X1115" s="294"/>
      <c r="Y1115" s="423"/>
      <c r="Z1115" s="412"/>
      <c r="AA1115" s="412"/>
      <c r="AB1115" s="412"/>
      <c r="AC1115" s="412"/>
      <c r="AD1115" s="412"/>
      <c r="AE1115" s="412"/>
      <c r="AF1115" s="412"/>
      <c r="AG1115" s="412"/>
      <c r="AH1115" s="412"/>
      <c r="AI1115" s="412"/>
      <c r="AJ1115" s="412"/>
      <c r="AK1115" s="412"/>
      <c r="AL1115" s="412"/>
      <c r="AM1115" s="295">
        <f>SUM(Y1115:AL1115)</f>
        <v>0</v>
      </c>
    </row>
    <row r="1116" spans="1:39" ht="15" hidden="1" customHeight="1" outlineLevel="1">
      <c r="A1116" s="521"/>
      <c r="B1116" s="293" t="s">
        <v>346</v>
      </c>
      <c r="C1116" s="290" t="s">
        <v>163</v>
      </c>
      <c r="D1116" s="294"/>
      <c r="E1116" s="294"/>
      <c r="F1116" s="294"/>
      <c r="G1116" s="294"/>
      <c r="H1116" s="294"/>
      <c r="I1116" s="294"/>
      <c r="J1116" s="294"/>
      <c r="K1116" s="294"/>
      <c r="L1116" s="294"/>
      <c r="M1116" s="294"/>
      <c r="N1116" s="294">
        <f>N1115</f>
        <v>12</v>
      </c>
      <c r="O1116" s="294"/>
      <c r="P1116" s="294"/>
      <c r="Q1116" s="294"/>
      <c r="R1116" s="294"/>
      <c r="S1116" s="294"/>
      <c r="T1116" s="294"/>
      <c r="U1116" s="294"/>
      <c r="V1116" s="294"/>
      <c r="W1116" s="294"/>
      <c r="X1116" s="294"/>
      <c r="Y1116" s="408">
        <f>Y1115</f>
        <v>0</v>
      </c>
      <c r="Z1116" s="408">
        <f t="shared" ref="Z1116" si="2451">Z1115</f>
        <v>0</v>
      </c>
      <c r="AA1116" s="408">
        <f t="shared" ref="AA1116" si="2452">AA1115</f>
        <v>0</v>
      </c>
      <c r="AB1116" s="408">
        <f t="shared" ref="AB1116" si="2453">AB1115</f>
        <v>0</v>
      </c>
      <c r="AC1116" s="408">
        <f t="shared" ref="AC1116" si="2454">AC1115</f>
        <v>0</v>
      </c>
      <c r="AD1116" s="408">
        <f t="shared" ref="AD1116" si="2455">AD1115</f>
        <v>0</v>
      </c>
      <c r="AE1116" s="408">
        <f t="shared" ref="AE1116" si="2456">AE1115</f>
        <v>0</v>
      </c>
      <c r="AF1116" s="408">
        <f t="shared" ref="AF1116" si="2457">AF1115</f>
        <v>0</v>
      </c>
      <c r="AG1116" s="408">
        <f t="shared" ref="AG1116" si="2458">AG1115</f>
        <v>0</v>
      </c>
      <c r="AH1116" s="408">
        <f t="shared" ref="AH1116" si="2459">AH1115</f>
        <v>0</v>
      </c>
      <c r="AI1116" s="408">
        <f t="shared" ref="AI1116" si="2460">AI1115</f>
        <v>0</v>
      </c>
      <c r="AJ1116" s="408">
        <f t="shared" ref="AJ1116" si="2461">AJ1115</f>
        <v>0</v>
      </c>
      <c r="AK1116" s="408">
        <f t="shared" ref="AK1116" si="2462">AK1115</f>
        <v>0</v>
      </c>
      <c r="AL1116" s="408">
        <f t="shared" ref="AL1116" si="2463">AL1115</f>
        <v>0</v>
      </c>
      <c r="AM1116" s="305"/>
    </row>
    <row r="1117" spans="1:39" ht="15" hidden="1" customHeight="1" outlineLevel="1">
      <c r="A1117" s="521"/>
      <c r="B1117" s="425"/>
      <c r="C1117" s="290"/>
      <c r="D1117" s="290"/>
      <c r="E1117" s="290"/>
      <c r="F1117" s="290"/>
      <c r="G1117" s="290"/>
      <c r="H1117" s="290"/>
      <c r="I1117" s="290"/>
      <c r="J1117" s="290"/>
      <c r="K1117" s="290"/>
      <c r="L1117" s="290"/>
      <c r="M1117" s="290"/>
      <c r="N1117" s="290"/>
      <c r="O1117" s="290"/>
      <c r="P1117" s="290"/>
      <c r="Q1117" s="290"/>
      <c r="R1117" s="290"/>
      <c r="S1117" s="290"/>
      <c r="T1117" s="290"/>
      <c r="U1117" s="290"/>
      <c r="V1117" s="290"/>
      <c r="W1117" s="290"/>
      <c r="X1117" s="290"/>
      <c r="Y1117" s="409"/>
      <c r="Z1117" s="422"/>
      <c r="AA1117" s="422"/>
      <c r="AB1117" s="422"/>
      <c r="AC1117" s="422"/>
      <c r="AD1117" s="422"/>
      <c r="AE1117" s="422"/>
      <c r="AF1117" s="422"/>
      <c r="AG1117" s="422"/>
      <c r="AH1117" s="422"/>
      <c r="AI1117" s="422"/>
      <c r="AJ1117" s="422"/>
      <c r="AK1117" s="422"/>
      <c r="AL1117" s="422"/>
      <c r="AM1117" s="305"/>
    </row>
    <row r="1118" spans="1:39" ht="33" hidden="1" customHeight="1" outlineLevel="1">
      <c r="A1118" s="521">
        <v>49</v>
      </c>
      <c r="B1118" s="425" t="s">
        <v>141</v>
      </c>
      <c r="C1118" s="290" t="s">
        <v>25</v>
      </c>
      <c r="D1118" s="294"/>
      <c r="E1118" s="294"/>
      <c r="F1118" s="294"/>
      <c r="G1118" s="294"/>
      <c r="H1118" s="294"/>
      <c r="I1118" s="294"/>
      <c r="J1118" s="294"/>
      <c r="K1118" s="294"/>
      <c r="L1118" s="294"/>
      <c r="M1118" s="294"/>
      <c r="N1118" s="294">
        <v>12</v>
      </c>
      <c r="O1118" s="294"/>
      <c r="P1118" s="294"/>
      <c r="Q1118" s="294"/>
      <c r="R1118" s="294"/>
      <c r="S1118" s="294"/>
      <c r="T1118" s="294"/>
      <c r="U1118" s="294"/>
      <c r="V1118" s="294"/>
      <c r="W1118" s="294"/>
      <c r="X1118" s="294"/>
      <c r="Y1118" s="423"/>
      <c r="Z1118" s="412"/>
      <c r="AA1118" s="412"/>
      <c r="AB1118" s="412"/>
      <c r="AC1118" s="412"/>
      <c r="AD1118" s="412"/>
      <c r="AE1118" s="412"/>
      <c r="AF1118" s="412"/>
      <c r="AG1118" s="412"/>
      <c r="AH1118" s="412"/>
      <c r="AI1118" s="412"/>
      <c r="AJ1118" s="412"/>
      <c r="AK1118" s="412"/>
      <c r="AL1118" s="412"/>
      <c r="AM1118" s="295">
        <f>SUM(Y1118:AL1118)</f>
        <v>0</v>
      </c>
    </row>
    <row r="1119" spans="1:39" ht="15" hidden="1" customHeight="1" outlineLevel="1">
      <c r="A1119" s="521"/>
      <c r="B1119" s="293" t="s">
        <v>346</v>
      </c>
      <c r="C1119" s="290" t="s">
        <v>163</v>
      </c>
      <c r="D1119" s="294"/>
      <c r="E1119" s="294"/>
      <c r="F1119" s="294"/>
      <c r="G1119" s="294"/>
      <c r="H1119" s="294"/>
      <c r="I1119" s="294"/>
      <c r="J1119" s="294"/>
      <c r="K1119" s="294"/>
      <c r="L1119" s="294"/>
      <c r="M1119" s="294"/>
      <c r="N1119" s="294">
        <f>N1118</f>
        <v>12</v>
      </c>
      <c r="O1119" s="294"/>
      <c r="P1119" s="294"/>
      <c r="Q1119" s="294"/>
      <c r="R1119" s="294"/>
      <c r="S1119" s="294"/>
      <c r="T1119" s="294"/>
      <c r="U1119" s="294"/>
      <c r="V1119" s="294"/>
      <c r="W1119" s="294"/>
      <c r="X1119" s="294"/>
      <c r="Y1119" s="408">
        <f>Y1118</f>
        <v>0</v>
      </c>
      <c r="Z1119" s="408">
        <f t="shared" ref="Z1119" si="2464">Z1118</f>
        <v>0</v>
      </c>
      <c r="AA1119" s="408">
        <f t="shared" ref="AA1119" si="2465">AA1118</f>
        <v>0</v>
      </c>
      <c r="AB1119" s="408">
        <f t="shared" ref="AB1119" si="2466">AB1118</f>
        <v>0</v>
      </c>
      <c r="AC1119" s="408">
        <f t="shared" ref="AC1119" si="2467">AC1118</f>
        <v>0</v>
      </c>
      <c r="AD1119" s="408">
        <f t="shared" ref="AD1119" si="2468">AD1118</f>
        <v>0</v>
      </c>
      <c r="AE1119" s="408">
        <f t="shared" ref="AE1119" si="2469">AE1118</f>
        <v>0</v>
      </c>
      <c r="AF1119" s="408">
        <f t="shared" ref="AF1119" si="2470">AF1118</f>
        <v>0</v>
      </c>
      <c r="AG1119" s="408">
        <f t="shared" ref="AG1119" si="2471">AG1118</f>
        <v>0</v>
      </c>
      <c r="AH1119" s="408">
        <f t="shared" ref="AH1119" si="2472">AH1118</f>
        <v>0</v>
      </c>
      <c r="AI1119" s="408">
        <f t="shared" ref="AI1119" si="2473">AI1118</f>
        <v>0</v>
      </c>
      <c r="AJ1119" s="408">
        <f t="shared" ref="AJ1119" si="2474">AJ1118</f>
        <v>0</v>
      </c>
      <c r="AK1119" s="408">
        <f t="shared" ref="AK1119" si="2475">AK1118</f>
        <v>0</v>
      </c>
      <c r="AL1119" s="408">
        <f t="shared" ref="AL1119" si="2476">AL1118</f>
        <v>0</v>
      </c>
      <c r="AM1119" s="305"/>
    </row>
    <row r="1120" spans="1:39" ht="15" hidden="1" customHeight="1" outlineLevel="1">
      <c r="A1120" s="521"/>
      <c r="B1120" s="293"/>
      <c r="C1120" s="304"/>
      <c r="D1120" s="290"/>
      <c r="E1120" s="290"/>
      <c r="F1120" s="290"/>
      <c r="G1120" s="290"/>
      <c r="H1120" s="290"/>
      <c r="I1120" s="290"/>
      <c r="J1120" s="290"/>
      <c r="K1120" s="290"/>
      <c r="L1120" s="290"/>
      <c r="M1120" s="290"/>
      <c r="N1120" s="290"/>
      <c r="O1120" s="290"/>
      <c r="P1120" s="290"/>
      <c r="Q1120" s="290"/>
      <c r="R1120" s="290"/>
      <c r="S1120" s="290"/>
      <c r="T1120" s="290"/>
      <c r="U1120" s="290"/>
      <c r="V1120" s="290"/>
      <c r="W1120" s="290"/>
      <c r="X1120" s="290"/>
      <c r="Y1120" s="300"/>
      <c r="Z1120" s="300"/>
      <c r="AA1120" s="300"/>
      <c r="AB1120" s="300"/>
      <c r="AC1120" s="300"/>
      <c r="AD1120" s="300"/>
      <c r="AE1120" s="300"/>
      <c r="AF1120" s="300"/>
      <c r="AG1120" s="300"/>
      <c r="AH1120" s="300"/>
      <c r="AI1120" s="300"/>
      <c r="AJ1120" s="300"/>
      <c r="AK1120" s="300"/>
      <c r="AL1120" s="300"/>
      <c r="AM1120" s="305"/>
    </row>
    <row r="1121" spans="2:39" ht="15.6" collapsed="1">
      <c r="B1121" s="326" t="s">
        <v>347</v>
      </c>
      <c r="C1121" s="328"/>
      <c r="D1121" s="328">
        <f>SUM(D964:D1119)</f>
        <v>0</v>
      </c>
      <c r="E1121" s="328"/>
      <c r="F1121" s="328"/>
      <c r="G1121" s="328"/>
      <c r="H1121" s="328"/>
      <c r="I1121" s="328"/>
      <c r="J1121" s="328"/>
      <c r="K1121" s="328"/>
      <c r="L1121" s="328"/>
      <c r="M1121" s="328"/>
      <c r="N1121" s="328"/>
      <c r="O1121" s="328">
        <f>SUM(O964:O1119)</f>
        <v>0</v>
      </c>
      <c r="P1121" s="328"/>
      <c r="Q1121" s="328"/>
      <c r="R1121" s="328"/>
      <c r="S1121" s="328"/>
      <c r="T1121" s="328"/>
      <c r="U1121" s="328"/>
      <c r="V1121" s="328"/>
      <c r="W1121" s="328"/>
      <c r="X1121" s="328"/>
      <c r="Y1121" s="328">
        <f>IF(Y962="kWh",SUMPRODUCT(D964:D1119,Y964:Y1119))</f>
        <v>0</v>
      </c>
      <c r="Z1121" s="328">
        <f>IF(Z962="kWh",SUMPRODUCT(D964:D1119,Z964:Z1119))</f>
        <v>0</v>
      </c>
      <c r="AA1121" s="328">
        <f>IF(AA962="kw",SUMPRODUCT(N964:N1119,O964:O1119,AA964:AA1119),SUMPRODUCT(D964:D1119,AA964:AA1119))</f>
        <v>0</v>
      </c>
      <c r="AB1121" s="328">
        <f>IF(AB962="kw",SUMPRODUCT(N964:N1119,O964:O1119,AB964:AB1119),SUMPRODUCT(D964:D1119,AB964:AB1119))</f>
        <v>0</v>
      </c>
      <c r="AC1121" s="328">
        <f>IF(AC962="kw",SUMPRODUCT(N964:N1119,O964:O1119,AC964:AC1119),SUMPRODUCT(D964:D1119,AC964:AC1119))</f>
        <v>0</v>
      </c>
      <c r="AD1121" s="328">
        <f>IF(AD962="kw",SUMPRODUCT(N964:N1119,O964:O1119,AD964:AD1119),SUMPRODUCT(D964:D1119,AD964:AD1119))</f>
        <v>0</v>
      </c>
      <c r="AE1121" s="328">
        <f>IF(AE962="kw",SUMPRODUCT(N964:N1119,O964:O1119,AE964:AE1119),SUMPRODUCT(D964:D1119,AE964:AE1119))</f>
        <v>0</v>
      </c>
      <c r="AF1121" s="328">
        <f>IF(AF962="kw",SUMPRODUCT(N964:N1119,O964:O1119,AF964:AF1119),SUMPRODUCT(D964:D1119,AF964:AF1119))</f>
        <v>0</v>
      </c>
      <c r="AG1121" s="328">
        <f>IF(AG962="kw",SUMPRODUCT(N964:N1119,O964:O1119,AG964:AG1119),SUMPRODUCT(D964:D1119,AG964:AG1119))</f>
        <v>0</v>
      </c>
      <c r="AH1121" s="328">
        <f>IF(AH962="kw",SUMPRODUCT(N964:N1119,O964:O1119,AH964:AH1119),SUMPRODUCT(D964:D1119,AH964:AH1119))</f>
        <v>0</v>
      </c>
      <c r="AI1121" s="328">
        <f>IF(AI962="kw",SUMPRODUCT(N964:N1119,O964:O1119,AI964:AI1119),SUMPRODUCT(D964:D1119,AI964:AI1119))</f>
        <v>0</v>
      </c>
      <c r="AJ1121" s="328">
        <f>IF(AJ962="kw",SUMPRODUCT(N964:N1119,O964:O1119,AJ964:AJ1119),SUMPRODUCT(D964:D1119,AJ964:AJ1119))</f>
        <v>0</v>
      </c>
      <c r="AK1121" s="328">
        <f>IF(AK962="kw",SUMPRODUCT(N964:N1119,O964:O1119,AK964:AK1119),SUMPRODUCT(D964:D1119,AK964:AK1119))</f>
        <v>0</v>
      </c>
      <c r="AL1121" s="328">
        <f>IF(AL962="kw",SUMPRODUCT(N964:N1119,O964:O1119,AL964:AL1119),SUMPRODUCT(D964:D1119,AL964:AL1119))</f>
        <v>0</v>
      </c>
      <c r="AM1121" s="329"/>
    </row>
    <row r="1122" spans="2:39" ht="15.6">
      <c r="B1122" s="388" t="s">
        <v>348</v>
      </c>
      <c r="C1122" s="389"/>
      <c r="D1122" s="389"/>
      <c r="E1122" s="389"/>
      <c r="F1122" s="389"/>
      <c r="G1122" s="389"/>
      <c r="H1122" s="389"/>
      <c r="I1122" s="389"/>
      <c r="J1122" s="389"/>
      <c r="K1122" s="389"/>
      <c r="L1122" s="389"/>
      <c r="M1122" s="389"/>
      <c r="N1122" s="389"/>
      <c r="O1122" s="389"/>
      <c r="P1122" s="389"/>
      <c r="Q1122" s="389"/>
      <c r="R1122" s="389"/>
      <c r="S1122" s="389"/>
      <c r="T1122" s="389"/>
      <c r="U1122" s="389"/>
      <c r="V1122" s="389"/>
      <c r="W1122" s="389"/>
      <c r="X1122" s="389"/>
      <c r="Y1122" s="389">
        <f>HLOOKUP(Y774,'2. LRAMVA Threshold'!$B$42:$Q$54,12,FALSE)</f>
        <v>289081</v>
      </c>
      <c r="Z1122" s="389">
        <f>HLOOKUP(Z774,'2. LRAMVA Threshold'!$B$42:$Q$54,12,FALSE)</f>
        <v>99654</v>
      </c>
      <c r="AA1122" s="389">
        <f>HLOOKUP(AA774,'2. LRAMVA Threshold'!$B$42:$Q$54,12,FALSE)</f>
        <v>392</v>
      </c>
      <c r="AB1122" s="389">
        <f>HLOOKUP(AB774,'2. LRAMVA Threshold'!$B$42:$Q$54,12,FALSE)</f>
        <v>2021</v>
      </c>
      <c r="AC1122" s="389">
        <f>HLOOKUP(AC774,'2. LRAMVA Threshold'!$B$42:$Q$54,12,FALSE)</f>
        <v>1</v>
      </c>
      <c r="AD1122" s="389">
        <f>HLOOKUP(AD774,'2. LRAMVA Threshold'!$B$42:$Q$54,12,FALSE)</f>
        <v>17</v>
      </c>
      <c r="AE1122" s="389">
        <f>HLOOKUP(AE774,'2. LRAMVA Threshold'!$B$42:$Q$54,12,FALSE)</f>
        <v>0</v>
      </c>
      <c r="AF1122" s="389">
        <f>HLOOKUP(AF774,'2. LRAMVA Threshold'!$B$42:$Q$54,12,FALSE)</f>
        <v>0</v>
      </c>
      <c r="AG1122" s="389">
        <f>HLOOKUP(AG774,'2. LRAMVA Threshold'!$B$42:$Q$54,12,FALSE)</f>
        <v>0</v>
      </c>
      <c r="AH1122" s="389">
        <f>HLOOKUP(AH774,'2. LRAMVA Threshold'!$B$42:$Q$54,12,FALSE)</f>
        <v>0</v>
      </c>
      <c r="AI1122" s="389">
        <f>HLOOKUP(AI774,'2. LRAMVA Threshold'!$B$42:$Q$54,12,FALSE)</f>
        <v>0</v>
      </c>
      <c r="AJ1122" s="389">
        <f>HLOOKUP(AJ774,'2. LRAMVA Threshold'!$B$42:$Q$54,12,FALSE)</f>
        <v>0</v>
      </c>
      <c r="AK1122" s="389">
        <f>HLOOKUP(AK774,'2. LRAMVA Threshold'!$B$42:$Q$54,12,FALSE)</f>
        <v>0</v>
      </c>
      <c r="AL1122" s="389">
        <f>HLOOKUP(AL774,'2. LRAMVA Threshold'!$B$42:$Q$54,12,FALSE)</f>
        <v>0</v>
      </c>
      <c r="AM1122" s="438"/>
    </row>
    <row r="1123" spans="2:39" ht="15">
      <c r="B1123" s="391"/>
      <c r="C1123" s="429"/>
      <c r="D1123" s="430"/>
      <c r="E1123" s="430"/>
      <c r="F1123" s="430"/>
      <c r="G1123" s="430"/>
      <c r="H1123" s="430"/>
      <c r="I1123" s="430"/>
      <c r="J1123" s="430"/>
      <c r="K1123" s="430"/>
      <c r="L1123" s="430"/>
      <c r="M1123" s="430"/>
      <c r="N1123" s="430"/>
      <c r="O1123" s="431"/>
      <c r="P1123" s="430"/>
      <c r="Q1123" s="430"/>
      <c r="R1123" s="430"/>
      <c r="S1123" s="432"/>
      <c r="T1123" s="432"/>
      <c r="U1123" s="432"/>
      <c r="V1123" s="432"/>
      <c r="W1123" s="430"/>
      <c r="X1123" s="430"/>
      <c r="Y1123" s="433"/>
      <c r="Z1123" s="433"/>
      <c r="AA1123" s="433"/>
      <c r="AB1123" s="433"/>
      <c r="AC1123" s="433"/>
      <c r="AD1123" s="433"/>
      <c r="AE1123" s="433"/>
      <c r="AF1123" s="396"/>
      <c r="AG1123" s="396"/>
      <c r="AH1123" s="396"/>
      <c r="AI1123" s="396"/>
      <c r="AJ1123" s="396"/>
      <c r="AK1123" s="396"/>
      <c r="AL1123" s="396"/>
      <c r="AM1123" s="397"/>
    </row>
    <row r="1124" spans="2:39" ht="15">
      <c r="B1124" s="323" t="s">
        <v>349</v>
      </c>
      <c r="C1124" s="337"/>
      <c r="D1124" s="337"/>
      <c r="E1124" s="373"/>
      <c r="F1124" s="373"/>
      <c r="G1124" s="373"/>
      <c r="H1124" s="373"/>
      <c r="I1124" s="373"/>
      <c r="J1124" s="373"/>
      <c r="K1124" s="373"/>
      <c r="L1124" s="373"/>
      <c r="M1124" s="373"/>
      <c r="N1124" s="373"/>
      <c r="O1124" s="290"/>
      <c r="P1124" s="339"/>
      <c r="Q1124" s="339"/>
      <c r="R1124" s="339"/>
      <c r="S1124" s="338"/>
      <c r="T1124" s="338"/>
      <c r="U1124" s="338"/>
      <c r="V1124" s="338"/>
      <c r="W1124" s="339"/>
      <c r="X1124" s="339"/>
      <c r="Y1124" s="340">
        <f>HLOOKUP(Y$35,'3.  Distribution Rates'!$C$122:$P$134,12,FALSE)</f>
        <v>1.7000000000000001E-2</v>
      </c>
      <c r="Z1124" s="340">
        <f>HLOOKUP(Z$35,'3.  Distribution Rates'!$C$122:$P$134,12,FALSE)</f>
        <v>2.07E-2</v>
      </c>
      <c r="AA1124" s="340">
        <f>HLOOKUP(AA$35,'3.  Distribution Rates'!$C$122:$P$134,12,FALSE)</f>
        <v>3.7949000000000002</v>
      </c>
      <c r="AB1124" s="340">
        <f>HLOOKUP(AB$35,'3.  Distribution Rates'!$C$122:$P$134,12,FALSE)</f>
        <v>1.5699999999999999E-2</v>
      </c>
      <c r="AC1124" s="340">
        <f>HLOOKUP(AC$35,'3.  Distribution Rates'!$C$122:$P$134,12,FALSE)</f>
        <v>17.257100000000001</v>
      </c>
      <c r="AD1124" s="340">
        <f>HLOOKUP(AD$35,'3.  Distribution Rates'!$C$122:$P$134,12,FALSE)</f>
        <v>25.080100000000002</v>
      </c>
      <c r="AE1124" s="340">
        <f>HLOOKUP(AE$35,'3.  Distribution Rates'!$C$122:$P$134,12,FALSE)</f>
        <v>0</v>
      </c>
      <c r="AF1124" s="340">
        <f>HLOOKUP(AF$35,'3.  Distribution Rates'!$C$122:$P$134,12,FALSE)</f>
        <v>0</v>
      </c>
      <c r="AG1124" s="340">
        <f>HLOOKUP(AG$35,'3.  Distribution Rates'!$C$122:$P$134,12,FALSE)</f>
        <v>0</v>
      </c>
      <c r="AH1124" s="340">
        <f>HLOOKUP(AH$35,'3.  Distribution Rates'!$C$122:$P$134,12,FALSE)</f>
        <v>0</v>
      </c>
      <c r="AI1124" s="340">
        <f>HLOOKUP(AI$35,'3.  Distribution Rates'!$C$122:$P$134,12,FALSE)</f>
        <v>0</v>
      </c>
      <c r="AJ1124" s="340">
        <f>HLOOKUP(AJ$35,'3.  Distribution Rates'!$C$122:$P$134,12,FALSE)</f>
        <v>0</v>
      </c>
      <c r="AK1124" s="340">
        <f>HLOOKUP(AK$35,'3.  Distribution Rates'!$C$122:$P$134,12,FALSE)</f>
        <v>0</v>
      </c>
      <c r="AL1124" s="340">
        <f>HLOOKUP(AL$35,'3.  Distribution Rates'!$C$122:$P$134,12,FALSE)</f>
        <v>0</v>
      </c>
      <c r="AM1124" s="440"/>
    </row>
    <row r="1125" spans="2:39" ht="15">
      <c r="B1125" s="323" t="s">
        <v>353</v>
      </c>
      <c r="C1125" s="343"/>
      <c r="D1125" s="308"/>
      <c r="E1125" s="278"/>
      <c r="F1125" s="278"/>
      <c r="G1125" s="278"/>
      <c r="H1125" s="278"/>
      <c r="I1125" s="278"/>
      <c r="J1125" s="278"/>
      <c r="K1125" s="278"/>
      <c r="L1125" s="278"/>
      <c r="M1125" s="278"/>
      <c r="N1125" s="278"/>
      <c r="O1125" s="290"/>
      <c r="P1125" s="278"/>
      <c r="Q1125" s="278"/>
      <c r="R1125" s="278"/>
      <c r="S1125" s="308"/>
      <c r="T1125" s="308"/>
      <c r="U1125" s="308"/>
      <c r="V1125" s="308"/>
      <c r="W1125" s="278"/>
      <c r="X1125" s="278"/>
      <c r="Y1125" s="375">
        <f>'4.  2011-2014 LRAM'!AA144*Y1124</f>
        <v>429.12597505902619</v>
      </c>
      <c r="Z1125" s="375">
        <f>'4.  2011-2014 LRAM'!AB144*Z1124</f>
        <v>2908.8224297759543</v>
      </c>
      <c r="AA1125" s="375">
        <f>'4.  2011-2014 LRAM'!AC144*AA1124</f>
        <v>1010.8934998413025</v>
      </c>
      <c r="AB1125" s="375">
        <f>'4.  2011-2014 LRAM'!AD144*AB1124</f>
        <v>0</v>
      </c>
      <c r="AC1125" s="375">
        <f>'4.  2011-2014 LRAM'!AE144*AC1124</f>
        <v>0</v>
      </c>
      <c r="AD1125" s="375">
        <f>'4.  2011-2014 LRAM'!AF144*AD1124</f>
        <v>0</v>
      </c>
      <c r="AE1125" s="375">
        <f>'4.  2011-2014 LRAM'!AG144*AE1124</f>
        <v>0</v>
      </c>
      <c r="AF1125" s="375">
        <f>'4.  2011-2014 LRAM'!AH144*AF1124</f>
        <v>0</v>
      </c>
      <c r="AG1125" s="375">
        <f>'4.  2011-2014 LRAM'!AI144*AG1124</f>
        <v>0</v>
      </c>
      <c r="AH1125" s="375">
        <f>'4.  2011-2014 LRAM'!AJ144*AH1124</f>
        <v>0</v>
      </c>
      <c r="AI1125" s="375">
        <f>'4.  2011-2014 LRAM'!AK144*AI1124</f>
        <v>0</v>
      </c>
      <c r="AJ1125" s="375">
        <f>'4.  2011-2014 LRAM'!AL144*AJ1124</f>
        <v>0</v>
      </c>
      <c r="AK1125" s="375">
        <f>'4.  2011-2014 LRAM'!AM144*AK1124</f>
        <v>0</v>
      </c>
      <c r="AL1125" s="375">
        <f>'4.  2011-2014 LRAM'!AN144*AL1124</f>
        <v>0</v>
      </c>
      <c r="AM1125" s="618">
        <f t="shared" ref="AM1125:AM1134" si="2477">SUM(Y1125:AL1125)</f>
        <v>4348.8419046762829</v>
      </c>
    </row>
    <row r="1126" spans="2:39" ht="15">
      <c r="B1126" s="323" t="s">
        <v>354</v>
      </c>
      <c r="C1126" s="343"/>
      <c r="D1126" s="308"/>
      <c r="E1126" s="278"/>
      <c r="F1126" s="278"/>
      <c r="G1126" s="278"/>
      <c r="H1126" s="278"/>
      <c r="I1126" s="278"/>
      <c r="J1126" s="278"/>
      <c r="K1126" s="278"/>
      <c r="L1126" s="278"/>
      <c r="M1126" s="278"/>
      <c r="N1126" s="278"/>
      <c r="O1126" s="290"/>
      <c r="P1126" s="278"/>
      <c r="Q1126" s="278"/>
      <c r="R1126" s="278"/>
      <c r="S1126" s="308"/>
      <c r="T1126" s="308"/>
      <c r="U1126" s="308"/>
      <c r="V1126" s="308"/>
      <c r="W1126" s="278"/>
      <c r="X1126" s="278"/>
      <c r="Y1126" s="375">
        <f>'4.  2011-2014 LRAM'!AA274*Y1124</f>
        <v>258.4782524602287</v>
      </c>
      <c r="Z1126" s="375">
        <f>'4.  2011-2014 LRAM'!AB274*Z1124</f>
        <v>532.10465300144529</v>
      </c>
      <c r="AA1126" s="375">
        <f>'4.  2011-2014 LRAM'!AC274*AA1124</f>
        <v>165.88647974390207</v>
      </c>
      <c r="AB1126" s="375">
        <f>'4.  2011-2014 LRAM'!AD274*AB1124</f>
        <v>0</v>
      </c>
      <c r="AC1126" s="375">
        <f>'4.  2011-2014 LRAM'!AE274*AC1124</f>
        <v>0</v>
      </c>
      <c r="AD1126" s="375">
        <f>'4.  2011-2014 LRAM'!AF274*AD1124</f>
        <v>0</v>
      </c>
      <c r="AE1126" s="375">
        <f>'4.  2011-2014 LRAM'!AG274*AE1124</f>
        <v>0</v>
      </c>
      <c r="AF1126" s="375">
        <f>'4.  2011-2014 LRAM'!AH274*AF1124</f>
        <v>0</v>
      </c>
      <c r="AG1126" s="375">
        <f>'4.  2011-2014 LRAM'!AI274*AG1124</f>
        <v>0</v>
      </c>
      <c r="AH1126" s="375">
        <f>'4.  2011-2014 LRAM'!AJ274*AH1124</f>
        <v>0</v>
      </c>
      <c r="AI1126" s="375">
        <f>'4.  2011-2014 LRAM'!AK274*AI1124</f>
        <v>0</v>
      </c>
      <c r="AJ1126" s="375">
        <f>'4.  2011-2014 LRAM'!AL274*AJ1124</f>
        <v>0</v>
      </c>
      <c r="AK1126" s="375">
        <f>'4.  2011-2014 LRAM'!AM274*AK1124</f>
        <v>0</v>
      </c>
      <c r="AL1126" s="375">
        <f>'4.  2011-2014 LRAM'!AN274*AL1124</f>
        <v>0</v>
      </c>
      <c r="AM1126" s="618">
        <f t="shared" si="2477"/>
        <v>956.46938520557615</v>
      </c>
    </row>
    <row r="1127" spans="2:39" ht="15">
      <c r="B1127" s="323" t="s">
        <v>355</v>
      </c>
      <c r="C1127" s="343"/>
      <c r="D1127" s="308"/>
      <c r="E1127" s="278"/>
      <c r="F1127" s="278"/>
      <c r="G1127" s="278"/>
      <c r="H1127" s="278"/>
      <c r="I1127" s="278"/>
      <c r="J1127" s="278"/>
      <c r="K1127" s="278"/>
      <c r="L1127" s="278"/>
      <c r="M1127" s="278"/>
      <c r="N1127" s="278"/>
      <c r="O1127" s="290"/>
      <c r="P1127" s="278"/>
      <c r="Q1127" s="278"/>
      <c r="R1127" s="278"/>
      <c r="S1127" s="308"/>
      <c r="T1127" s="308"/>
      <c r="U1127" s="308"/>
      <c r="V1127" s="308"/>
      <c r="W1127" s="278"/>
      <c r="X1127" s="278"/>
      <c r="Y1127" s="375">
        <f>'4.  2011-2014 LRAM'!AA404*Y1124</f>
        <v>437.41877664758329</v>
      </c>
      <c r="Z1127" s="375">
        <f>'4.  2011-2014 LRAM'!AB404*Z1124</f>
        <v>800.91836903613114</v>
      </c>
      <c r="AA1127" s="375">
        <f>'4.  2011-2014 LRAM'!AC404*AA1124</f>
        <v>309.14829856936643</v>
      </c>
      <c r="AB1127" s="375">
        <f>'4.  2011-2014 LRAM'!AD404*AB1124</f>
        <v>0</v>
      </c>
      <c r="AC1127" s="375">
        <f>'4.  2011-2014 LRAM'!AE404*AC1124</f>
        <v>0</v>
      </c>
      <c r="AD1127" s="375">
        <f>'4.  2011-2014 LRAM'!AF404*AD1124</f>
        <v>0</v>
      </c>
      <c r="AE1127" s="375">
        <f>'4.  2011-2014 LRAM'!AG404*AE1124</f>
        <v>0</v>
      </c>
      <c r="AF1127" s="375">
        <f>'4.  2011-2014 LRAM'!AH404*AF1124</f>
        <v>0</v>
      </c>
      <c r="AG1127" s="375">
        <f>'4.  2011-2014 LRAM'!AI404*AG1124</f>
        <v>0</v>
      </c>
      <c r="AH1127" s="375">
        <f>'4.  2011-2014 LRAM'!AJ404*AH1124</f>
        <v>0</v>
      </c>
      <c r="AI1127" s="375">
        <f>'4.  2011-2014 LRAM'!AK404*AI1124</f>
        <v>0</v>
      </c>
      <c r="AJ1127" s="375">
        <f>'4.  2011-2014 LRAM'!AL404*AJ1124</f>
        <v>0</v>
      </c>
      <c r="AK1127" s="375">
        <f>'4.  2011-2014 LRAM'!AM404*AK1124</f>
        <v>0</v>
      </c>
      <c r="AL1127" s="375">
        <f>'4.  2011-2014 LRAM'!AN404*AL1124</f>
        <v>0</v>
      </c>
      <c r="AM1127" s="618">
        <f t="shared" si="2477"/>
        <v>1547.4854442530809</v>
      </c>
    </row>
    <row r="1128" spans="2:39" ht="15">
      <c r="B1128" s="323" t="s">
        <v>356</v>
      </c>
      <c r="C1128" s="343"/>
      <c r="D1128" s="308"/>
      <c r="E1128" s="278"/>
      <c r="F1128" s="278"/>
      <c r="G1128" s="278"/>
      <c r="H1128" s="278"/>
      <c r="I1128" s="278"/>
      <c r="J1128" s="278"/>
      <c r="K1128" s="278"/>
      <c r="L1128" s="278"/>
      <c r="M1128" s="278"/>
      <c r="N1128" s="278"/>
      <c r="O1128" s="290"/>
      <c r="P1128" s="278"/>
      <c r="Q1128" s="278"/>
      <c r="R1128" s="278"/>
      <c r="S1128" s="308"/>
      <c r="T1128" s="308"/>
      <c r="U1128" s="308"/>
      <c r="V1128" s="308"/>
      <c r="W1128" s="278"/>
      <c r="X1128" s="278"/>
      <c r="Y1128" s="375">
        <f>'4.  2011-2014 LRAM'!AA535*Y1124</f>
        <v>1816.1336086069089</v>
      </c>
      <c r="Z1128" s="375">
        <f>'4.  2011-2014 LRAM'!AB535*Z1124</f>
        <v>1912.7492519451898</v>
      </c>
      <c r="AA1128" s="375">
        <f>'4.  2011-2014 LRAM'!AC535*AA1124</f>
        <v>1417.7368063575757</v>
      </c>
      <c r="AB1128" s="375">
        <f>'4.  2011-2014 LRAM'!AD535*AB1124</f>
        <v>0</v>
      </c>
      <c r="AC1128" s="375">
        <f>'4.  2011-2014 LRAM'!AE535*AC1124</f>
        <v>0</v>
      </c>
      <c r="AD1128" s="375">
        <f>'4.  2011-2014 LRAM'!AF535*AD1124</f>
        <v>0</v>
      </c>
      <c r="AE1128" s="375">
        <f>'4.  2011-2014 LRAM'!AG535*AE1124</f>
        <v>0</v>
      </c>
      <c r="AF1128" s="375">
        <f>'4.  2011-2014 LRAM'!AH535*AF1124</f>
        <v>0</v>
      </c>
      <c r="AG1128" s="375">
        <f>'4.  2011-2014 LRAM'!AI535*AG1124</f>
        <v>0</v>
      </c>
      <c r="AH1128" s="375">
        <f>'4.  2011-2014 LRAM'!AJ535*AH1124</f>
        <v>0</v>
      </c>
      <c r="AI1128" s="375">
        <f>'4.  2011-2014 LRAM'!AK535*AI1124</f>
        <v>0</v>
      </c>
      <c r="AJ1128" s="375">
        <f>'4.  2011-2014 LRAM'!AL535*AJ1124</f>
        <v>0</v>
      </c>
      <c r="AK1128" s="375">
        <f>'4.  2011-2014 LRAM'!AM535*AK1124</f>
        <v>0</v>
      </c>
      <c r="AL1128" s="375">
        <f>'4.  2011-2014 LRAM'!AN535*AL1124</f>
        <v>0</v>
      </c>
      <c r="AM1128" s="618">
        <f t="shared" si="2477"/>
        <v>5146.6196669096744</v>
      </c>
    </row>
    <row r="1129" spans="2:39" ht="15">
      <c r="B1129" s="323" t="s">
        <v>357</v>
      </c>
      <c r="C1129" s="343"/>
      <c r="D1129" s="308"/>
      <c r="E1129" s="278"/>
      <c r="F1129" s="278"/>
      <c r="G1129" s="278"/>
      <c r="H1129" s="278"/>
      <c r="I1129" s="278"/>
      <c r="J1129" s="278"/>
      <c r="K1129" s="278"/>
      <c r="L1129" s="278"/>
      <c r="M1129" s="278"/>
      <c r="N1129" s="278"/>
      <c r="O1129" s="290"/>
      <c r="P1129" s="278"/>
      <c r="Q1129" s="278"/>
      <c r="R1129" s="278"/>
      <c r="S1129" s="308"/>
      <c r="T1129" s="308"/>
      <c r="U1129" s="308"/>
      <c r="V1129" s="308"/>
      <c r="W1129" s="278"/>
      <c r="X1129" s="278"/>
      <c r="Y1129" s="375">
        <f t="shared" ref="Y1129:AL1129" si="2478">Y216*Y1124</f>
        <v>2873.0680000000002</v>
      </c>
      <c r="Z1129" s="375">
        <f t="shared" si="2478"/>
        <v>302.12285872632913</v>
      </c>
      <c r="AA1129" s="375">
        <f t="shared" si="2478"/>
        <v>739.00423973941383</v>
      </c>
      <c r="AB1129" s="375">
        <f t="shared" si="2478"/>
        <v>0</v>
      </c>
      <c r="AC1129" s="375">
        <f t="shared" si="2478"/>
        <v>0</v>
      </c>
      <c r="AD1129" s="375">
        <f t="shared" si="2478"/>
        <v>15349.665256968001</v>
      </c>
      <c r="AE1129" s="375">
        <f t="shared" si="2478"/>
        <v>0</v>
      </c>
      <c r="AF1129" s="375">
        <f t="shared" si="2478"/>
        <v>0</v>
      </c>
      <c r="AG1129" s="375">
        <f t="shared" si="2478"/>
        <v>0</v>
      </c>
      <c r="AH1129" s="375">
        <f t="shared" si="2478"/>
        <v>0</v>
      </c>
      <c r="AI1129" s="375">
        <f t="shared" si="2478"/>
        <v>0</v>
      </c>
      <c r="AJ1129" s="375">
        <f t="shared" si="2478"/>
        <v>0</v>
      </c>
      <c r="AK1129" s="375">
        <f t="shared" si="2478"/>
        <v>0</v>
      </c>
      <c r="AL1129" s="375">
        <f t="shared" si="2478"/>
        <v>0</v>
      </c>
      <c r="AM1129" s="618">
        <f t="shared" si="2477"/>
        <v>19263.860355433746</v>
      </c>
    </row>
    <row r="1130" spans="2:39" ht="15">
      <c r="B1130" s="323" t="s">
        <v>358</v>
      </c>
      <c r="C1130" s="343"/>
      <c r="D1130" s="308"/>
      <c r="E1130" s="278"/>
      <c r="F1130" s="278"/>
      <c r="G1130" s="278"/>
      <c r="H1130" s="278"/>
      <c r="I1130" s="278"/>
      <c r="J1130" s="278"/>
      <c r="K1130" s="278"/>
      <c r="L1130" s="278"/>
      <c r="M1130" s="278"/>
      <c r="N1130" s="278"/>
      <c r="O1130" s="290"/>
      <c r="P1130" s="278"/>
      <c r="Q1130" s="278"/>
      <c r="R1130" s="278"/>
      <c r="S1130" s="308"/>
      <c r="T1130" s="308"/>
      <c r="U1130" s="308"/>
      <c r="V1130" s="308"/>
      <c r="W1130" s="278"/>
      <c r="X1130" s="278"/>
      <c r="Y1130" s="375">
        <f t="shared" ref="Y1130:AL1130" si="2479">Y400*Y1124</f>
        <v>6171.6970000000001</v>
      </c>
      <c r="Z1130" s="375">
        <f t="shared" si="2479"/>
        <v>215.77680000000001</v>
      </c>
      <c r="AA1130" s="375">
        <f t="shared" si="2479"/>
        <v>0</v>
      </c>
      <c r="AB1130" s="375">
        <f t="shared" si="2479"/>
        <v>0</v>
      </c>
      <c r="AC1130" s="375">
        <f t="shared" si="2479"/>
        <v>0</v>
      </c>
      <c r="AD1130" s="375">
        <f t="shared" si="2479"/>
        <v>0</v>
      </c>
      <c r="AE1130" s="375">
        <f t="shared" si="2479"/>
        <v>0</v>
      </c>
      <c r="AF1130" s="375">
        <f t="shared" si="2479"/>
        <v>0</v>
      </c>
      <c r="AG1130" s="375">
        <f t="shared" si="2479"/>
        <v>0</v>
      </c>
      <c r="AH1130" s="375">
        <f t="shared" si="2479"/>
        <v>0</v>
      </c>
      <c r="AI1130" s="375">
        <f t="shared" si="2479"/>
        <v>0</v>
      </c>
      <c r="AJ1130" s="375">
        <f t="shared" si="2479"/>
        <v>0</v>
      </c>
      <c r="AK1130" s="375">
        <f t="shared" si="2479"/>
        <v>0</v>
      </c>
      <c r="AL1130" s="375">
        <f t="shared" si="2479"/>
        <v>0</v>
      </c>
      <c r="AM1130" s="618">
        <f t="shared" si="2477"/>
        <v>6387.4737999999998</v>
      </c>
    </row>
    <row r="1131" spans="2:39" ht="15">
      <c r="B1131" s="323" t="s">
        <v>359</v>
      </c>
      <c r="C1131" s="343"/>
      <c r="D1131" s="308"/>
      <c r="E1131" s="278"/>
      <c r="F1131" s="278"/>
      <c r="G1131" s="278"/>
      <c r="H1131" s="278"/>
      <c r="I1131" s="278"/>
      <c r="J1131" s="278"/>
      <c r="K1131" s="278"/>
      <c r="L1131" s="278"/>
      <c r="M1131" s="278"/>
      <c r="N1131" s="278"/>
      <c r="O1131" s="290"/>
      <c r="P1131" s="278"/>
      <c r="Q1131" s="278"/>
      <c r="R1131" s="278"/>
      <c r="S1131" s="308"/>
      <c r="T1131" s="308"/>
      <c r="U1131" s="308"/>
      <c r="V1131" s="308"/>
      <c r="W1131" s="278"/>
      <c r="X1131" s="278"/>
      <c r="Y1131" s="375">
        <f t="shared" ref="Y1131:AL1131" si="2480">Y584*Y1124</f>
        <v>8336.9804664964322</v>
      </c>
      <c r="Z1131" s="375">
        <f t="shared" si="2480"/>
        <v>1293.9191481276205</v>
      </c>
      <c r="AA1131" s="375">
        <f t="shared" si="2480"/>
        <v>4438.8712351865934</v>
      </c>
      <c r="AB1131" s="375">
        <f t="shared" si="2480"/>
        <v>0</v>
      </c>
      <c r="AC1131" s="375">
        <f t="shared" si="2480"/>
        <v>0</v>
      </c>
      <c r="AD1131" s="375">
        <f t="shared" si="2480"/>
        <v>0</v>
      </c>
      <c r="AE1131" s="375">
        <f t="shared" si="2480"/>
        <v>0</v>
      </c>
      <c r="AF1131" s="375">
        <f t="shared" si="2480"/>
        <v>0</v>
      </c>
      <c r="AG1131" s="375">
        <f t="shared" si="2480"/>
        <v>0</v>
      </c>
      <c r="AH1131" s="375">
        <f t="shared" si="2480"/>
        <v>0</v>
      </c>
      <c r="AI1131" s="375">
        <f t="shared" si="2480"/>
        <v>0</v>
      </c>
      <c r="AJ1131" s="375">
        <f t="shared" si="2480"/>
        <v>0</v>
      </c>
      <c r="AK1131" s="375">
        <f t="shared" si="2480"/>
        <v>0</v>
      </c>
      <c r="AL1131" s="375">
        <f t="shared" si="2480"/>
        <v>0</v>
      </c>
      <c r="AM1131" s="618">
        <f t="shared" si="2477"/>
        <v>14069.770849810648</v>
      </c>
    </row>
    <row r="1132" spans="2:39" ht="15">
      <c r="B1132" s="323" t="s">
        <v>360</v>
      </c>
      <c r="C1132" s="343"/>
      <c r="D1132" s="308"/>
      <c r="E1132" s="278"/>
      <c r="F1132" s="278"/>
      <c r="G1132" s="278"/>
      <c r="H1132" s="278"/>
      <c r="I1132" s="278"/>
      <c r="J1132" s="278"/>
      <c r="K1132" s="278"/>
      <c r="L1132" s="278"/>
      <c r="M1132" s="278"/>
      <c r="N1132" s="278"/>
      <c r="O1132" s="290"/>
      <c r="P1132" s="278"/>
      <c r="Q1132" s="278"/>
      <c r="R1132" s="278"/>
      <c r="S1132" s="308"/>
      <c r="T1132" s="308"/>
      <c r="U1132" s="308"/>
      <c r="V1132" s="308"/>
      <c r="W1132" s="278"/>
      <c r="X1132" s="278"/>
      <c r="Y1132" s="375">
        <f t="shared" ref="Y1132:AL1132" si="2481">Y768*Y1124</f>
        <v>3035.0703383982882</v>
      </c>
      <c r="Z1132" s="375">
        <f t="shared" si="2481"/>
        <v>11.848032544483875</v>
      </c>
      <c r="AA1132" s="375">
        <f t="shared" si="2481"/>
        <v>1326.5670230241622</v>
      </c>
      <c r="AB1132" s="375">
        <f t="shared" si="2481"/>
        <v>0</v>
      </c>
      <c r="AC1132" s="375">
        <f t="shared" si="2481"/>
        <v>0</v>
      </c>
      <c r="AD1132" s="375">
        <f t="shared" si="2481"/>
        <v>0</v>
      </c>
      <c r="AE1132" s="375">
        <f t="shared" si="2481"/>
        <v>0</v>
      </c>
      <c r="AF1132" s="375">
        <f t="shared" si="2481"/>
        <v>0</v>
      </c>
      <c r="AG1132" s="375">
        <f t="shared" si="2481"/>
        <v>0</v>
      </c>
      <c r="AH1132" s="375">
        <f t="shared" si="2481"/>
        <v>0</v>
      </c>
      <c r="AI1132" s="375">
        <f t="shared" si="2481"/>
        <v>0</v>
      </c>
      <c r="AJ1132" s="375">
        <f t="shared" si="2481"/>
        <v>0</v>
      </c>
      <c r="AK1132" s="375">
        <f t="shared" si="2481"/>
        <v>0</v>
      </c>
      <c r="AL1132" s="375">
        <f t="shared" si="2481"/>
        <v>0</v>
      </c>
      <c r="AM1132" s="618">
        <f t="shared" si="2477"/>
        <v>4373.4853939669338</v>
      </c>
    </row>
    <row r="1133" spans="2:39" ht="15">
      <c r="B1133" s="323" t="s">
        <v>361</v>
      </c>
      <c r="C1133" s="343"/>
      <c r="D1133" s="308"/>
      <c r="E1133" s="278"/>
      <c r="F1133" s="278"/>
      <c r="G1133" s="278"/>
      <c r="H1133" s="278"/>
      <c r="I1133" s="278"/>
      <c r="J1133" s="278"/>
      <c r="K1133" s="278"/>
      <c r="L1133" s="278"/>
      <c r="M1133" s="278"/>
      <c r="N1133" s="278"/>
      <c r="O1133" s="290"/>
      <c r="P1133" s="278"/>
      <c r="Q1133" s="278"/>
      <c r="R1133" s="278"/>
      <c r="S1133" s="308"/>
      <c r="T1133" s="308"/>
      <c r="U1133" s="308"/>
      <c r="V1133" s="308"/>
      <c r="W1133" s="278"/>
      <c r="X1133" s="278"/>
      <c r="Y1133" s="375">
        <f t="shared" ref="Y1133:AL1133" si="2482">Y955*Y1124</f>
        <v>10.71</v>
      </c>
      <c r="Z1133" s="375">
        <f t="shared" si="2482"/>
        <v>0</v>
      </c>
      <c r="AA1133" s="375">
        <f t="shared" si="2482"/>
        <v>0</v>
      </c>
      <c r="AB1133" s="375">
        <f t="shared" si="2482"/>
        <v>0</v>
      </c>
      <c r="AC1133" s="375">
        <f t="shared" si="2482"/>
        <v>0</v>
      </c>
      <c r="AD1133" s="375">
        <f t="shared" si="2482"/>
        <v>0</v>
      </c>
      <c r="AE1133" s="375">
        <f t="shared" si="2482"/>
        <v>0</v>
      </c>
      <c r="AF1133" s="375">
        <f t="shared" si="2482"/>
        <v>0</v>
      </c>
      <c r="AG1133" s="375">
        <f t="shared" si="2482"/>
        <v>0</v>
      </c>
      <c r="AH1133" s="375">
        <f t="shared" si="2482"/>
        <v>0</v>
      </c>
      <c r="AI1133" s="375">
        <f t="shared" si="2482"/>
        <v>0</v>
      </c>
      <c r="AJ1133" s="375">
        <f t="shared" si="2482"/>
        <v>0</v>
      </c>
      <c r="AK1133" s="375">
        <f t="shared" si="2482"/>
        <v>0</v>
      </c>
      <c r="AL1133" s="375">
        <f t="shared" si="2482"/>
        <v>0</v>
      </c>
      <c r="AM1133" s="618">
        <f t="shared" si="2477"/>
        <v>10.71</v>
      </c>
    </row>
    <row r="1134" spans="2:39" ht="15">
      <c r="B1134" s="323" t="s">
        <v>362</v>
      </c>
      <c r="C1134" s="343"/>
      <c r="D1134" s="308"/>
      <c r="E1134" s="278"/>
      <c r="F1134" s="278"/>
      <c r="G1134" s="278"/>
      <c r="H1134" s="278"/>
      <c r="I1134" s="278"/>
      <c r="J1134" s="278"/>
      <c r="K1134" s="278"/>
      <c r="L1134" s="278"/>
      <c r="M1134" s="278"/>
      <c r="N1134" s="278"/>
      <c r="O1134" s="290"/>
      <c r="P1134" s="278"/>
      <c r="Q1134" s="278"/>
      <c r="R1134" s="278"/>
      <c r="S1134" s="308"/>
      <c r="T1134" s="308"/>
      <c r="U1134" s="308"/>
      <c r="V1134" s="308"/>
      <c r="W1134" s="278"/>
      <c r="X1134" s="278"/>
      <c r="Y1134" s="375">
        <f>Y1121*Y1124</f>
        <v>0</v>
      </c>
      <c r="Z1134" s="375">
        <f>Z1121*Z1124</f>
        <v>0</v>
      </c>
      <c r="AA1134" s="375">
        <f t="shared" ref="AA1134:AL1134" si="2483">AA1121*AA1124</f>
        <v>0</v>
      </c>
      <c r="AB1134" s="375">
        <f t="shared" si="2483"/>
        <v>0</v>
      </c>
      <c r="AC1134" s="375">
        <f t="shared" si="2483"/>
        <v>0</v>
      </c>
      <c r="AD1134" s="375">
        <f t="shared" si="2483"/>
        <v>0</v>
      </c>
      <c r="AE1134" s="375">
        <f t="shared" si="2483"/>
        <v>0</v>
      </c>
      <c r="AF1134" s="375">
        <f t="shared" si="2483"/>
        <v>0</v>
      </c>
      <c r="AG1134" s="375">
        <f t="shared" si="2483"/>
        <v>0</v>
      </c>
      <c r="AH1134" s="375">
        <f t="shared" si="2483"/>
        <v>0</v>
      </c>
      <c r="AI1134" s="375">
        <f t="shared" si="2483"/>
        <v>0</v>
      </c>
      <c r="AJ1134" s="375">
        <f t="shared" si="2483"/>
        <v>0</v>
      </c>
      <c r="AK1134" s="375">
        <f t="shared" si="2483"/>
        <v>0</v>
      </c>
      <c r="AL1134" s="375">
        <f t="shared" si="2483"/>
        <v>0</v>
      </c>
      <c r="AM1134" s="618">
        <f t="shared" si="2477"/>
        <v>0</v>
      </c>
    </row>
    <row r="1135" spans="2:39" ht="15.6">
      <c r="B1135" s="347" t="s">
        <v>352</v>
      </c>
      <c r="C1135" s="343"/>
      <c r="D1135" s="335"/>
      <c r="E1135" s="333"/>
      <c r="F1135" s="333"/>
      <c r="G1135" s="333"/>
      <c r="H1135" s="333"/>
      <c r="I1135" s="333"/>
      <c r="J1135" s="333"/>
      <c r="K1135" s="333"/>
      <c r="L1135" s="333"/>
      <c r="M1135" s="333"/>
      <c r="N1135" s="333"/>
      <c r="O1135" s="299"/>
      <c r="P1135" s="333"/>
      <c r="Q1135" s="333"/>
      <c r="R1135" s="333"/>
      <c r="S1135" s="335"/>
      <c r="T1135" s="335"/>
      <c r="U1135" s="335"/>
      <c r="V1135" s="335"/>
      <c r="W1135" s="333"/>
      <c r="X1135" s="333"/>
      <c r="Y1135" s="344">
        <f>SUM(Y1125:Y1134)</f>
        <v>23368.682417668464</v>
      </c>
      <c r="Z1135" s="344">
        <f t="shared" ref="Z1135:AE1135" si="2484">SUM(Z1125:Z1134)</f>
        <v>7978.2615431571539</v>
      </c>
      <c r="AA1135" s="344">
        <f t="shared" si="2484"/>
        <v>9408.1075824623149</v>
      </c>
      <c r="AB1135" s="344">
        <f t="shared" si="2484"/>
        <v>0</v>
      </c>
      <c r="AC1135" s="344">
        <f t="shared" si="2484"/>
        <v>0</v>
      </c>
      <c r="AD1135" s="344">
        <f t="shared" si="2484"/>
        <v>15349.665256968001</v>
      </c>
      <c r="AE1135" s="344">
        <f t="shared" si="2484"/>
        <v>0</v>
      </c>
      <c r="AF1135" s="344">
        <f>SUM(AF1125:AF1134)</f>
        <v>0</v>
      </c>
      <c r="AG1135" s="344">
        <f t="shared" ref="AG1135:AL1135" si="2485">SUM(AG1125:AG1134)</f>
        <v>0</v>
      </c>
      <c r="AH1135" s="344">
        <f t="shared" si="2485"/>
        <v>0</v>
      </c>
      <c r="AI1135" s="344">
        <f t="shared" si="2485"/>
        <v>0</v>
      </c>
      <c r="AJ1135" s="344">
        <f t="shared" si="2485"/>
        <v>0</v>
      </c>
      <c r="AK1135" s="344">
        <f t="shared" si="2485"/>
        <v>0</v>
      </c>
      <c r="AL1135" s="344">
        <f t="shared" si="2485"/>
        <v>0</v>
      </c>
      <c r="AM1135" s="404">
        <f>SUM(AM1125:AM1134)</f>
        <v>56104.716800255948</v>
      </c>
    </row>
    <row r="1136" spans="2:39" ht="15.6">
      <c r="B1136" s="347" t="s">
        <v>351</v>
      </c>
      <c r="C1136" s="343"/>
      <c r="D1136" s="348"/>
      <c r="E1136" s="333"/>
      <c r="F1136" s="333"/>
      <c r="G1136" s="333"/>
      <c r="H1136" s="333"/>
      <c r="I1136" s="333"/>
      <c r="J1136" s="333"/>
      <c r="K1136" s="333"/>
      <c r="L1136" s="333"/>
      <c r="M1136" s="333"/>
      <c r="N1136" s="333"/>
      <c r="O1136" s="299"/>
      <c r="P1136" s="333"/>
      <c r="Q1136" s="333"/>
      <c r="R1136" s="333"/>
      <c r="S1136" s="335"/>
      <c r="T1136" s="335"/>
      <c r="U1136" s="335"/>
      <c r="V1136" s="335"/>
      <c r="W1136" s="333"/>
      <c r="X1136" s="333"/>
      <c r="Y1136" s="345">
        <f>Y1122*Y1124</f>
        <v>4914.3770000000004</v>
      </c>
      <c r="Z1136" s="345">
        <f t="shared" ref="Z1136:AE1136" si="2486">Z1122*Z1124</f>
        <v>2062.8377999999998</v>
      </c>
      <c r="AA1136" s="345">
        <f>AA1122*AA1124</f>
        <v>1487.6008000000002</v>
      </c>
      <c r="AB1136" s="345">
        <f t="shared" si="2486"/>
        <v>31.729699999999998</v>
      </c>
      <c r="AC1136" s="345">
        <f t="shared" si="2486"/>
        <v>17.257100000000001</v>
      </c>
      <c r="AD1136" s="345">
        <f t="shared" si="2486"/>
        <v>426.36170000000004</v>
      </c>
      <c r="AE1136" s="345">
        <f t="shared" si="2486"/>
        <v>0</v>
      </c>
      <c r="AF1136" s="345">
        <f t="shared" ref="AF1136:AL1136" si="2487">AF1122*AF1124</f>
        <v>0</v>
      </c>
      <c r="AG1136" s="345">
        <f t="shared" si="2487"/>
        <v>0</v>
      </c>
      <c r="AH1136" s="345">
        <f t="shared" si="2487"/>
        <v>0</v>
      </c>
      <c r="AI1136" s="345">
        <f t="shared" si="2487"/>
        <v>0</v>
      </c>
      <c r="AJ1136" s="345">
        <f t="shared" si="2487"/>
        <v>0</v>
      </c>
      <c r="AK1136" s="345">
        <f t="shared" si="2487"/>
        <v>0</v>
      </c>
      <c r="AL1136" s="345">
        <f t="shared" si="2487"/>
        <v>0</v>
      </c>
      <c r="AM1136" s="404">
        <f>SUM(Y1136:AL1136)</f>
        <v>8940.1641</v>
      </c>
    </row>
    <row r="1137" spans="2:39" ht="15.6">
      <c r="B1137" s="347" t="s">
        <v>350</v>
      </c>
      <c r="C1137" s="343"/>
      <c r="D1137" s="348"/>
      <c r="E1137" s="333"/>
      <c r="F1137" s="333"/>
      <c r="G1137" s="333"/>
      <c r="H1137" s="333"/>
      <c r="I1137" s="333"/>
      <c r="J1137" s="333"/>
      <c r="K1137" s="333"/>
      <c r="L1137" s="333"/>
      <c r="M1137" s="333"/>
      <c r="N1137" s="333"/>
      <c r="O1137" s="299"/>
      <c r="P1137" s="333"/>
      <c r="Q1137" s="333"/>
      <c r="R1137" s="333"/>
      <c r="S1137" s="348"/>
      <c r="T1137" s="348"/>
      <c r="U1137" s="348"/>
      <c r="V1137" s="348"/>
      <c r="W1137" s="333"/>
      <c r="X1137" s="333"/>
      <c r="Y1137" s="349"/>
      <c r="Z1137" s="349"/>
      <c r="AA1137" s="349"/>
      <c r="AB1137" s="349"/>
      <c r="AC1137" s="349"/>
      <c r="AD1137" s="349"/>
      <c r="AE1137" s="349"/>
      <c r="AF1137" s="349"/>
      <c r="AG1137" s="349"/>
      <c r="AH1137" s="349"/>
      <c r="AI1137" s="349"/>
      <c r="AJ1137" s="349"/>
      <c r="AK1137" s="349"/>
      <c r="AL1137" s="349"/>
      <c r="AM1137" s="404">
        <f>AM1135-AM1136</f>
        <v>47164.552700255947</v>
      </c>
    </row>
    <row r="1138" spans="2:39" ht="15">
      <c r="B1138" s="743"/>
      <c r="C1138" s="441"/>
      <c r="D1138" s="441"/>
      <c r="E1138" s="442"/>
      <c r="F1138" s="442"/>
      <c r="G1138" s="442"/>
      <c r="H1138" s="442"/>
      <c r="I1138" s="442"/>
      <c r="J1138" s="442"/>
      <c r="K1138" s="442"/>
      <c r="L1138" s="442"/>
      <c r="M1138" s="442"/>
      <c r="N1138" s="442"/>
      <c r="O1138" s="443"/>
      <c r="P1138" s="442"/>
      <c r="Q1138" s="442"/>
      <c r="R1138" s="442"/>
      <c r="S1138" s="441"/>
      <c r="T1138" s="444"/>
      <c r="U1138" s="441"/>
      <c r="V1138" s="441"/>
      <c r="W1138" s="442"/>
      <c r="X1138" s="442"/>
      <c r="Y1138" s="445"/>
      <c r="Z1138" s="445"/>
      <c r="AA1138" s="445"/>
      <c r="AB1138" s="445"/>
      <c r="AC1138" s="445"/>
      <c r="AD1138" s="445"/>
      <c r="AE1138" s="445"/>
      <c r="AF1138" s="445"/>
      <c r="AG1138" s="445"/>
      <c r="AH1138" s="445"/>
      <c r="AI1138" s="445"/>
      <c r="AJ1138" s="445"/>
      <c r="AK1138" s="445"/>
      <c r="AL1138" s="445"/>
      <c r="AM1138" s="383"/>
    </row>
    <row r="1139" spans="2:39" ht="19.5" customHeight="1">
      <c r="B1139" s="365" t="s">
        <v>581</v>
      </c>
      <c r="C1139" s="384"/>
      <c r="D1139" s="385"/>
      <c r="E1139" s="385"/>
      <c r="F1139" s="385"/>
      <c r="G1139" s="385"/>
      <c r="H1139" s="385"/>
      <c r="I1139" s="385"/>
      <c r="J1139" s="385"/>
      <c r="K1139" s="385"/>
      <c r="L1139" s="385"/>
      <c r="M1139" s="385"/>
      <c r="N1139" s="385"/>
      <c r="O1139" s="385"/>
      <c r="P1139" s="385"/>
      <c r="Q1139" s="385"/>
      <c r="R1139" s="385"/>
      <c r="S1139" s="368"/>
      <c r="T1139" s="369"/>
      <c r="U1139" s="385"/>
      <c r="V1139" s="385"/>
      <c r="W1139" s="385"/>
      <c r="X1139" s="385"/>
      <c r="Y1139" s="406"/>
      <c r="Z1139" s="406"/>
      <c r="AA1139" s="406"/>
      <c r="AB1139" s="406"/>
      <c r="AC1139" s="406"/>
      <c r="AD1139" s="406"/>
      <c r="AE1139" s="406"/>
      <c r="AF1139" s="406"/>
      <c r="AG1139" s="406"/>
      <c r="AH1139" s="406"/>
      <c r="AI1139" s="406"/>
      <c r="AJ1139" s="406"/>
      <c r="AK1139" s="406"/>
      <c r="AL1139" s="406"/>
      <c r="AM1139" s="386"/>
    </row>
    <row r="1141" spans="2:39">
      <c r="B1141" s="579" t="s">
        <v>526</v>
      </c>
    </row>
    <row r="1146" spans="2:39" ht="15.6">
      <c r="B1146" s="279" t="s">
        <v>750</v>
      </c>
      <c r="C1146" s="280"/>
      <c r="D1146" s="579" t="s">
        <v>526</v>
      </c>
      <c r="E1146" s="252"/>
      <c r="F1146" s="579"/>
      <c r="G1146" s="252"/>
      <c r="H1146" s="252"/>
      <c r="I1146" s="252"/>
      <c r="J1146" s="252"/>
      <c r="K1146" s="252"/>
      <c r="L1146" s="252"/>
      <c r="M1146" s="252"/>
      <c r="N1146" s="252"/>
      <c r="O1146" s="280"/>
      <c r="P1146" s="252"/>
      <c r="Q1146" s="252"/>
      <c r="R1146" s="252"/>
      <c r="S1146" s="252"/>
      <c r="T1146" s="252"/>
      <c r="U1146" s="252"/>
      <c r="V1146" s="252"/>
      <c r="W1146" s="252"/>
      <c r="X1146" s="252"/>
      <c r="Y1146" s="269"/>
      <c r="Z1146" s="266"/>
      <c r="AA1146" s="266"/>
      <c r="AB1146" s="266"/>
      <c r="AC1146" s="266"/>
      <c r="AD1146" s="266"/>
      <c r="AE1146" s="266"/>
      <c r="AF1146" s="266"/>
      <c r="AG1146" s="266"/>
      <c r="AH1146" s="266"/>
      <c r="AI1146" s="266"/>
      <c r="AJ1146" s="266"/>
      <c r="AK1146" s="266"/>
      <c r="AL1146" s="266"/>
    </row>
    <row r="1147" spans="2:39" ht="45" customHeight="1">
      <c r="B1147" s="886" t="s">
        <v>211</v>
      </c>
      <c r="C1147" s="888" t="s">
        <v>33</v>
      </c>
      <c r="D1147" s="283" t="s">
        <v>422</v>
      </c>
      <c r="E1147" s="898" t="s">
        <v>209</v>
      </c>
      <c r="F1147" s="899"/>
      <c r="G1147" s="899"/>
      <c r="H1147" s="899"/>
      <c r="I1147" s="899"/>
      <c r="J1147" s="899"/>
      <c r="K1147" s="899"/>
      <c r="L1147" s="899"/>
      <c r="M1147" s="900"/>
      <c r="N1147" s="890" t="s">
        <v>213</v>
      </c>
      <c r="O1147" s="283" t="s">
        <v>423</v>
      </c>
      <c r="P1147" s="898" t="s">
        <v>212</v>
      </c>
      <c r="Q1147" s="899"/>
      <c r="R1147" s="899"/>
      <c r="S1147" s="899"/>
      <c r="T1147" s="899"/>
      <c r="U1147" s="899"/>
      <c r="V1147" s="899"/>
      <c r="W1147" s="899"/>
      <c r="X1147" s="900"/>
      <c r="Y1147" s="883" t="s">
        <v>243</v>
      </c>
      <c r="Z1147" s="884"/>
      <c r="AA1147" s="884"/>
      <c r="AB1147" s="884"/>
      <c r="AC1147" s="884"/>
      <c r="AD1147" s="884"/>
      <c r="AE1147" s="884"/>
      <c r="AF1147" s="884"/>
      <c r="AG1147" s="884"/>
      <c r="AH1147" s="884"/>
      <c r="AI1147" s="884"/>
      <c r="AJ1147" s="884"/>
      <c r="AK1147" s="884"/>
      <c r="AL1147" s="884"/>
      <c r="AM1147" s="885"/>
    </row>
    <row r="1148" spans="2:39" ht="48" customHeight="1">
      <c r="B1148" s="887"/>
      <c r="C1148" s="889"/>
      <c r="D1148" s="284">
        <v>2021</v>
      </c>
      <c r="E1148" s="284">
        <v>2022</v>
      </c>
      <c r="F1148" s="284">
        <v>2023</v>
      </c>
      <c r="G1148" s="284">
        <v>2024</v>
      </c>
      <c r="H1148" s="284">
        <v>2025</v>
      </c>
      <c r="I1148" s="284">
        <v>2026</v>
      </c>
      <c r="J1148" s="284">
        <v>2027</v>
      </c>
      <c r="K1148" s="284">
        <v>2028</v>
      </c>
      <c r="L1148" s="284">
        <v>2029</v>
      </c>
      <c r="M1148" s="284">
        <v>2030</v>
      </c>
      <c r="N1148" s="891"/>
      <c r="O1148" s="284">
        <v>2021</v>
      </c>
      <c r="P1148" s="284">
        <v>2022</v>
      </c>
      <c r="Q1148" s="284">
        <v>2023</v>
      </c>
      <c r="R1148" s="284">
        <v>2024</v>
      </c>
      <c r="S1148" s="284">
        <v>2025</v>
      </c>
      <c r="T1148" s="284">
        <v>2026</v>
      </c>
      <c r="U1148" s="284">
        <v>2027</v>
      </c>
      <c r="V1148" s="284">
        <v>2028</v>
      </c>
      <c r="W1148" s="284">
        <v>2029</v>
      </c>
      <c r="X1148" s="284">
        <v>2030</v>
      </c>
      <c r="Y1148" s="284" t="str">
        <f>'1.  LRAMVA Summary'!D52</f>
        <v>Residential</v>
      </c>
      <c r="Z1148" s="284" t="str">
        <f>'1.  LRAMVA Summary'!E52</f>
        <v>GS&lt;50 kW</v>
      </c>
      <c r="AA1148" s="284" t="str">
        <f>'1.  LRAMVA Summary'!F52</f>
        <v>GS 50-4,999 kW</v>
      </c>
      <c r="AB1148" s="284" t="str">
        <f>'1.  LRAMVA Summary'!G52</f>
        <v>Unmetered Scattered Load</v>
      </c>
      <c r="AC1148" s="284" t="str">
        <f>'1.  LRAMVA Summary'!H52</f>
        <v>Sentinel Lighting</v>
      </c>
      <c r="AD1148" s="284" t="str">
        <f>'1.  LRAMVA Summary'!I52</f>
        <v>Street Lighting Service</v>
      </c>
      <c r="AE1148" s="284" t="str">
        <f>'1.  LRAMVA Summary'!J52</f>
        <v/>
      </c>
      <c r="AF1148" s="284" t="str">
        <f>'1.  LRAMVA Summary'!K52</f>
        <v/>
      </c>
      <c r="AG1148" s="284" t="str">
        <f>'1.  LRAMVA Summary'!L52</f>
        <v/>
      </c>
      <c r="AH1148" s="284" t="str">
        <f>'1.  LRAMVA Summary'!M52</f>
        <v/>
      </c>
      <c r="AI1148" s="284" t="str">
        <f>'1.  LRAMVA Summary'!N52</f>
        <v/>
      </c>
      <c r="AJ1148" s="284" t="str">
        <f>'1.  LRAMVA Summary'!O52</f>
        <v/>
      </c>
      <c r="AK1148" s="284" t="str">
        <f>'1.  LRAMVA Summary'!P52</f>
        <v/>
      </c>
      <c r="AL1148" s="284" t="str">
        <f>'1.  LRAMVA Summary'!Q52</f>
        <v/>
      </c>
      <c r="AM1148" s="284" t="str">
        <f>'1.  LRAMVA Summary'!R52</f>
        <v>Total</v>
      </c>
    </row>
    <row r="1149" spans="2:39">
      <c r="Y1149" s="290" t="str">
        <f>'1.  LRAMVA Summary'!D53</f>
        <v>kWh</v>
      </c>
      <c r="Z1149" s="290" t="str">
        <f>'1.  LRAMVA Summary'!E53</f>
        <v>kWh</v>
      </c>
      <c r="AA1149" s="290" t="str">
        <f>'1.  LRAMVA Summary'!F53</f>
        <v>kW</v>
      </c>
      <c r="AB1149" s="290" t="str">
        <f>'1.  LRAMVA Summary'!G53</f>
        <v>kWh</v>
      </c>
      <c r="AC1149" s="290" t="str">
        <f>'1.  LRAMVA Summary'!H53</f>
        <v>kW</v>
      </c>
      <c r="AD1149" s="290" t="str">
        <f>'1.  LRAMVA Summary'!I53</f>
        <v>kW</v>
      </c>
      <c r="AE1149" s="290">
        <f>'1.  LRAMVA Summary'!J53</f>
        <v>0</v>
      </c>
      <c r="AF1149" s="290">
        <f>'1.  LRAMVA Summary'!K53</f>
        <v>0</v>
      </c>
      <c r="AG1149" s="290">
        <f>'1.  LRAMVA Summary'!L53</f>
        <v>0</v>
      </c>
      <c r="AH1149" s="290">
        <f>'1.  LRAMVA Summary'!M53</f>
        <v>0</v>
      </c>
      <c r="AI1149" s="290">
        <f>'1.  LRAMVA Summary'!N53</f>
        <v>0</v>
      </c>
      <c r="AJ1149" s="290">
        <f>'1.  LRAMVA Summary'!O53</f>
        <v>0</v>
      </c>
      <c r="AK1149" s="290">
        <f>'1.  LRAMVA Summary'!P53</f>
        <v>0</v>
      </c>
      <c r="AL1149" s="290">
        <f>'1.  LRAMVA Summary'!Q53</f>
        <v>0</v>
      </c>
      <c r="AM1149" s="291">
        <f>'1.  LRAMVA Summary'!R53</f>
        <v>0</v>
      </c>
    </row>
    <row r="1153" spans="2:39" ht="15.6">
      <c r="B1153" s="326" t="s">
        <v>751</v>
      </c>
      <c r="C1153" s="328"/>
      <c r="D1153" s="328">
        <f>SUM(D1150:D1152)</f>
        <v>0</v>
      </c>
      <c r="E1153" s="328"/>
      <c r="F1153" s="328"/>
      <c r="G1153" s="328"/>
      <c r="H1153" s="328"/>
      <c r="I1153" s="328"/>
      <c r="J1153" s="328"/>
      <c r="K1153" s="328"/>
      <c r="L1153" s="328"/>
      <c r="M1153" s="328"/>
      <c r="N1153" s="328"/>
      <c r="O1153" s="328">
        <f>SUM(O1150:O1152)</f>
        <v>0</v>
      </c>
      <c r="P1153" s="328"/>
      <c r="Q1153" s="328"/>
      <c r="R1153" s="328"/>
      <c r="S1153" s="328"/>
      <c r="T1153" s="328"/>
      <c r="U1153" s="328"/>
      <c r="V1153" s="328"/>
      <c r="W1153" s="328"/>
      <c r="X1153" s="328"/>
      <c r="Y1153" s="328">
        <f>IF(Y$1149="kWh",SUMPRODUCT(D1150:D1152,Y1150:Y1152))</f>
        <v>0</v>
      </c>
      <c r="Z1153" s="328">
        <f>IF(Z$1149="kWh",SUMPRODUCT(E1150:E1152,Z1150:Z1152))</f>
        <v>0</v>
      </c>
      <c r="AA1153" s="328">
        <f>IF(AA$1149="kw",SUMPRODUCT(N1150:N1152,O1150:O1152,AA1150:AA1152),SUMPRODUCT(D1150:D1152,AA1150:AA1152))</f>
        <v>0</v>
      </c>
      <c r="AB1153" s="328">
        <f t="shared" ref="AB1153:AL1153" si="2488">IF(AB$1149="kw",SUMPRODUCT(O1150:O1152,P1150:P1152,AB1150:AB1152),SUMPRODUCT(E1150:E1152,AB1150:AB1152))</f>
        <v>0</v>
      </c>
      <c r="AC1153" s="328">
        <f t="shared" si="2488"/>
        <v>0</v>
      </c>
      <c r="AD1153" s="328">
        <f t="shared" si="2488"/>
        <v>0</v>
      </c>
      <c r="AE1153" s="328">
        <f t="shared" si="2488"/>
        <v>0</v>
      </c>
      <c r="AF1153" s="328">
        <f t="shared" si="2488"/>
        <v>0</v>
      </c>
      <c r="AG1153" s="328">
        <f t="shared" si="2488"/>
        <v>0</v>
      </c>
      <c r="AH1153" s="328">
        <f t="shared" si="2488"/>
        <v>0</v>
      </c>
      <c r="AI1153" s="328">
        <f t="shared" si="2488"/>
        <v>0</v>
      </c>
      <c r="AJ1153" s="328">
        <f t="shared" si="2488"/>
        <v>0</v>
      </c>
      <c r="AK1153" s="328">
        <f t="shared" si="2488"/>
        <v>0</v>
      </c>
      <c r="AL1153" s="328">
        <f t="shared" si="2488"/>
        <v>0</v>
      </c>
      <c r="AM1153" s="329"/>
    </row>
    <row r="1154" spans="2:39" ht="15.6">
      <c r="B1154" s="388" t="s">
        <v>752</v>
      </c>
      <c r="C1154" s="389"/>
      <c r="D1154" s="389"/>
      <c r="E1154" s="389"/>
      <c r="F1154" s="389"/>
      <c r="G1154" s="389"/>
      <c r="H1154" s="389"/>
      <c r="I1154" s="389"/>
      <c r="J1154" s="389"/>
      <c r="K1154" s="389"/>
      <c r="L1154" s="389"/>
      <c r="M1154" s="389"/>
      <c r="N1154" s="389"/>
      <c r="O1154" s="389"/>
      <c r="P1154" s="389"/>
      <c r="Q1154" s="389"/>
      <c r="R1154" s="389"/>
      <c r="S1154" s="389"/>
      <c r="T1154" s="389"/>
      <c r="U1154" s="389"/>
      <c r="V1154" s="389"/>
      <c r="W1154" s="389"/>
      <c r="X1154" s="389"/>
      <c r="Y1154" s="389">
        <f>HLOOKUP(Y1148,'2. LRAMVA Threshold'!$B$42:$Q$54,12,FALSE)</f>
        <v>289081</v>
      </c>
      <c r="Z1154" s="389">
        <f>HLOOKUP(Z1148,'2. LRAMVA Threshold'!$B$42:$Q$54,12,FALSE)</f>
        <v>99654</v>
      </c>
      <c r="AA1154" s="389">
        <f>HLOOKUP(AA1148,'2. LRAMVA Threshold'!$B$42:$Q$54,12,FALSE)</f>
        <v>392</v>
      </c>
      <c r="AB1154" s="389">
        <f>HLOOKUP(AB1148,'2. LRAMVA Threshold'!$B$42:$Q$54,12,FALSE)</f>
        <v>2021</v>
      </c>
      <c r="AC1154" s="389">
        <f>HLOOKUP(AC1148,'2. LRAMVA Threshold'!$B$42:$Q$54,12,FALSE)</f>
        <v>1</v>
      </c>
      <c r="AD1154" s="389">
        <f>HLOOKUP(AD1148,'2. LRAMVA Threshold'!$B$42:$Q$54,12,FALSE)</f>
        <v>17</v>
      </c>
      <c r="AE1154" s="389">
        <f>HLOOKUP(AE1148,'2. LRAMVA Threshold'!$B$42:$Q$54,12,FALSE)</f>
        <v>0</v>
      </c>
      <c r="AF1154" s="389">
        <f>HLOOKUP(AF1148,'2. LRAMVA Threshold'!$B$42:$Q$54,12,FALSE)</f>
        <v>0</v>
      </c>
      <c r="AG1154" s="389">
        <f>HLOOKUP(AG1148,'2. LRAMVA Threshold'!$B$42:$Q$54,12,FALSE)</f>
        <v>0</v>
      </c>
      <c r="AH1154" s="389">
        <f>HLOOKUP(AH1148,'2. LRAMVA Threshold'!$B$42:$Q$54,12,FALSE)</f>
        <v>0</v>
      </c>
      <c r="AI1154" s="389">
        <f>HLOOKUP(AI1148,'2. LRAMVA Threshold'!$B$42:$Q$54,12,FALSE)</f>
        <v>0</v>
      </c>
      <c r="AJ1154" s="389">
        <f>HLOOKUP(AJ1148,'2. LRAMVA Threshold'!$B$42:$Q$54,12,FALSE)</f>
        <v>0</v>
      </c>
      <c r="AK1154" s="389">
        <f>HLOOKUP(AK1148,'2. LRAMVA Threshold'!$B$42:$Q$54,12,FALSE)</f>
        <v>0</v>
      </c>
      <c r="AL1154" s="389">
        <f>HLOOKUP(AL1148,'2. LRAMVA Threshold'!$B$42:$Q$54,12,FALSE)</f>
        <v>0</v>
      </c>
      <c r="AM1154" s="438"/>
    </row>
    <row r="1155" spans="2:39" ht="15">
      <c r="B1155" s="391"/>
      <c r="C1155" s="429"/>
      <c r="D1155" s="430"/>
      <c r="E1155" s="430"/>
      <c r="F1155" s="430"/>
      <c r="G1155" s="430"/>
      <c r="H1155" s="430"/>
      <c r="I1155" s="430"/>
      <c r="J1155" s="430"/>
      <c r="K1155" s="430"/>
      <c r="L1155" s="430"/>
      <c r="M1155" s="430"/>
      <c r="N1155" s="430"/>
      <c r="O1155" s="431"/>
      <c r="P1155" s="430"/>
      <c r="Q1155" s="430"/>
      <c r="R1155" s="430"/>
      <c r="S1155" s="432"/>
      <c r="T1155" s="432"/>
      <c r="U1155" s="432"/>
      <c r="V1155" s="432"/>
      <c r="W1155" s="430"/>
      <c r="X1155" s="430"/>
      <c r="Y1155" s="433"/>
      <c r="Z1155" s="433"/>
      <c r="AA1155" s="433"/>
      <c r="AB1155" s="433"/>
      <c r="AC1155" s="433"/>
      <c r="AD1155" s="433"/>
      <c r="AE1155" s="433"/>
      <c r="AF1155" s="396"/>
      <c r="AG1155" s="396"/>
      <c r="AH1155" s="396"/>
      <c r="AI1155" s="396"/>
      <c r="AJ1155" s="396"/>
      <c r="AK1155" s="396"/>
      <c r="AL1155" s="396"/>
      <c r="AM1155" s="397"/>
    </row>
    <row r="1156" spans="2:39" ht="15">
      <c r="B1156" s="323" t="s">
        <v>753</v>
      </c>
      <c r="C1156" s="337"/>
      <c r="D1156" s="337"/>
      <c r="E1156" s="373"/>
      <c r="F1156" s="373"/>
      <c r="G1156" s="373"/>
      <c r="H1156" s="373"/>
      <c r="I1156" s="373"/>
      <c r="J1156" s="373"/>
      <c r="K1156" s="373"/>
      <c r="L1156" s="373"/>
      <c r="M1156" s="373"/>
      <c r="N1156" s="373"/>
      <c r="O1156" s="290"/>
      <c r="P1156" s="339"/>
      <c r="Q1156" s="339"/>
      <c r="R1156" s="339"/>
      <c r="S1156" s="338"/>
      <c r="T1156" s="338"/>
      <c r="U1156" s="338"/>
      <c r="V1156" s="338"/>
      <c r="W1156" s="339"/>
      <c r="X1156" s="339"/>
      <c r="Y1156" s="340">
        <f>HLOOKUP(Y$35,'3.  Distribution Rates'!$C$122:$P$135,13,FALSE)</f>
        <v>5.7000000000000002E-3</v>
      </c>
      <c r="Z1156" s="340">
        <f>HLOOKUP(Z$35,'3.  Distribution Rates'!$C$122:$P$135,13,FALSE)</f>
        <v>6.8999999999999999E-3</v>
      </c>
      <c r="AA1156" s="340">
        <f>HLOOKUP(AA$35,'3.  Distribution Rates'!$C$122:$P$134,12,FALSE)</f>
        <v>3.7949000000000002</v>
      </c>
      <c r="AB1156" s="340">
        <f>HLOOKUP(AB$35,'3.  Distribution Rates'!$C$122:$P$134,12,FALSE)</f>
        <v>1.5699999999999999E-2</v>
      </c>
      <c r="AC1156" s="340">
        <f>HLOOKUP(AC$35,'3.  Distribution Rates'!$C$122:$P$134,12,FALSE)</f>
        <v>17.257100000000001</v>
      </c>
      <c r="AD1156" s="340">
        <f>HLOOKUP(AD$35,'3.  Distribution Rates'!$C$122:$P$134,12,FALSE)</f>
        <v>25.080100000000002</v>
      </c>
      <c r="AE1156" s="340">
        <f>HLOOKUP(AE$35,'3.  Distribution Rates'!$C$122:$P$134,12,FALSE)</f>
        <v>0</v>
      </c>
      <c r="AF1156" s="340">
        <f>HLOOKUP(AF$35,'3.  Distribution Rates'!$C$122:$P$134,12,FALSE)</f>
        <v>0</v>
      </c>
      <c r="AG1156" s="340">
        <f>HLOOKUP(AG$35,'3.  Distribution Rates'!$C$122:$P$134,12,FALSE)</f>
        <v>0</v>
      </c>
      <c r="AH1156" s="340">
        <f>HLOOKUP(AH$35,'3.  Distribution Rates'!$C$122:$P$134,12,FALSE)</f>
        <v>0</v>
      </c>
      <c r="AI1156" s="340">
        <f>HLOOKUP(AI$35,'3.  Distribution Rates'!$C$122:$P$134,12,FALSE)</f>
        <v>0</v>
      </c>
      <c r="AJ1156" s="340">
        <f>HLOOKUP(AJ$35,'3.  Distribution Rates'!$C$122:$P$134,12,FALSE)</f>
        <v>0</v>
      </c>
      <c r="AK1156" s="340">
        <f>HLOOKUP(AK$35,'3.  Distribution Rates'!$C$122:$P$134,12,FALSE)</f>
        <v>0</v>
      </c>
      <c r="AL1156" s="340">
        <f>HLOOKUP(AL$35,'3.  Distribution Rates'!$C$122:$P$134,12,FALSE)</f>
        <v>0</v>
      </c>
      <c r="AM1156" s="440"/>
    </row>
    <row r="1157" spans="2:39" ht="15">
      <c r="B1157" s="323" t="s">
        <v>754</v>
      </c>
      <c r="C1157" s="343"/>
      <c r="D1157" s="308"/>
      <c r="E1157" s="278"/>
      <c r="F1157" s="278"/>
      <c r="G1157" s="278"/>
      <c r="H1157" s="278"/>
      <c r="I1157" s="278"/>
      <c r="J1157" s="278"/>
      <c r="K1157" s="278"/>
      <c r="L1157" s="278"/>
      <c r="M1157" s="278"/>
      <c r="N1157" s="278"/>
      <c r="O1157" s="290"/>
      <c r="P1157" s="278"/>
      <c r="Q1157" s="278"/>
      <c r="R1157" s="278"/>
      <c r="S1157" s="308"/>
      <c r="T1157" s="308"/>
      <c r="U1157" s="308"/>
      <c r="V1157" s="308"/>
      <c r="W1157" s="278"/>
      <c r="X1157" s="278"/>
      <c r="Y1157" s="375">
        <f>'4.  2011-2014 LRAM'!AA144*'5.  2015-2020 LRAM'!Y1156</f>
        <v>143.88341516684994</v>
      </c>
      <c r="Z1157" s="375"/>
      <c r="AA1157" s="375"/>
      <c r="AB1157" s="375"/>
      <c r="AC1157" s="375"/>
      <c r="AD1157" s="375"/>
      <c r="AE1157" s="375"/>
      <c r="AF1157" s="375"/>
      <c r="AG1157" s="375"/>
      <c r="AH1157" s="375"/>
      <c r="AI1157" s="375"/>
      <c r="AJ1157" s="375"/>
      <c r="AK1157" s="375"/>
      <c r="AL1157" s="375"/>
      <c r="AM1157" s="618">
        <f t="shared" ref="AM1157:AM1167" si="2489">SUM(Y1157:AL1157)</f>
        <v>143.88341516684994</v>
      </c>
    </row>
    <row r="1158" spans="2:39" ht="15">
      <c r="B1158" s="323" t="s">
        <v>755</v>
      </c>
      <c r="C1158" s="343"/>
      <c r="D1158" s="308"/>
      <c r="E1158" s="278"/>
      <c r="F1158" s="278"/>
      <c r="G1158" s="278"/>
      <c r="H1158" s="278"/>
      <c r="I1158" s="278"/>
      <c r="J1158" s="278"/>
      <c r="K1158" s="278"/>
      <c r="L1158" s="278"/>
      <c r="M1158" s="278"/>
      <c r="N1158" s="278"/>
      <c r="O1158" s="290"/>
      <c r="P1158" s="278"/>
      <c r="Q1158" s="278"/>
      <c r="R1158" s="278"/>
      <c r="S1158" s="308"/>
      <c r="T1158" s="308"/>
      <c r="U1158" s="308"/>
      <c r="V1158" s="308"/>
      <c r="W1158" s="278"/>
      <c r="X1158" s="278"/>
      <c r="Y1158" s="375">
        <f>'4.  2011-2014 LRAM'!AA274*'5.  2015-2020 LRAM'!Y1156</f>
        <v>86.666237589606084</v>
      </c>
      <c r="Z1158" s="375"/>
      <c r="AA1158" s="375"/>
      <c r="AB1158" s="375"/>
      <c r="AC1158" s="375"/>
      <c r="AD1158" s="375"/>
      <c r="AE1158" s="375"/>
      <c r="AF1158" s="375"/>
      <c r="AG1158" s="375"/>
      <c r="AH1158" s="375"/>
      <c r="AI1158" s="375"/>
      <c r="AJ1158" s="375"/>
      <c r="AK1158" s="375"/>
      <c r="AL1158" s="375"/>
      <c r="AM1158" s="618">
        <f t="shared" si="2489"/>
        <v>86.666237589606084</v>
      </c>
    </row>
    <row r="1159" spans="2:39" ht="15">
      <c r="B1159" s="323" t="s">
        <v>756</v>
      </c>
      <c r="C1159" s="343"/>
      <c r="D1159" s="308"/>
      <c r="E1159" s="278"/>
      <c r="F1159" s="278"/>
      <c r="G1159" s="278"/>
      <c r="H1159" s="278"/>
      <c r="I1159" s="278"/>
      <c r="J1159" s="278"/>
      <c r="K1159" s="278"/>
      <c r="L1159" s="278"/>
      <c r="M1159" s="278"/>
      <c r="N1159" s="278"/>
      <c r="O1159" s="290"/>
      <c r="P1159" s="278"/>
      <c r="Q1159" s="278"/>
      <c r="R1159" s="278"/>
      <c r="S1159" s="308"/>
      <c r="T1159" s="308"/>
      <c r="U1159" s="308"/>
      <c r="V1159" s="308"/>
      <c r="W1159" s="278"/>
      <c r="X1159" s="278"/>
      <c r="Y1159" s="375"/>
      <c r="Z1159" s="375"/>
      <c r="AA1159" s="375"/>
      <c r="AB1159" s="375"/>
      <c r="AC1159" s="375"/>
      <c r="AD1159" s="375"/>
      <c r="AE1159" s="375"/>
      <c r="AF1159" s="375"/>
      <c r="AG1159" s="375"/>
      <c r="AH1159" s="375"/>
      <c r="AI1159" s="375"/>
      <c r="AJ1159" s="375"/>
      <c r="AK1159" s="375"/>
      <c r="AL1159" s="375"/>
      <c r="AM1159" s="618">
        <f t="shared" si="2489"/>
        <v>0</v>
      </c>
    </row>
    <row r="1160" spans="2:39" ht="15">
      <c r="B1160" s="323" t="s">
        <v>757</v>
      </c>
      <c r="C1160" s="343"/>
      <c r="D1160" s="308"/>
      <c r="E1160" s="278"/>
      <c r="F1160" s="278"/>
      <c r="G1160" s="278"/>
      <c r="H1160" s="278"/>
      <c r="I1160" s="278"/>
      <c r="J1160" s="278"/>
      <c r="K1160" s="278"/>
      <c r="L1160" s="278"/>
      <c r="M1160" s="278"/>
      <c r="N1160" s="278"/>
      <c r="O1160" s="290"/>
      <c r="P1160" s="278"/>
      <c r="Q1160" s="278"/>
      <c r="R1160" s="278"/>
      <c r="S1160" s="308"/>
      <c r="T1160" s="308"/>
      <c r="U1160" s="308"/>
      <c r="V1160" s="308"/>
      <c r="W1160" s="278"/>
      <c r="X1160" s="278"/>
      <c r="Y1160" s="375">
        <f>'4.  2011-2014 LRAM'!AA535*Y$1156</f>
        <v>608.93891582702236</v>
      </c>
      <c r="Z1160" s="375">
        <f>'4.  2011-2014 LRAM'!AB535*Z$1156</f>
        <v>637.58308398172994</v>
      </c>
      <c r="AA1160" s="375">
        <f>'4.  2011-2014 LRAM'!AC535*AA$1156</f>
        <v>1417.7368063575757</v>
      </c>
      <c r="AB1160" s="375">
        <f>'4.  2011-2014 LRAM'!AD535*AB$1156</f>
        <v>0</v>
      </c>
      <c r="AC1160" s="375">
        <f>'4.  2011-2014 LRAM'!AE535*AC$1156</f>
        <v>0</v>
      </c>
      <c r="AD1160" s="375">
        <f>'4.  2011-2014 LRAM'!AF535*AD$1156</f>
        <v>0</v>
      </c>
      <c r="AE1160" s="375">
        <f>'4.  2011-2014 LRAM'!AG535*AE$1156</f>
        <v>0</v>
      </c>
      <c r="AF1160" s="375">
        <f>'4.  2011-2014 LRAM'!AH535*AF$1156</f>
        <v>0</v>
      </c>
      <c r="AG1160" s="375">
        <f>'4.  2011-2014 LRAM'!AI535*AG$1156</f>
        <v>0</v>
      </c>
      <c r="AH1160" s="375">
        <f>'4.  2011-2014 LRAM'!AJ535*AH$1156</f>
        <v>0</v>
      </c>
      <c r="AI1160" s="375">
        <f>'4.  2011-2014 LRAM'!AK535*AI$1156</f>
        <v>0</v>
      </c>
      <c r="AJ1160" s="375">
        <f>'4.  2011-2014 LRAM'!AL535*AJ$1156</f>
        <v>0</v>
      </c>
      <c r="AK1160" s="375">
        <f>'4.  2011-2014 LRAM'!AM535*AK$1156</f>
        <v>0</v>
      </c>
      <c r="AL1160" s="375">
        <f>'4.  2011-2014 LRAM'!AN535*AL$1156</f>
        <v>0</v>
      </c>
      <c r="AM1160" s="618">
        <f t="shared" si="2489"/>
        <v>2664.2588061663282</v>
      </c>
    </row>
    <row r="1161" spans="2:39" ht="15">
      <c r="B1161" s="323" t="s">
        <v>758</v>
      </c>
      <c r="C1161" s="343"/>
      <c r="D1161" s="308"/>
      <c r="E1161" s="278"/>
      <c r="F1161" s="278"/>
      <c r="G1161" s="278"/>
      <c r="H1161" s="278"/>
      <c r="I1161" s="278"/>
      <c r="J1161" s="278"/>
      <c r="K1161" s="278"/>
      <c r="L1161" s="278"/>
      <c r="M1161" s="278"/>
      <c r="N1161" s="278"/>
      <c r="O1161" s="290"/>
      <c r="P1161" s="278"/>
      <c r="Q1161" s="278"/>
      <c r="R1161" s="278"/>
      <c r="S1161" s="308"/>
      <c r="T1161" s="308"/>
      <c r="U1161" s="308"/>
      <c r="V1161" s="308"/>
      <c r="W1161" s="278"/>
      <c r="X1161" s="278"/>
      <c r="Y1161" s="375">
        <f t="shared" ref="Y1161:AL1161" si="2490">Y216*Y1156</f>
        <v>963.32280000000003</v>
      </c>
      <c r="Z1161" s="375">
        <f t="shared" si="2490"/>
        <v>100.70761957544305</v>
      </c>
      <c r="AA1161" s="375">
        <f t="shared" si="2490"/>
        <v>739.00423973941383</v>
      </c>
      <c r="AB1161" s="375">
        <f t="shared" si="2490"/>
        <v>0</v>
      </c>
      <c r="AC1161" s="375">
        <f t="shared" si="2490"/>
        <v>0</v>
      </c>
      <c r="AD1161" s="375">
        <f t="shared" si="2490"/>
        <v>15349.665256968001</v>
      </c>
      <c r="AE1161" s="375">
        <f t="shared" si="2490"/>
        <v>0</v>
      </c>
      <c r="AF1161" s="375">
        <f t="shared" si="2490"/>
        <v>0</v>
      </c>
      <c r="AG1161" s="375">
        <f t="shared" si="2490"/>
        <v>0</v>
      </c>
      <c r="AH1161" s="375">
        <f t="shared" si="2490"/>
        <v>0</v>
      </c>
      <c r="AI1161" s="375">
        <f t="shared" si="2490"/>
        <v>0</v>
      </c>
      <c r="AJ1161" s="375">
        <f t="shared" si="2490"/>
        <v>0</v>
      </c>
      <c r="AK1161" s="375">
        <f t="shared" si="2490"/>
        <v>0</v>
      </c>
      <c r="AL1161" s="375">
        <f t="shared" si="2490"/>
        <v>0</v>
      </c>
      <c r="AM1161" s="618">
        <f t="shared" si="2489"/>
        <v>17152.699916282858</v>
      </c>
    </row>
    <row r="1162" spans="2:39" ht="15">
      <c r="B1162" s="323" t="s">
        <v>759</v>
      </c>
      <c r="C1162" s="343"/>
      <c r="D1162" s="308"/>
      <c r="E1162" s="278"/>
      <c r="F1162" s="278"/>
      <c r="G1162" s="278"/>
      <c r="H1162" s="278"/>
      <c r="I1162" s="278"/>
      <c r="J1162" s="278"/>
      <c r="K1162" s="278"/>
      <c r="L1162" s="278"/>
      <c r="M1162" s="278"/>
      <c r="N1162" s="278"/>
      <c r="O1162" s="290"/>
      <c r="P1162" s="278"/>
      <c r="Q1162" s="278"/>
      <c r="R1162" s="278"/>
      <c r="S1162" s="308"/>
      <c r="T1162" s="308"/>
      <c r="U1162" s="308"/>
      <c r="V1162" s="308"/>
      <c r="W1162" s="278"/>
      <c r="X1162" s="278"/>
      <c r="Y1162" s="375">
        <f t="shared" ref="Y1162:AL1162" si="2491">Y400*Y1156</f>
        <v>2069.3337000000001</v>
      </c>
      <c r="Z1162" s="375">
        <f t="shared" si="2491"/>
        <v>71.925600000000003</v>
      </c>
      <c r="AA1162" s="375">
        <f t="shared" si="2491"/>
        <v>0</v>
      </c>
      <c r="AB1162" s="375">
        <f t="shared" si="2491"/>
        <v>0</v>
      </c>
      <c r="AC1162" s="375">
        <f t="shared" si="2491"/>
        <v>0</v>
      </c>
      <c r="AD1162" s="375">
        <f t="shared" si="2491"/>
        <v>0</v>
      </c>
      <c r="AE1162" s="375">
        <f t="shared" si="2491"/>
        <v>0</v>
      </c>
      <c r="AF1162" s="375">
        <f t="shared" si="2491"/>
        <v>0</v>
      </c>
      <c r="AG1162" s="375">
        <f t="shared" si="2491"/>
        <v>0</v>
      </c>
      <c r="AH1162" s="375">
        <f t="shared" si="2491"/>
        <v>0</v>
      </c>
      <c r="AI1162" s="375">
        <f t="shared" si="2491"/>
        <v>0</v>
      </c>
      <c r="AJ1162" s="375">
        <f t="shared" si="2491"/>
        <v>0</v>
      </c>
      <c r="AK1162" s="375">
        <f t="shared" si="2491"/>
        <v>0</v>
      </c>
      <c r="AL1162" s="375">
        <f t="shared" si="2491"/>
        <v>0</v>
      </c>
      <c r="AM1162" s="618">
        <f t="shared" si="2489"/>
        <v>2141.2593000000002</v>
      </c>
    </row>
    <row r="1163" spans="2:39" ht="15">
      <c r="B1163" s="323" t="s">
        <v>760</v>
      </c>
      <c r="C1163" s="343"/>
      <c r="D1163" s="308"/>
      <c r="E1163" s="278"/>
      <c r="F1163" s="278"/>
      <c r="G1163" s="278"/>
      <c r="H1163" s="278"/>
      <c r="I1163" s="278"/>
      <c r="J1163" s="278"/>
      <c r="K1163" s="278"/>
      <c r="L1163" s="278"/>
      <c r="M1163" s="278"/>
      <c r="N1163" s="278"/>
      <c r="O1163" s="290"/>
      <c r="P1163" s="278"/>
      <c r="Q1163" s="278"/>
      <c r="R1163" s="278"/>
      <c r="S1163" s="308"/>
      <c r="T1163" s="308"/>
      <c r="U1163" s="308"/>
      <c r="V1163" s="308"/>
      <c r="W1163" s="278"/>
      <c r="X1163" s="278"/>
      <c r="Y1163" s="375">
        <f t="shared" ref="Y1163:AL1163" si="2492">Y584*Y1156</f>
        <v>2795.3405093546858</v>
      </c>
      <c r="Z1163" s="375">
        <f t="shared" si="2492"/>
        <v>431.30638270920679</v>
      </c>
      <c r="AA1163" s="375">
        <f t="shared" si="2492"/>
        <v>4438.8712351865934</v>
      </c>
      <c r="AB1163" s="375">
        <f t="shared" si="2492"/>
        <v>0</v>
      </c>
      <c r="AC1163" s="375">
        <f t="shared" si="2492"/>
        <v>0</v>
      </c>
      <c r="AD1163" s="375">
        <f t="shared" si="2492"/>
        <v>0</v>
      </c>
      <c r="AE1163" s="375">
        <f t="shared" si="2492"/>
        <v>0</v>
      </c>
      <c r="AF1163" s="375">
        <f t="shared" si="2492"/>
        <v>0</v>
      </c>
      <c r="AG1163" s="375">
        <f t="shared" si="2492"/>
        <v>0</v>
      </c>
      <c r="AH1163" s="375">
        <f t="shared" si="2492"/>
        <v>0</v>
      </c>
      <c r="AI1163" s="375">
        <f t="shared" si="2492"/>
        <v>0</v>
      </c>
      <c r="AJ1163" s="375">
        <f t="shared" si="2492"/>
        <v>0</v>
      </c>
      <c r="AK1163" s="375">
        <f t="shared" si="2492"/>
        <v>0</v>
      </c>
      <c r="AL1163" s="375">
        <f t="shared" si="2492"/>
        <v>0</v>
      </c>
      <c r="AM1163" s="618">
        <f t="shared" si="2489"/>
        <v>7665.518127250486</v>
      </c>
    </row>
    <row r="1164" spans="2:39" ht="15">
      <c r="B1164" s="323" t="s">
        <v>761</v>
      </c>
      <c r="C1164" s="343"/>
      <c r="D1164" s="308"/>
      <c r="E1164" s="278"/>
      <c r="F1164" s="278"/>
      <c r="G1164" s="278"/>
      <c r="H1164" s="278"/>
      <c r="I1164" s="278"/>
      <c r="J1164" s="278"/>
      <c r="K1164" s="278"/>
      <c r="L1164" s="278"/>
      <c r="M1164" s="278"/>
      <c r="N1164" s="278"/>
      <c r="O1164" s="290"/>
      <c r="P1164" s="278"/>
      <c r="Q1164" s="278"/>
      <c r="R1164" s="278"/>
      <c r="S1164" s="308"/>
      <c r="T1164" s="308"/>
      <c r="U1164" s="308"/>
      <c r="V1164" s="308"/>
      <c r="W1164" s="278"/>
      <c r="X1164" s="278"/>
      <c r="Y1164" s="375">
        <f t="shared" ref="Y1164:AL1164" si="2493">Y768*Y1156</f>
        <v>1017.6412311100144</v>
      </c>
      <c r="Z1164" s="375">
        <f t="shared" si="2493"/>
        <v>3.9493441814946251</v>
      </c>
      <c r="AA1164" s="375">
        <f t="shared" si="2493"/>
        <v>1326.5670230241622</v>
      </c>
      <c r="AB1164" s="375">
        <f t="shared" si="2493"/>
        <v>0</v>
      </c>
      <c r="AC1164" s="375">
        <f t="shared" si="2493"/>
        <v>0</v>
      </c>
      <c r="AD1164" s="375">
        <f t="shared" si="2493"/>
        <v>0</v>
      </c>
      <c r="AE1164" s="375">
        <f t="shared" si="2493"/>
        <v>0</v>
      </c>
      <c r="AF1164" s="375">
        <f t="shared" si="2493"/>
        <v>0</v>
      </c>
      <c r="AG1164" s="375">
        <f t="shared" si="2493"/>
        <v>0</v>
      </c>
      <c r="AH1164" s="375">
        <f t="shared" si="2493"/>
        <v>0</v>
      </c>
      <c r="AI1164" s="375">
        <f t="shared" si="2493"/>
        <v>0</v>
      </c>
      <c r="AJ1164" s="375">
        <f t="shared" si="2493"/>
        <v>0</v>
      </c>
      <c r="AK1164" s="375">
        <f t="shared" si="2493"/>
        <v>0</v>
      </c>
      <c r="AL1164" s="375">
        <f t="shared" si="2493"/>
        <v>0</v>
      </c>
      <c r="AM1164" s="618">
        <f t="shared" si="2489"/>
        <v>2348.1575983156713</v>
      </c>
    </row>
    <row r="1165" spans="2:39" ht="15">
      <c r="B1165" s="323" t="s">
        <v>762</v>
      </c>
      <c r="C1165" s="343"/>
      <c r="D1165" s="308"/>
      <c r="E1165" s="278"/>
      <c r="F1165" s="278"/>
      <c r="G1165" s="278"/>
      <c r="H1165" s="278"/>
      <c r="I1165" s="278"/>
      <c r="J1165" s="278"/>
      <c r="K1165" s="278"/>
      <c r="L1165" s="278"/>
      <c r="M1165" s="278"/>
      <c r="N1165" s="278"/>
      <c r="O1165" s="290"/>
      <c r="P1165" s="278"/>
      <c r="Q1165" s="278"/>
      <c r="R1165" s="278"/>
      <c r="S1165" s="308"/>
      <c r="T1165" s="308"/>
      <c r="U1165" s="308"/>
      <c r="V1165" s="308"/>
      <c r="W1165" s="278"/>
      <c r="X1165" s="278"/>
      <c r="Y1165" s="375">
        <f t="shared" ref="Y1165:AL1165" si="2494">Y955*Y1156</f>
        <v>3.5910000000000002</v>
      </c>
      <c r="Z1165" s="375">
        <f t="shared" si="2494"/>
        <v>0</v>
      </c>
      <c r="AA1165" s="375">
        <f t="shared" si="2494"/>
        <v>0</v>
      </c>
      <c r="AB1165" s="375">
        <f t="shared" si="2494"/>
        <v>0</v>
      </c>
      <c r="AC1165" s="375">
        <f t="shared" si="2494"/>
        <v>0</v>
      </c>
      <c r="AD1165" s="375">
        <f t="shared" si="2494"/>
        <v>0</v>
      </c>
      <c r="AE1165" s="375">
        <f t="shared" si="2494"/>
        <v>0</v>
      </c>
      <c r="AF1165" s="375">
        <f t="shared" si="2494"/>
        <v>0</v>
      </c>
      <c r="AG1165" s="375">
        <f t="shared" si="2494"/>
        <v>0</v>
      </c>
      <c r="AH1165" s="375">
        <f t="shared" si="2494"/>
        <v>0</v>
      </c>
      <c r="AI1165" s="375">
        <f t="shared" si="2494"/>
        <v>0</v>
      </c>
      <c r="AJ1165" s="375">
        <f t="shared" si="2494"/>
        <v>0</v>
      </c>
      <c r="AK1165" s="375">
        <f t="shared" si="2494"/>
        <v>0</v>
      </c>
      <c r="AL1165" s="375">
        <f t="shared" si="2494"/>
        <v>0</v>
      </c>
      <c r="AM1165" s="618">
        <f t="shared" si="2489"/>
        <v>3.5910000000000002</v>
      </c>
    </row>
    <row r="1166" spans="2:39" ht="15">
      <c r="B1166" s="323" t="s">
        <v>767</v>
      </c>
      <c r="C1166" s="343"/>
      <c r="D1166" s="308"/>
      <c r="E1166" s="278"/>
      <c r="F1166" s="278"/>
      <c r="G1166" s="278"/>
      <c r="H1166" s="278"/>
      <c r="I1166" s="278"/>
      <c r="J1166" s="278"/>
      <c r="K1166" s="278"/>
      <c r="L1166" s="278"/>
      <c r="M1166" s="278"/>
      <c r="N1166" s="278"/>
      <c r="O1166" s="290"/>
      <c r="P1166" s="278"/>
      <c r="Q1166" s="278"/>
      <c r="R1166" s="278"/>
      <c r="S1166" s="308"/>
      <c r="T1166" s="308"/>
      <c r="U1166" s="308"/>
      <c r="V1166" s="308"/>
      <c r="W1166" s="278"/>
      <c r="X1166" s="278"/>
      <c r="Y1166" s="375"/>
      <c r="Z1166" s="375"/>
      <c r="AA1166" s="375"/>
      <c r="AB1166" s="375"/>
      <c r="AC1166" s="375"/>
      <c r="AD1166" s="375"/>
      <c r="AE1166" s="375"/>
      <c r="AF1166" s="375"/>
      <c r="AG1166" s="375"/>
      <c r="AH1166" s="375"/>
      <c r="AI1166" s="375"/>
      <c r="AJ1166" s="375"/>
      <c r="AK1166" s="375"/>
      <c r="AL1166" s="375"/>
      <c r="AM1166" s="618">
        <f t="shared" ref="AM1166" si="2495">SUM(Y1166:AL1166)</f>
        <v>0</v>
      </c>
    </row>
    <row r="1167" spans="2:39" ht="15">
      <c r="B1167" s="323" t="s">
        <v>763</v>
      </c>
      <c r="C1167" s="343"/>
      <c r="D1167" s="308"/>
      <c r="E1167" s="278"/>
      <c r="F1167" s="278"/>
      <c r="G1167" s="278"/>
      <c r="H1167" s="278"/>
      <c r="I1167" s="278"/>
      <c r="J1167" s="278"/>
      <c r="K1167" s="278"/>
      <c r="L1167" s="278"/>
      <c r="M1167" s="278"/>
      <c r="N1167" s="278"/>
      <c r="O1167" s="290"/>
      <c r="P1167" s="278"/>
      <c r="Q1167" s="278"/>
      <c r="R1167" s="278"/>
      <c r="S1167" s="308"/>
      <c r="T1167" s="308"/>
      <c r="U1167" s="308"/>
      <c r="V1167" s="308"/>
      <c r="W1167" s="278"/>
      <c r="X1167" s="278"/>
      <c r="Y1167" s="375"/>
      <c r="Z1167" s="375"/>
      <c r="AA1167" s="375"/>
      <c r="AB1167" s="375"/>
      <c r="AC1167" s="375"/>
      <c r="AD1167" s="375"/>
      <c r="AE1167" s="375"/>
      <c r="AF1167" s="375"/>
      <c r="AG1167" s="375"/>
      <c r="AH1167" s="375"/>
      <c r="AI1167" s="375"/>
      <c r="AJ1167" s="375"/>
      <c r="AK1167" s="375"/>
      <c r="AL1167" s="375"/>
      <c r="AM1167" s="618">
        <f t="shared" si="2489"/>
        <v>0</v>
      </c>
    </row>
    <row r="1168" spans="2:39" ht="15.6">
      <c r="B1168" s="347" t="s">
        <v>764</v>
      </c>
      <c r="C1168" s="343"/>
      <c r="D1168" s="335"/>
      <c r="E1168" s="333"/>
      <c r="F1168" s="333"/>
      <c r="G1168" s="333"/>
      <c r="H1168" s="333"/>
      <c r="I1168" s="333"/>
      <c r="J1168" s="333"/>
      <c r="K1168" s="333"/>
      <c r="L1168" s="333"/>
      <c r="M1168" s="333"/>
      <c r="N1168" s="333"/>
      <c r="O1168" s="299"/>
      <c r="P1168" s="333"/>
      <c r="Q1168" s="333"/>
      <c r="R1168" s="333"/>
      <c r="S1168" s="335"/>
      <c r="T1168" s="335"/>
      <c r="U1168" s="335"/>
      <c r="V1168" s="335"/>
      <c r="W1168" s="333"/>
      <c r="X1168" s="333"/>
      <c r="Y1168" s="344">
        <f>SUM(Y1157:Y1167)</f>
        <v>7688.7178090481793</v>
      </c>
      <c r="Z1168" s="344">
        <f t="shared" ref="Z1168:AE1168" si="2496">SUM(Z1157:Z1167)</f>
        <v>1245.4720304478744</v>
      </c>
      <c r="AA1168" s="344">
        <f t="shared" si="2496"/>
        <v>7922.179304307745</v>
      </c>
      <c r="AB1168" s="344">
        <f t="shared" si="2496"/>
        <v>0</v>
      </c>
      <c r="AC1168" s="344">
        <f t="shared" si="2496"/>
        <v>0</v>
      </c>
      <c r="AD1168" s="344">
        <f t="shared" si="2496"/>
        <v>15349.665256968001</v>
      </c>
      <c r="AE1168" s="344">
        <f t="shared" si="2496"/>
        <v>0</v>
      </c>
      <c r="AF1168" s="344">
        <f>SUM(AF1157:AF1167)</f>
        <v>0</v>
      </c>
      <c r="AG1168" s="344">
        <f t="shared" ref="AG1168:AL1168" si="2497">SUM(AG1157:AG1167)</f>
        <v>0</v>
      </c>
      <c r="AH1168" s="344">
        <f t="shared" si="2497"/>
        <v>0</v>
      </c>
      <c r="AI1168" s="344">
        <f t="shared" si="2497"/>
        <v>0</v>
      </c>
      <c r="AJ1168" s="344">
        <f t="shared" si="2497"/>
        <v>0</v>
      </c>
      <c r="AK1168" s="344">
        <f t="shared" si="2497"/>
        <v>0</v>
      </c>
      <c r="AL1168" s="344">
        <f t="shared" si="2497"/>
        <v>0</v>
      </c>
      <c r="AM1168" s="404">
        <f>SUM(AM1157:AM1167)</f>
        <v>32206.034400771801</v>
      </c>
    </row>
    <row r="1169" spans="2:39" ht="15.6">
      <c r="B1169" s="347" t="s">
        <v>765</v>
      </c>
      <c r="C1169" s="343"/>
      <c r="D1169" s="348"/>
      <c r="E1169" s="333"/>
      <c r="F1169" s="333"/>
      <c r="G1169" s="333"/>
      <c r="H1169" s="333"/>
      <c r="I1169" s="333"/>
      <c r="J1169" s="333"/>
      <c r="K1169" s="333"/>
      <c r="L1169" s="333"/>
      <c r="M1169" s="333"/>
      <c r="N1169" s="333"/>
      <c r="O1169" s="299"/>
      <c r="P1169" s="333"/>
      <c r="Q1169" s="333"/>
      <c r="R1169" s="333"/>
      <c r="S1169" s="335"/>
      <c r="T1169" s="335"/>
      <c r="U1169" s="335"/>
      <c r="V1169" s="335"/>
      <c r="W1169" s="333"/>
      <c r="X1169" s="333"/>
      <c r="Y1169" s="345">
        <f>Y1154*Y1156</f>
        <v>1647.7617</v>
      </c>
      <c r="Z1169" s="345">
        <f t="shared" ref="Z1169" si="2498">Z1154*Z1156</f>
        <v>687.61260000000004</v>
      </c>
      <c r="AA1169" s="345">
        <f>AA1154*AA1156</f>
        <v>1487.6008000000002</v>
      </c>
      <c r="AB1169" s="345">
        <f t="shared" ref="AB1169:AL1169" si="2499">AB1154*AB1156</f>
        <v>31.729699999999998</v>
      </c>
      <c r="AC1169" s="345">
        <f t="shared" si="2499"/>
        <v>17.257100000000001</v>
      </c>
      <c r="AD1169" s="345">
        <f t="shared" si="2499"/>
        <v>426.36170000000004</v>
      </c>
      <c r="AE1169" s="345">
        <f t="shared" si="2499"/>
        <v>0</v>
      </c>
      <c r="AF1169" s="345">
        <f t="shared" si="2499"/>
        <v>0</v>
      </c>
      <c r="AG1169" s="345">
        <f t="shared" si="2499"/>
        <v>0</v>
      </c>
      <c r="AH1169" s="345">
        <f t="shared" si="2499"/>
        <v>0</v>
      </c>
      <c r="AI1169" s="345">
        <f t="shared" si="2499"/>
        <v>0</v>
      </c>
      <c r="AJ1169" s="345">
        <f t="shared" si="2499"/>
        <v>0</v>
      </c>
      <c r="AK1169" s="345">
        <f t="shared" si="2499"/>
        <v>0</v>
      </c>
      <c r="AL1169" s="345">
        <f t="shared" si="2499"/>
        <v>0</v>
      </c>
      <c r="AM1169" s="404">
        <f>SUM(Y1169:AL1169)</f>
        <v>4298.3235999999997</v>
      </c>
    </row>
    <row r="1170" spans="2:39" ht="15.6">
      <c r="B1170" s="347" t="s">
        <v>766</v>
      </c>
      <c r="C1170" s="343"/>
      <c r="D1170" s="348"/>
      <c r="E1170" s="333"/>
      <c r="F1170" s="333"/>
      <c r="G1170" s="333"/>
      <c r="H1170" s="333"/>
      <c r="I1170" s="333"/>
      <c r="J1170" s="333"/>
      <c r="K1170" s="333"/>
      <c r="L1170" s="333"/>
      <c r="M1170" s="333"/>
      <c r="N1170" s="333"/>
      <c r="O1170" s="299"/>
      <c r="P1170" s="333"/>
      <c r="Q1170" s="333"/>
      <c r="R1170" s="333"/>
      <c r="S1170" s="348"/>
      <c r="T1170" s="348"/>
      <c r="U1170" s="348"/>
      <c r="V1170" s="348"/>
      <c r="W1170" s="333"/>
      <c r="X1170" s="333"/>
      <c r="Y1170" s="349"/>
      <c r="Z1170" s="349"/>
      <c r="AA1170" s="349"/>
      <c r="AB1170" s="349"/>
      <c r="AC1170" s="349"/>
      <c r="AD1170" s="349"/>
      <c r="AE1170" s="349"/>
      <c r="AF1170" s="349"/>
      <c r="AG1170" s="349"/>
      <c r="AH1170" s="349"/>
      <c r="AI1170" s="349"/>
      <c r="AJ1170" s="349"/>
      <c r="AK1170" s="349"/>
      <c r="AL1170" s="349"/>
      <c r="AM1170" s="404">
        <f>AM1168-AM1169</f>
        <v>27907.710800771802</v>
      </c>
    </row>
    <row r="1171" spans="2:39" ht="15">
      <c r="B1171" s="378"/>
      <c r="C1171" s="441"/>
      <c r="D1171" s="441"/>
      <c r="E1171" s="442"/>
      <c r="F1171" s="442"/>
      <c r="G1171" s="442"/>
      <c r="H1171" s="442"/>
      <c r="I1171" s="442"/>
      <c r="J1171" s="442"/>
      <c r="K1171" s="442"/>
      <c r="L1171" s="442"/>
      <c r="M1171" s="442"/>
      <c r="N1171" s="442"/>
      <c r="O1171" s="443"/>
      <c r="P1171" s="442"/>
      <c r="Q1171" s="442"/>
      <c r="R1171" s="442"/>
      <c r="S1171" s="441"/>
      <c r="T1171" s="444"/>
      <c r="U1171" s="441"/>
      <c r="V1171" s="441"/>
      <c r="W1171" s="442"/>
      <c r="X1171" s="442"/>
      <c r="Y1171" s="445"/>
      <c r="Z1171" s="445"/>
      <c r="AA1171" s="445"/>
      <c r="AB1171" s="445"/>
      <c r="AC1171" s="445"/>
      <c r="AD1171" s="445"/>
      <c r="AE1171" s="445"/>
      <c r="AF1171" s="445"/>
      <c r="AG1171" s="445"/>
      <c r="AH1171" s="445"/>
      <c r="AI1171" s="445"/>
      <c r="AJ1171" s="445"/>
      <c r="AK1171" s="445"/>
      <c r="AL1171" s="445"/>
      <c r="AM1171" s="383"/>
    </row>
    <row r="1172" spans="2:39" ht="15.6">
      <c r="B1172" s="365" t="s">
        <v>581</v>
      </c>
      <c r="C1172" s="384"/>
      <c r="D1172" s="385"/>
      <c r="E1172" s="385"/>
      <c r="F1172" s="385"/>
      <c r="G1172" s="385"/>
      <c r="H1172" s="385"/>
      <c r="I1172" s="385"/>
      <c r="J1172" s="385"/>
      <c r="K1172" s="385"/>
      <c r="L1172" s="385"/>
      <c r="M1172" s="385"/>
      <c r="N1172" s="385"/>
      <c r="O1172" s="385"/>
      <c r="P1172" s="385"/>
      <c r="Q1172" s="385"/>
      <c r="R1172" s="385"/>
      <c r="S1172" s="368"/>
      <c r="T1172" s="369"/>
      <c r="U1172" s="385"/>
      <c r="V1172" s="385"/>
      <c r="W1172" s="385"/>
      <c r="X1172" s="385"/>
      <c r="Y1172" s="406"/>
      <c r="Z1172" s="406"/>
      <c r="AA1172" s="406"/>
      <c r="AB1172" s="406"/>
      <c r="AC1172" s="406"/>
      <c r="AD1172" s="406"/>
      <c r="AE1172" s="406"/>
      <c r="AF1172" s="406"/>
      <c r="AG1172" s="406"/>
      <c r="AH1172" s="406"/>
      <c r="AI1172" s="406"/>
      <c r="AJ1172" s="406"/>
      <c r="AK1172" s="406"/>
      <c r="AL1172" s="406"/>
      <c r="AM1172" s="386"/>
    </row>
    <row r="1174" spans="2:39">
      <c r="B1174" s="579" t="s">
        <v>526</v>
      </c>
    </row>
  </sheetData>
  <sheetProtection formatCells="0" formatColumns="0" formatRows="0" insertColumns="0" insertRows="0" insertHyperlinks="0" deleteColumns="0" deleteRows="0" sort="0" autoFilter="0" pivotTables="0"/>
  <mergeCells count="52">
    <mergeCell ref="Y1147:AM1147"/>
    <mergeCell ref="B1147:B1148"/>
    <mergeCell ref="C1147:C1148"/>
    <mergeCell ref="E1147:M1147"/>
    <mergeCell ref="N1147:N1148"/>
    <mergeCell ref="P1147:X1147"/>
    <mergeCell ref="Y960:AM960"/>
    <mergeCell ref="P589:X589"/>
    <mergeCell ref="B773:B774"/>
    <mergeCell ref="C773:C774"/>
    <mergeCell ref="E773:M773"/>
    <mergeCell ref="N773:N774"/>
    <mergeCell ref="P773:X773"/>
    <mergeCell ref="Y773:AM773"/>
    <mergeCell ref="Y589:AM589"/>
    <mergeCell ref="P960:X960"/>
    <mergeCell ref="N960:N961"/>
    <mergeCell ref="B960:B961"/>
    <mergeCell ref="C960:C961"/>
    <mergeCell ref="E960:M960"/>
    <mergeCell ref="C405:C406"/>
    <mergeCell ref="E405:M405"/>
    <mergeCell ref="N405:N406"/>
    <mergeCell ref="B589:B590"/>
    <mergeCell ref="C589:C590"/>
    <mergeCell ref="E589:M589"/>
    <mergeCell ref="N589:N590"/>
    <mergeCell ref="B405:B406"/>
    <mergeCell ref="Y405:AM405"/>
    <mergeCell ref="Y221:AM221"/>
    <mergeCell ref="N34:N35"/>
    <mergeCell ref="P34:X34"/>
    <mergeCell ref="Y34:AM34"/>
    <mergeCell ref="P405:X405"/>
    <mergeCell ref="N221:N222"/>
    <mergeCell ref="P221:X221"/>
    <mergeCell ref="B401:J401"/>
    <mergeCell ref="B14:B16"/>
    <mergeCell ref="B34:B35"/>
    <mergeCell ref="C34:C35"/>
    <mergeCell ref="E34:M34"/>
    <mergeCell ref="B18:B19"/>
    <mergeCell ref="B24:B25"/>
    <mergeCell ref="C18:X18"/>
    <mergeCell ref="C19:X19"/>
    <mergeCell ref="C20:X20"/>
    <mergeCell ref="C21:X21"/>
    <mergeCell ref="C22:X22"/>
    <mergeCell ref="C16:D16"/>
    <mergeCell ref="B221:B222"/>
    <mergeCell ref="C221:C222"/>
    <mergeCell ref="E221:M221"/>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8" location="'5.  2015-2020 LRAM'!A1" display="Return to top"/>
    <hyperlink ref="C28" location="Table_5_e.__2019_Lost_Revenues_Work_Form" display="Table 5-e.  2019 Lost Revenues"/>
    <hyperlink ref="C29" location="Table_5_f.__2020_Lost_Revenues_Work_Form" display="Table 5-f.  2020 Lost Revenues"/>
    <hyperlink ref="D220" location="'5.  2015-2020 LRAM'!A1" display="Return to top"/>
    <hyperlink ref="D404" location="'5.  2015-2020 LRAM'!A1" display="Return to top"/>
    <hyperlink ref="D772" location="'5.  2015-2020 LRAM'!A1" display="Return to top"/>
    <hyperlink ref="D959" location="'5.  2015-2020 LRAM'!A1" display="Return to top"/>
    <hyperlink ref="B1141" location="'5.  2015-2020 LRAM'!A1" display="Return to top"/>
    <hyperlink ref="B1174" location="'5.  2015-2020 LRAM'!A1" display="Return to top"/>
    <hyperlink ref="D1146"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O220" zoomScale="80" zoomScaleNormal="80" workbookViewId="0">
      <selection activeCell="W238" sqref="A1:W238"/>
    </sheetView>
  </sheetViews>
  <sheetFormatPr defaultColWidth="9.109375" defaultRowHeight="14.4"/>
  <cols>
    <col min="1" max="1" width="4.44140625" style="12" customWidth="1"/>
    <col min="2" max="2" width="19.4414062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4414062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9"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8"/>
      <c r="C6" s="599" t="s">
        <v>550</v>
      </c>
      <c r="D6" s="176"/>
      <c r="E6" s="176"/>
      <c r="F6" s="17"/>
      <c r="G6" s="176"/>
      <c r="H6" s="177"/>
      <c r="I6" s="178"/>
      <c r="J6" s="178"/>
      <c r="K6" s="178"/>
      <c r="L6" s="178"/>
      <c r="M6" s="178"/>
      <c r="N6" s="176"/>
      <c r="O6" s="176"/>
      <c r="P6" s="176"/>
      <c r="Q6" s="176"/>
      <c r="R6" s="176"/>
      <c r="S6" s="176"/>
      <c r="T6" s="176"/>
      <c r="U6" s="176"/>
      <c r="V6" s="176"/>
      <c r="W6" s="17"/>
    </row>
    <row r="7" spans="1:28" s="9" customFormat="1" ht="25.35" customHeight="1">
      <c r="B7" s="88"/>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6" t="s">
        <v>505</v>
      </c>
      <c r="C8" s="902" t="s">
        <v>656</v>
      </c>
      <c r="D8" s="902"/>
      <c r="E8" s="902"/>
      <c r="F8" s="902"/>
      <c r="G8" s="902"/>
      <c r="H8" s="902"/>
      <c r="I8" s="902"/>
      <c r="J8" s="902"/>
      <c r="K8" s="902"/>
      <c r="L8" s="902"/>
      <c r="M8" s="902"/>
      <c r="N8" s="902"/>
      <c r="O8" s="902"/>
      <c r="P8" s="902"/>
      <c r="Q8" s="902"/>
      <c r="R8" s="902"/>
      <c r="S8" s="902"/>
      <c r="T8" s="105"/>
      <c r="U8" s="105"/>
      <c r="V8" s="105"/>
      <c r="W8" s="105"/>
    </row>
    <row r="9" spans="1:28" s="9" customFormat="1" ht="47.1" customHeight="1">
      <c r="B9" s="55"/>
      <c r="C9" s="860" t="s">
        <v>667</v>
      </c>
      <c r="D9" s="860"/>
      <c r="E9" s="860"/>
      <c r="F9" s="860"/>
      <c r="G9" s="860"/>
      <c r="H9" s="860"/>
      <c r="I9" s="860"/>
      <c r="J9" s="860"/>
      <c r="K9" s="860"/>
      <c r="L9" s="860"/>
      <c r="M9" s="860"/>
      <c r="N9" s="860"/>
      <c r="O9" s="860"/>
      <c r="P9" s="860"/>
      <c r="Q9" s="860"/>
      <c r="R9" s="860"/>
      <c r="S9" s="860"/>
      <c r="T9" s="105"/>
      <c r="U9" s="105"/>
      <c r="V9" s="105"/>
      <c r="W9" s="105"/>
    </row>
    <row r="10" spans="1:28" s="9" customFormat="1" ht="38.1" customHeight="1">
      <c r="B10" s="88"/>
      <c r="C10" s="881" t="s">
        <v>668</v>
      </c>
      <c r="D10" s="881"/>
      <c r="E10" s="881"/>
      <c r="F10" s="881"/>
      <c r="G10" s="881"/>
      <c r="H10" s="881"/>
      <c r="I10" s="881"/>
      <c r="J10" s="881"/>
      <c r="K10" s="881"/>
      <c r="L10" s="881"/>
      <c r="M10" s="881"/>
      <c r="N10" s="881"/>
      <c r="O10" s="881"/>
      <c r="P10" s="881"/>
      <c r="Q10" s="881"/>
      <c r="R10" s="881"/>
      <c r="S10" s="881"/>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01" t="s">
        <v>235</v>
      </c>
      <c r="C12" s="901"/>
      <c r="D12" s="180"/>
      <c r="E12" s="181" t="s">
        <v>236</v>
      </c>
      <c r="F12" s="51"/>
      <c r="G12" s="51"/>
      <c r="H12" s="44"/>
      <c r="I12" s="51"/>
      <c r="K12" s="58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GS&lt;50 kW</v>
      </c>
      <c r="K14" s="203" t="str">
        <f>'1.  LRAMVA Summary'!F52</f>
        <v>GS 50-4,999 kW</v>
      </c>
      <c r="L14" s="203" t="str">
        <f>'1.  LRAMVA Summary'!G52</f>
        <v>Unmetered Scattered Load</v>
      </c>
      <c r="M14" s="203" t="str">
        <f>'1.  LRAMVA Summary'!H52</f>
        <v>Sentinel Lighting</v>
      </c>
      <c r="N14" s="203" t="str">
        <f>'1.  LRAMVA Summary'!I52</f>
        <v>Street Lighting Service</v>
      </c>
      <c r="O14" s="203" t="str">
        <f>'1.  LRAMVA Summary'!J52</f>
        <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8.661205077599482E-2</v>
      </c>
      <c r="J16" s="210">
        <f>SUM('1.  LRAMVA Summary'!E$54:E$55)*(MONTH($E16)-1)/12*$H16</f>
        <v>0.21087206080591986</v>
      </c>
      <c r="K16" s="210">
        <f>SUM('1.  LRAMVA Summary'!F$54:F$55)*(MONTH($E16)-1)/12*$H16</f>
        <v>8.5710166871623888E-2</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0.38319427845353859</v>
      </c>
    </row>
    <row r="17" spans="2:23" s="9" customFormat="1">
      <c r="B17" s="212" t="s">
        <v>46</v>
      </c>
      <c r="C17" s="212">
        <v>1.47E-2</v>
      </c>
      <c r="D17" s="205"/>
      <c r="E17" s="206">
        <v>40603</v>
      </c>
      <c r="F17" s="207">
        <v>2011</v>
      </c>
      <c r="G17" s="208" t="s">
        <v>65</v>
      </c>
      <c r="H17" s="209">
        <f>C$15/12</f>
        <v>1.225E-3</v>
      </c>
      <c r="I17" s="210">
        <f>SUM('1.  LRAMVA Summary'!D$54:D$55)*(MONTH($E17)-1)/12*$H17</f>
        <v>0.17322410155198964</v>
      </c>
      <c r="J17" s="210">
        <f>SUM('1.  LRAMVA Summary'!E$54:E$55)*(MONTH($E17)-1)/12*$H17</f>
        <v>0.42174412161183972</v>
      </c>
      <c r="K17" s="210">
        <f>SUM('1.  LRAMVA Summary'!F$54:F$55)*(MONTH($E17)-1)/12*$H17</f>
        <v>0.17142033374324778</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0.76638855690707719</v>
      </c>
    </row>
    <row r="18" spans="2:23" s="9" customFormat="1">
      <c r="B18" s="212" t="s">
        <v>47</v>
      </c>
      <c r="C18" s="212">
        <v>1.47E-2</v>
      </c>
      <c r="D18" s="205"/>
      <c r="E18" s="213">
        <v>40634</v>
      </c>
      <c r="F18" s="207">
        <v>2011</v>
      </c>
      <c r="G18" s="214" t="s">
        <v>66</v>
      </c>
      <c r="H18" s="209">
        <f>C$16/12</f>
        <v>1.225E-3</v>
      </c>
      <c r="I18" s="210">
        <f>SUM('1.  LRAMVA Summary'!D$54:D$55)*(MONTH($E18)-1)/12*$H18</f>
        <v>0.25983615232798446</v>
      </c>
      <c r="J18" s="210">
        <f>SUM('1.  LRAMVA Summary'!E$54:E$55)*(MONTH($E18)-1)/12*$H18</f>
        <v>0.63261618241775952</v>
      </c>
      <c r="K18" s="210">
        <f>SUM('1.  LRAMVA Summary'!F$54:F$55)*(MONTH($E18)-1)/12*$H18</f>
        <v>0.25713050061487169</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1.1495828353606157</v>
      </c>
    </row>
    <row r="19" spans="2:23" s="9" customFormat="1">
      <c r="B19" s="212" t="s">
        <v>48</v>
      </c>
      <c r="C19" s="212">
        <v>1.47E-2</v>
      </c>
      <c r="D19" s="205"/>
      <c r="E19" s="213">
        <v>40664</v>
      </c>
      <c r="F19" s="207">
        <v>2011</v>
      </c>
      <c r="G19" s="214" t="s">
        <v>66</v>
      </c>
      <c r="H19" s="209">
        <f>C$16/12</f>
        <v>1.225E-3</v>
      </c>
      <c r="I19" s="210">
        <f>SUM('1.  LRAMVA Summary'!D$54:D$55)*(MONTH($E19)-1)/12*$H19</f>
        <v>0.34644820310397928</v>
      </c>
      <c r="J19" s="210">
        <f>SUM('1.  LRAMVA Summary'!E$54:E$55)*(MONTH($E19)-1)/12*$H19</f>
        <v>0.84348824322367943</v>
      </c>
      <c r="K19" s="210">
        <f>SUM('1.  LRAMVA Summary'!F$54:F$55)*(MONTH($E19)-1)/12*$H19</f>
        <v>0.34284066748649555</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1.5327771138141544</v>
      </c>
    </row>
    <row r="20" spans="2:23" s="9" customFormat="1">
      <c r="B20" s="212" t="s">
        <v>49</v>
      </c>
      <c r="C20" s="212">
        <v>1.47E-2</v>
      </c>
      <c r="D20" s="205"/>
      <c r="E20" s="213">
        <v>40695</v>
      </c>
      <c r="F20" s="207">
        <v>2011</v>
      </c>
      <c r="G20" s="214" t="s">
        <v>66</v>
      </c>
      <c r="H20" s="209">
        <f>C$16/12</f>
        <v>1.225E-3</v>
      </c>
      <c r="I20" s="210">
        <f>SUM('1.  LRAMVA Summary'!D$54:D$55)*(MONTH($E20)-1)/12*$H20</f>
        <v>0.4330602538799741</v>
      </c>
      <c r="J20" s="210">
        <f>SUM('1.  LRAMVA Summary'!E$54:E$55)*(MONTH($E20)-1)/12*$H20</f>
        <v>1.0543603040295992</v>
      </c>
      <c r="K20" s="210">
        <f>SUM('1.  LRAMVA Summary'!F$54:F$55)*(MONTH($E20)-1)/12*$H20</f>
        <v>0.42855083435811953</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1.9159713922676929</v>
      </c>
    </row>
    <row r="21" spans="2:23" s="9" customFormat="1">
      <c r="B21" s="212" t="s">
        <v>50</v>
      </c>
      <c r="C21" s="212">
        <v>1.47E-2</v>
      </c>
      <c r="D21" s="205"/>
      <c r="E21" s="213">
        <v>40725</v>
      </c>
      <c r="F21" s="207">
        <v>2011</v>
      </c>
      <c r="G21" s="214" t="s">
        <v>68</v>
      </c>
      <c r="H21" s="209">
        <f>C$17/12</f>
        <v>1.225E-3</v>
      </c>
      <c r="I21" s="210">
        <f>SUM('1.  LRAMVA Summary'!D$54:D$55)*(MONTH($E21)-1)/12*$H21</f>
        <v>0.51967230465596892</v>
      </c>
      <c r="J21" s="210">
        <f>SUM('1.  LRAMVA Summary'!E$54:E$55)*(MONTH($E21)-1)/12*$H21</f>
        <v>1.265232364835519</v>
      </c>
      <c r="K21" s="210">
        <f>SUM('1.  LRAMVA Summary'!F$54:F$55)*(MONTH($E21)-1)/12*$H21</f>
        <v>0.51426100122974339</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2.2991656707212313</v>
      </c>
    </row>
    <row r="22" spans="2:23" s="9" customFormat="1">
      <c r="B22" s="212" t="s">
        <v>51</v>
      </c>
      <c r="C22" s="212">
        <v>1.47E-2</v>
      </c>
      <c r="D22" s="205"/>
      <c r="E22" s="213">
        <v>40756</v>
      </c>
      <c r="F22" s="207">
        <v>2011</v>
      </c>
      <c r="G22" s="214" t="s">
        <v>68</v>
      </c>
      <c r="H22" s="209">
        <f>C$17/12</f>
        <v>1.225E-3</v>
      </c>
      <c r="I22" s="210">
        <f>SUM('1.  LRAMVA Summary'!D$54:D$55)*(MONTH($E22)-1)/12*$H22</f>
        <v>0.60628435543196368</v>
      </c>
      <c r="J22" s="210">
        <f>SUM('1.  LRAMVA Summary'!E$54:E$55)*(MONTH($E22)-1)/12*$H22</f>
        <v>1.4761044256414391</v>
      </c>
      <c r="K22" s="210">
        <f>SUM('1.  LRAMVA Summary'!F$54:F$55)*(MONTH($E22)-1)/12*$H22</f>
        <v>0.5999711681013673</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2.6823599491747698</v>
      </c>
    </row>
    <row r="23" spans="2:23" s="9" customFormat="1">
      <c r="B23" s="212" t="s">
        <v>52</v>
      </c>
      <c r="C23" s="212">
        <v>1.47E-2</v>
      </c>
      <c r="D23" s="205"/>
      <c r="E23" s="213">
        <v>40787</v>
      </c>
      <c r="F23" s="207">
        <v>2011</v>
      </c>
      <c r="G23" s="214" t="s">
        <v>68</v>
      </c>
      <c r="H23" s="209">
        <f>C$17/12</f>
        <v>1.225E-3</v>
      </c>
      <c r="I23" s="210">
        <f>SUM('1.  LRAMVA Summary'!D$54:D$55)*(MONTH($E23)-1)/12*$H23</f>
        <v>0.69289640620795856</v>
      </c>
      <c r="J23" s="210">
        <f>SUM('1.  LRAMVA Summary'!E$54:E$55)*(MONTH($E23)-1)/12*$H23</f>
        <v>1.6869764864473589</v>
      </c>
      <c r="K23" s="210">
        <f>SUM('1.  LRAMVA Summary'!F$54:F$55)*(MONTH($E23)-1)/12*$H23</f>
        <v>0.68568133497299111</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3.0655542276283088</v>
      </c>
    </row>
    <row r="24" spans="2:23" s="9" customFormat="1">
      <c r="B24" s="212" t="s">
        <v>53</v>
      </c>
      <c r="C24" s="212">
        <v>1.47E-2</v>
      </c>
      <c r="D24" s="205"/>
      <c r="E24" s="213">
        <v>40817</v>
      </c>
      <c r="F24" s="207">
        <v>2011</v>
      </c>
      <c r="G24" s="214" t="s">
        <v>69</v>
      </c>
      <c r="H24" s="209">
        <f>C$18/12</f>
        <v>1.225E-3</v>
      </c>
      <c r="I24" s="210">
        <f>SUM('1.  LRAMVA Summary'!D$54:D$55)*(MONTH($E24)-1)/12*$H24</f>
        <v>0.77950845698395332</v>
      </c>
      <c r="J24" s="210">
        <f>SUM('1.  LRAMVA Summary'!E$54:E$55)*(MONTH($E24)-1)/12*$H24</f>
        <v>1.8978485472532785</v>
      </c>
      <c r="K24" s="210">
        <f>SUM('1.  LRAMVA Summary'!F$54:F$55)*(MONTH($E24)-1)/12*$H24</f>
        <v>0.77139150184461514</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3.4487485060818468</v>
      </c>
    </row>
    <row r="25" spans="2:23" s="9" customFormat="1">
      <c r="B25" s="212" t="s">
        <v>54</v>
      </c>
      <c r="C25" s="212">
        <v>1.47E-2</v>
      </c>
      <c r="D25" s="205"/>
      <c r="E25" s="213">
        <v>40848</v>
      </c>
      <c r="F25" s="207">
        <v>2011</v>
      </c>
      <c r="G25" s="214" t="s">
        <v>69</v>
      </c>
      <c r="H25" s="209">
        <f>C$18/12</f>
        <v>1.225E-3</v>
      </c>
      <c r="I25" s="210">
        <f>SUM('1.  LRAMVA Summary'!D$54:D$55)*(MONTH($E25)-1)/12*$H25</f>
        <v>0.8661205077599482</v>
      </c>
      <c r="J25" s="210">
        <f>SUM('1.  LRAMVA Summary'!E$54:E$55)*(MONTH($E25)-1)/12*$H25</f>
        <v>2.1087206080591985</v>
      </c>
      <c r="K25" s="210">
        <f>SUM('1.  LRAMVA Summary'!F$54:F$55)*(MONTH($E25)-1)/12*$H25</f>
        <v>0.85710166871623905</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3.8319427845353857</v>
      </c>
    </row>
    <row r="26" spans="2:23" s="9" customFormat="1">
      <c r="B26" s="212" t="s">
        <v>55</v>
      </c>
      <c r="C26" s="212">
        <v>1.47E-2</v>
      </c>
      <c r="D26" s="205"/>
      <c r="E26" s="213">
        <v>40878</v>
      </c>
      <c r="F26" s="207">
        <v>2011</v>
      </c>
      <c r="G26" s="214" t="s">
        <v>69</v>
      </c>
      <c r="H26" s="209">
        <f>C$18/12</f>
        <v>1.225E-3</v>
      </c>
      <c r="I26" s="210">
        <f>SUM('1.  LRAMVA Summary'!D$54:D$55)*(MONTH($E26)-1)/12*$H26</f>
        <v>0.95273255853594285</v>
      </c>
      <c r="J26" s="210">
        <f>SUM('1.  LRAMVA Summary'!E$54:E$55)*(MONTH($E26)-1)/12*$H26</f>
        <v>2.3195926688651181</v>
      </c>
      <c r="K26" s="210">
        <f>SUM('1.  LRAMVA Summary'!F$54:F$55)*(MONTH($E26)-1)/12*$H26</f>
        <v>0.94281183558786286</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4.2151370629889238</v>
      </c>
    </row>
    <row r="27" spans="2:23" s="9" customFormat="1" ht="15" thickBot="1">
      <c r="B27" s="212" t="s">
        <v>56</v>
      </c>
      <c r="C27" s="212">
        <v>1.47E-2</v>
      </c>
      <c r="D27" s="205"/>
      <c r="E27" s="215" t="s">
        <v>461</v>
      </c>
      <c r="F27" s="215"/>
      <c r="G27" s="216"/>
      <c r="H27" s="217"/>
      <c r="I27" s="218">
        <f>SUM(I15:I26)</f>
        <v>5.7163953512156578</v>
      </c>
      <c r="J27" s="218">
        <f t="shared" ref="J27:O27" si="1">SUM(J15:J26)</f>
        <v>13.91755601319071</v>
      </c>
      <c r="K27" s="218">
        <f t="shared" si="1"/>
        <v>5.6568710135271774</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25.290822377933544</v>
      </c>
    </row>
    <row r="28" spans="2:23" s="9" customFormat="1" ht="1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5.7163953512156578</v>
      </c>
      <c r="J29" s="227">
        <f t="shared" ref="J29:M29" si="3">J27+J28</f>
        <v>13.91755601319071</v>
      </c>
      <c r="K29" s="227">
        <f t="shared" si="3"/>
        <v>5.6568710135271774</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25.290822377933544</v>
      </c>
    </row>
    <row r="30" spans="2:23" s="9" customFormat="1">
      <c r="B30" s="212" t="s">
        <v>59</v>
      </c>
      <c r="C30" s="212">
        <v>1.47E-2</v>
      </c>
      <c r="D30" s="205"/>
      <c r="E30" s="213">
        <v>40909</v>
      </c>
      <c r="F30" s="213" t="s">
        <v>178</v>
      </c>
      <c r="G30" s="214" t="s">
        <v>65</v>
      </c>
      <c r="H30" s="228">
        <f>C$19/12</f>
        <v>1.225E-3</v>
      </c>
      <c r="I30" s="229">
        <f>(SUM('1.  LRAMVA Summary'!D$54:D$56)+SUM('1.  LRAMVA Summary'!D$57:D$58)*(MONTH($E30)-1)/12)*$H30</f>
        <v>1.0393446093119378</v>
      </c>
      <c r="J30" s="229">
        <f>(SUM('1.  LRAMVA Summary'!E$54:E$56)+SUM('1.  LRAMVA Summary'!E$57:E$58)*(MONTH($E30)-1)/12)*$H30</f>
        <v>2.5304647296710381</v>
      </c>
      <c r="K30" s="229">
        <f>(SUM('1.  LRAMVA Summary'!F$54:F$56)+SUM('1.  LRAMVA Summary'!F$57:F$58)*(MONTH($E30)-1)/12)*$H30</f>
        <v>1.0285220024594868</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4.5983313414424627</v>
      </c>
    </row>
    <row r="31" spans="2:23" s="9" customFormat="1">
      <c r="B31" s="212" t="s">
        <v>60</v>
      </c>
      <c r="C31" s="212">
        <v>1.47E-2</v>
      </c>
      <c r="D31" s="205"/>
      <c r="E31" s="213">
        <v>40940</v>
      </c>
      <c r="F31" s="213" t="s">
        <v>178</v>
      </c>
      <c r="G31" s="214" t="s">
        <v>65</v>
      </c>
      <c r="H31" s="228">
        <f>C$19/12</f>
        <v>1.225E-3</v>
      </c>
      <c r="I31" s="229">
        <f>(SUM('1.  LRAMVA Summary'!D$54:D$56)+SUM('1.  LRAMVA Summary'!D$57:D$58)*(MONTH($E31)-1)/12)*$H31</f>
        <v>0.78202771734174492</v>
      </c>
      <c r="J31" s="229">
        <f>(SUM('1.  LRAMVA Summary'!E$54:E$56)+SUM('1.  LRAMVA Summary'!E$57:E$58)*(MONTH($E31)-1)/12)*$H31</f>
        <v>3.1834921879348013</v>
      </c>
      <c r="K31" s="229">
        <f>(SUM('1.  LRAMVA Summary'!F$54:F$56)+SUM('1.  LRAMVA Summary'!F$57:F$58)*(MONTH($E31)-1)/12)*$H31</f>
        <v>1.0475355274635536</v>
      </c>
      <c r="L31" s="229">
        <f>(SUM('1.  LRAMVA Summary'!G$54:G$56)+SUM('1.  LRAMVA Summary'!G$57:G$58)*(MONTH($E31)-1)/12)*$H31</f>
        <v>-2.8677147916666666E-3</v>
      </c>
      <c r="M31" s="229">
        <f>(SUM('1.  LRAMVA Summary'!H$54:H$56)+SUM('1.  LRAMVA Summary'!H$57:H$58)*(MONTH($E31)-1)/12)*$H31</f>
        <v>-1.487241875E-3</v>
      </c>
      <c r="N31" s="229">
        <f>(SUM('1.  LRAMVA Summary'!I$54:I$56)+SUM('1.  LRAMVA Summary'!I$57:I$58)*(MONTH($E31)-1)/12)*$H31</f>
        <v>-3.8267325833333324E-2</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4.9704331502400994</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0.52471082537155189</v>
      </c>
      <c r="J32" s="229">
        <f>(SUM('1.  LRAMVA Summary'!E$54:E$56)+SUM('1.  LRAMVA Summary'!E$57:E$58)*(MONTH($E32)-1)/12)*$H32</f>
        <v>3.8365196461985636</v>
      </c>
      <c r="K32" s="229">
        <f>(SUM('1.  LRAMVA Summary'!F$54:F$56)+SUM('1.  LRAMVA Summary'!F$57:F$58)*(MONTH($E32)-1)/12)*$H32</f>
        <v>1.0665490524676204</v>
      </c>
      <c r="L32" s="229">
        <f>(SUM('1.  LRAMVA Summary'!G$54:G$56)+SUM('1.  LRAMVA Summary'!G$57:G$58)*(MONTH($E32)-1)/12)*$H32</f>
        <v>-5.7354295833333332E-3</v>
      </c>
      <c r="M32" s="229">
        <f>(SUM('1.  LRAMVA Summary'!H$54:H$56)+SUM('1.  LRAMVA Summary'!H$57:H$58)*(MONTH($E32)-1)/12)*$H32</f>
        <v>-2.97448375E-3</v>
      </c>
      <c r="N32" s="229">
        <f>(SUM('1.  LRAMVA Summary'!I$54:I$56)+SUM('1.  LRAMVA Summary'!I$57:I$58)*(MONTH($E32)-1)/12)*$H32</f>
        <v>-7.6534651666666648E-2</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5.342534959037736</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0.26739393340135897</v>
      </c>
      <c r="J33" s="229">
        <f>(SUM('1.  LRAMVA Summary'!E$54:E$56)+SUM('1.  LRAMVA Summary'!E$57:E$58)*(MONTH($E33)-1)/12)*$H33</f>
        <v>4.4895471044623267</v>
      </c>
      <c r="K33" s="229">
        <f>(SUM('1.  LRAMVA Summary'!F$54:F$56)+SUM('1.  LRAMVA Summary'!F$57:F$58)*(MONTH($E33)-1)/12)*$H33</f>
        <v>1.0855625774716873</v>
      </c>
      <c r="L33" s="229">
        <f>(SUM('1.  LRAMVA Summary'!G$54:G$56)+SUM('1.  LRAMVA Summary'!G$57:G$58)*(MONTH($E33)-1)/12)*$H33</f>
        <v>-8.6031443749999999E-3</v>
      </c>
      <c r="M33" s="229">
        <f>(SUM('1.  LRAMVA Summary'!H$54:H$56)+SUM('1.  LRAMVA Summary'!H$57:H$58)*(MONTH($E33)-1)/12)*$H33</f>
        <v>-4.4617256249999994E-3</v>
      </c>
      <c r="N33" s="229">
        <f>(SUM('1.  LRAMVA Summary'!I$54:I$56)+SUM('1.  LRAMVA Summary'!I$57:I$58)*(MONTH($E33)-1)/12)*$H33</f>
        <v>-0.11480197749999999</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5.7146367678353727</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1.0077041431166046E-2</v>
      </c>
      <c r="J34" s="229">
        <f>(SUM('1.  LRAMVA Summary'!E$54:E$56)+SUM('1.  LRAMVA Summary'!E$57:E$58)*(MONTH($E34)-1)/12)*$H34</f>
        <v>5.1425745627260895</v>
      </c>
      <c r="K34" s="229">
        <f>(SUM('1.  LRAMVA Summary'!F$54:F$56)+SUM('1.  LRAMVA Summary'!F$57:F$58)*(MONTH($E34)-1)/12)*$H34</f>
        <v>1.1045761024757541</v>
      </c>
      <c r="L34" s="229">
        <f>(SUM('1.  LRAMVA Summary'!G$54:G$56)+SUM('1.  LRAMVA Summary'!G$57:G$58)*(MONTH($E34)-1)/12)*$H34</f>
        <v>-1.1470859166666666E-2</v>
      </c>
      <c r="M34" s="229">
        <f>(SUM('1.  LRAMVA Summary'!H$54:H$56)+SUM('1.  LRAMVA Summary'!H$57:H$58)*(MONTH($E34)-1)/12)*$H34</f>
        <v>-5.9489675000000001E-3</v>
      </c>
      <c r="N34" s="229">
        <f>(SUM('1.  LRAMVA Summary'!I$54:I$56)+SUM('1.  LRAMVA Summary'!I$57:I$58)*(MONTH($E34)-1)/12)*$H34</f>
        <v>-0.1530693033333333</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6.0867385766330093</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-0.247239850539027</v>
      </c>
      <c r="J35" s="229">
        <f>(SUM('1.  LRAMVA Summary'!E$54:E$56)+SUM('1.  LRAMVA Summary'!E$57:E$58)*(MONTH($E35)-1)/12)*$H35</f>
        <v>5.7956020209898531</v>
      </c>
      <c r="K35" s="229">
        <f>(SUM('1.  LRAMVA Summary'!F$54:F$56)+SUM('1.  LRAMVA Summary'!F$57:F$58)*(MONTH($E35)-1)/12)*$H35</f>
        <v>1.1235896274798209</v>
      </c>
      <c r="L35" s="229">
        <f>(SUM('1.  LRAMVA Summary'!G$54:G$56)+SUM('1.  LRAMVA Summary'!G$57:G$58)*(MONTH($E35)-1)/12)*$H35</f>
        <v>-1.4338573958333331E-2</v>
      </c>
      <c r="M35" s="229">
        <f>(SUM('1.  LRAMVA Summary'!H$54:H$56)+SUM('1.  LRAMVA Summary'!H$57:H$58)*(MONTH($E35)-1)/12)*$H35</f>
        <v>-7.436209374999999E-3</v>
      </c>
      <c r="N35" s="229">
        <f>(SUM('1.  LRAMVA Summary'!I$54:I$56)+SUM('1.  LRAMVA Summary'!I$57:I$58)*(MONTH($E35)-1)/12)*$H35</f>
        <v>-0.19133662916666666</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6.458840385430646</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-0.50455674250921989</v>
      </c>
      <c r="J36" s="229">
        <f>(SUM('1.  LRAMVA Summary'!E$54:E$56)+SUM('1.  LRAMVA Summary'!E$57:E$58)*(MONTH($E36)-1)/12)*$H36</f>
        <v>6.4486294792536158</v>
      </c>
      <c r="K36" s="229">
        <f>(SUM('1.  LRAMVA Summary'!F$54:F$56)+SUM('1.  LRAMVA Summary'!F$57:F$58)*(MONTH($E36)-1)/12)*$H36</f>
        <v>1.1426031524838878</v>
      </c>
      <c r="L36" s="229">
        <f>(SUM('1.  LRAMVA Summary'!G$54:G$56)+SUM('1.  LRAMVA Summary'!G$57:G$58)*(MONTH($E36)-1)/12)*$H36</f>
        <v>-1.720628875E-2</v>
      </c>
      <c r="M36" s="229">
        <f>(SUM('1.  LRAMVA Summary'!H$54:H$56)+SUM('1.  LRAMVA Summary'!H$57:H$58)*(MONTH($E36)-1)/12)*$H36</f>
        <v>-8.9234512499999988E-3</v>
      </c>
      <c r="N36" s="229">
        <f>(SUM('1.  LRAMVA Summary'!I$54:I$56)+SUM('1.  LRAMVA Summary'!I$57:I$58)*(MONTH($E36)-1)/12)*$H36</f>
        <v>-0.22960395499999997</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6.8309421942282835</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-0.76187363447941281</v>
      </c>
      <c r="J37" s="229">
        <f>(SUM('1.  LRAMVA Summary'!E$54:E$56)+SUM('1.  LRAMVA Summary'!E$57:E$58)*(MONTH($E37)-1)/12)*$H37</f>
        <v>7.1016569375173786</v>
      </c>
      <c r="K37" s="229">
        <f>(SUM('1.  LRAMVA Summary'!F$54:F$56)+SUM('1.  LRAMVA Summary'!F$57:F$58)*(MONTH($E37)-1)/12)*$H37</f>
        <v>1.1616166774879546</v>
      </c>
      <c r="L37" s="229">
        <f>(SUM('1.  LRAMVA Summary'!G$54:G$56)+SUM('1.  LRAMVA Summary'!G$57:G$58)*(MONTH($E37)-1)/12)*$H37</f>
        <v>-2.0074003541666663E-2</v>
      </c>
      <c r="M37" s="229">
        <f>(SUM('1.  LRAMVA Summary'!H$54:H$56)+SUM('1.  LRAMVA Summary'!H$57:H$58)*(MONTH($E37)-1)/12)*$H37</f>
        <v>-1.0410693124999999E-2</v>
      </c>
      <c r="N37" s="229">
        <f>(SUM('1.  LRAMVA Summary'!I$54:I$56)+SUM('1.  LRAMVA Summary'!I$57:I$58)*(MONTH($E37)-1)/12)*$H37</f>
        <v>-0.26787128083333328</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7.2030440030259211</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-1.0191905264496057</v>
      </c>
      <c r="J38" s="229">
        <f>(SUM('1.  LRAMVA Summary'!E$54:E$56)+SUM('1.  LRAMVA Summary'!E$57:E$58)*(MONTH($E38)-1)/12)*$H38</f>
        <v>7.7546843957811413</v>
      </c>
      <c r="K38" s="229">
        <f>(SUM('1.  LRAMVA Summary'!F$54:F$56)+SUM('1.  LRAMVA Summary'!F$57:F$58)*(MONTH($E38)-1)/12)*$H38</f>
        <v>1.1806302024920214</v>
      </c>
      <c r="L38" s="229">
        <f>(SUM('1.  LRAMVA Summary'!G$54:G$56)+SUM('1.  LRAMVA Summary'!G$57:G$58)*(MONTH($E38)-1)/12)*$H38</f>
        <v>-2.2941718333333333E-2</v>
      </c>
      <c r="M38" s="229">
        <f>(SUM('1.  LRAMVA Summary'!H$54:H$56)+SUM('1.  LRAMVA Summary'!H$57:H$58)*(MONTH($E38)-1)/12)*$H38</f>
        <v>-1.1897935E-2</v>
      </c>
      <c r="N38" s="229">
        <f>(SUM('1.  LRAMVA Summary'!I$54:I$56)+SUM('1.  LRAMVA Summary'!I$57:I$58)*(MONTH($E38)-1)/12)*$H38</f>
        <v>-0.30613860666666659</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7.575145811823556</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-1.2765074184197989</v>
      </c>
      <c r="J39" s="229">
        <f>(SUM('1.  LRAMVA Summary'!E$54:E$56)+SUM('1.  LRAMVA Summary'!E$57:E$58)*(MONTH($E39)-1)/12)*$H39</f>
        <v>8.4077118540449032</v>
      </c>
      <c r="K39" s="229">
        <f>(SUM('1.  LRAMVA Summary'!F$54:F$56)+SUM('1.  LRAMVA Summary'!F$57:F$58)*(MONTH($E39)-1)/12)*$H39</f>
        <v>1.1996437274960885</v>
      </c>
      <c r="L39" s="229">
        <f>(SUM('1.  LRAMVA Summary'!G$54:G$56)+SUM('1.  LRAMVA Summary'!G$57:G$58)*(MONTH($E39)-1)/12)*$H39</f>
        <v>-2.5809433125E-2</v>
      </c>
      <c r="M39" s="229">
        <f>(SUM('1.  LRAMVA Summary'!H$54:H$56)+SUM('1.  LRAMVA Summary'!H$57:H$58)*(MONTH($E39)-1)/12)*$H39</f>
        <v>-1.3385176874999996E-2</v>
      </c>
      <c r="N39" s="229">
        <f>(SUM('1.  LRAMVA Summary'!I$54:I$56)+SUM('1.  LRAMVA Summary'!I$57:I$58)*(MONTH($E39)-1)/12)*$H39</f>
        <v>-0.34440593249999996</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7.9472476206211935</v>
      </c>
    </row>
    <row r="40" spans="2:23" s="9" customFormat="1">
      <c r="B40" s="212" t="s">
        <v>78</v>
      </c>
      <c r="C40" s="715">
        <v>1.0999999999999999E-2</v>
      </c>
      <c r="D40" s="205"/>
      <c r="E40" s="213">
        <v>41214</v>
      </c>
      <c r="F40" s="213" t="s">
        <v>178</v>
      </c>
      <c r="G40" s="214" t="s">
        <v>69</v>
      </c>
      <c r="H40" s="228">
        <f>C$22/12</f>
        <v>1.225E-3</v>
      </c>
      <c r="I40" s="229">
        <f>(SUM('1.  LRAMVA Summary'!D$54:D$56)+SUM('1.  LRAMVA Summary'!D$57:D$58)*(MONTH($E40)-1)/12)*$H40</f>
        <v>-1.5338243103899918</v>
      </c>
      <c r="J40" s="229">
        <f>(SUM('1.  LRAMVA Summary'!E$54:E$56)+SUM('1.  LRAMVA Summary'!E$57:E$58)*(MONTH($E40)-1)/12)*$H40</f>
        <v>9.0607393123086677</v>
      </c>
      <c r="K40" s="229">
        <f>(SUM('1.  LRAMVA Summary'!F$54:F$56)+SUM('1.  LRAMVA Summary'!F$57:F$58)*(MONTH($E40)-1)/12)*$H40</f>
        <v>1.2186572525001553</v>
      </c>
      <c r="L40" s="229">
        <f>(SUM('1.  LRAMVA Summary'!G$54:G$56)+SUM('1.  LRAMVA Summary'!G$57:G$58)*(MONTH($E40)-1)/12)*$H40</f>
        <v>-2.8677147916666663E-2</v>
      </c>
      <c r="M40" s="229">
        <f>(SUM('1.  LRAMVA Summary'!H$54:H$56)+SUM('1.  LRAMVA Summary'!H$57:H$58)*(MONTH($E40)-1)/12)*$H40</f>
        <v>-1.4872418749999998E-2</v>
      </c>
      <c r="N40" s="229">
        <f>(SUM('1.  LRAMVA Summary'!I$54:I$56)+SUM('1.  LRAMVA Summary'!I$57:I$58)*(MONTH($E40)-1)/12)*$H40</f>
        <v>-0.38267325833333332</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8.3193494294188302</v>
      </c>
    </row>
    <row r="41" spans="2:23" s="9" customFormat="1">
      <c r="B41" s="212" t="s">
        <v>79</v>
      </c>
      <c r="C41" s="715">
        <v>1.0999999999999999E-2</v>
      </c>
      <c r="D41" s="205"/>
      <c r="E41" s="213">
        <v>41244</v>
      </c>
      <c r="F41" s="213" t="s">
        <v>178</v>
      </c>
      <c r="G41" s="214" t="s">
        <v>69</v>
      </c>
      <c r="H41" s="228">
        <f>C$22/12</f>
        <v>1.225E-3</v>
      </c>
      <c r="I41" s="229">
        <f>(SUM('1.  LRAMVA Summary'!D$54:D$56)+SUM('1.  LRAMVA Summary'!D$57:D$58)*(MONTH($E41)-1)/12)*$H41</f>
        <v>-1.7911412023601847</v>
      </c>
      <c r="J41" s="229">
        <f>(SUM('1.  LRAMVA Summary'!E$54:E$56)+SUM('1.  LRAMVA Summary'!E$57:E$58)*(MONTH($E41)-1)/12)*$H41</f>
        <v>9.7137667705724304</v>
      </c>
      <c r="K41" s="229">
        <f>(SUM('1.  LRAMVA Summary'!F$54:F$56)+SUM('1.  LRAMVA Summary'!F$57:F$58)*(MONTH($E41)-1)/12)*$H41</f>
        <v>1.2376707775042219</v>
      </c>
      <c r="L41" s="229">
        <f>(SUM('1.  LRAMVA Summary'!G$54:G$56)+SUM('1.  LRAMVA Summary'!G$57:G$58)*(MONTH($E41)-1)/12)*$H41</f>
        <v>-3.1544862708333329E-2</v>
      </c>
      <c r="M41" s="229">
        <f>(SUM('1.  LRAMVA Summary'!H$54:H$56)+SUM('1.  LRAMVA Summary'!H$57:H$58)*(MONTH($E41)-1)/12)*$H41</f>
        <v>-1.6359660624999998E-2</v>
      </c>
      <c r="N41" s="229">
        <f>(SUM('1.  LRAMVA Summary'!I$54:I$56)+SUM('1.  LRAMVA Summary'!I$57:I$58)*(MONTH($E41)-1)/12)*$H41</f>
        <v>-0.42094058416666652</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8.6914512382164677</v>
      </c>
    </row>
    <row r="42" spans="2:23" s="9" customFormat="1" ht="15" thickBot="1">
      <c r="B42" s="212" t="s">
        <v>80</v>
      </c>
      <c r="C42" s="715">
        <v>1.4999999999999999E-2</v>
      </c>
      <c r="D42" s="205"/>
      <c r="E42" s="215" t="s">
        <v>462</v>
      </c>
      <c r="F42" s="215"/>
      <c r="G42" s="216"/>
      <c r="H42" s="233"/>
      <c r="I42" s="218">
        <f>SUM(I29:I41)</f>
        <v>1.2056157929261766</v>
      </c>
      <c r="J42" s="218">
        <f t="shared" ref="J42:O42" si="6">SUM(J29:J41)</f>
        <v>87.382945014651526</v>
      </c>
      <c r="K42" s="218">
        <f t="shared" si="6"/>
        <v>19.254027693309428</v>
      </c>
      <c r="L42" s="218">
        <f t="shared" si="6"/>
        <v>-0.18926917625</v>
      </c>
      <c r="M42" s="218">
        <f t="shared" si="6"/>
        <v>-9.8157963749999994E-2</v>
      </c>
      <c r="N42" s="218">
        <f t="shared" si="6"/>
        <v>-2.5256435049999997</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105.02951785588715</v>
      </c>
    </row>
    <row r="43" spans="2:23" s="9" customFormat="1" ht="15" thickTop="1">
      <c r="B43" s="212" t="s">
        <v>81</v>
      </c>
      <c r="C43" s="715">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15">
        <v>1.89E-2</v>
      </c>
      <c r="D44" s="205"/>
      <c r="E44" s="224" t="s">
        <v>426</v>
      </c>
      <c r="F44" s="224"/>
      <c r="G44" s="225"/>
      <c r="H44" s="226"/>
      <c r="I44" s="227">
        <f t="shared" ref="I44:O44" si="8">I42+I43</f>
        <v>1.2056157929261766</v>
      </c>
      <c r="J44" s="227">
        <f t="shared" si="8"/>
        <v>87.382945014651526</v>
      </c>
      <c r="K44" s="227">
        <f t="shared" si="8"/>
        <v>19.254027693309428</v>
      </c>
      <c r="L44" s="227">
        <f t="shared" si="8"/>
        <v>-0.18926917625</v>
      </c>
      <c r="M44" s="227">
        <f t="shared" si="8"/>
        <v>-9.8157963749999994E-2</v>
      </c>
      <c r="N44" s="227">
        <f t="shared" si="8"/>
        <v>-2.5256435049999997</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105.02951785588715</v>
      </c>
    </row>
    <row r="45" spans="2:23" s="9" customFormat="1">
      <c r="B45" s="212" t="s">
        <v>83</v>
      </c>
      <c r="C45" s="715">
        <v>1.89E-2</v>
      </c>
      <c r="D45" s="205"/>
      <c r="E45" s="213">
        <v>41275</v>
      </c>
      <c r="F45" s="213" t="s">
        <v>179</v>
      </c>
      <c r="G45" s="214" t="s">
        <v>65</v>
      </c>
      <c r="H45" s="231">
        <f>C$23/12</f>
        <v>1.225E-3</v>
      </c>
      <c r="I45" s="229">
        <f>(SUM('1.  LRAMVA Summary'!D$54:D$59)+SUM('1.  LRAMVA Summary'!D$60:D$61)*(MONTH($E45)-1)/12)*$H45</f>
        <v>-2.0484580943303778</v>
      </c>
      <c r="J45" s="229">
        <f>(SUM('1.  LRAMVA Summary'!E$54:E$59)+SUM('1.  LRAMVA Summary'!E$60:E$61)*(MONTH($E45)-1)/12)*$H45</f>
        <v>10.366794228836193</v>
      </c>
      <c r="K45" s="229">
        <f>(SUM('1.  LRAMVA Summary'!F$54:F$59)+SUM('1.  LRAMVA Summary'!F$60:F$61)*(MONTH($E45)-1)/12)*$H45</f>
        <v>1.2566843025082888</v>
      </c>
      <c r="L45" s="229">
        <f>(SUM('1.  LRAMVA Summary'!G$54:G$59)+SUM('1.  LRAMVA Summary'!G$60:G$61)*(MONTH($E45)-1)/12)*$H45</f>
        <v>-3.4412577499999999E-2</v>
      </c>
      <c r="M45" s="229">
        <f>(SUM('1.  LRAMVA Summary'!H$54:H$59)+SUM('1.  LRAMVA Summary'!H$60:H$61)*(MONTH($E45)-1)/12)*$H45</f>
        <v>-1.7846902499999998E-2</v>
      </c>
      <c r="N45" s="229">
        <f>(SUM('1.  LRAMVA Summary'!I$54:I$59)+SUM('1.  LRAMVA Summary'!I$60:I$61)*(MONTH($E45)-1)/12)*$H45</f>
        <v>-0.45920790999999994</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9.0635530470141035</v>
      </c>
    </row>
    <row r="46" spans="2:23" s="9" customFormat="1">
      <c r="B46" s="212" t="s">
        <v>84</v>
      </c>
      <c r="C46" s="715">
        <v>2.1700000000000001E-2</v>
      </c>
      <c r="D46" s="205"/>
      <c r="E46" s="213">
        <v>41306</v>
      </c>
      <c r="F46" s="213" t="s">
        <v>179</v>
      </c>
      <c r="G46" s="214" t="s">
        <v>65</v>
      </c>
      <c r="H46" s="228">
        <f>C$23/12</f>
        <v>1.225E-3</v>
      </c>
      <c r="I46" s="229">
        <f>(SUM('1.  LRAMVA Summary'!D$54:D$59)+SUM('1.  LRAMVA Summary'!D$60:D$61)*(MONTH($E46)-1)/12)*$H46</f>
        <v>-2.2561049565582145</v>
      </c>
      <c r="J46" s="229">
        <f>(SUM('1.  LRAMVA Summary'!E$54:E$59)+SUM('1.  LRAMVA Summary'!E$60:E$61)*(MONTH($E46)-1)/12)*$H46</f>
        <v>11.248218977318663</v>
      </c>
      <c r="K46" s="229">
        <f>(SUM('1.  LRAMVA Summary'!F$54:F$59)+SUM('1.  LRAMVA Summary'!F$60:F$61)*(MONTH($E46)-1)/12)*$H46</f>
        <v>1.3092232232066487</v>
      </c>
      <c r="L46" s="229">
        <f>(SUM('1.  LRAMVA Summary'!G$54:G$59)+SUM('1.  LRAMVA Summary'!G$60:G$61)*(MONTH($E46)-1)/12)*$H46</f>
        <v>-3.7569126874999997E-2</v>
      </c>
      <c r="M46" s="229">
        <f>(SUM('1.  LRAMVA Summary'!H$54:H$59)+SUM('1.  LRAMVA Summary'!H$60:H$61)*(MONTH($E46)-1)/12)*$H46</f>
        <v>-1.9554154374999997E-2</v>
      </c>
      <c r="N46" s="229">
        <f>(SUM('1.  LRAMVA Summary'!I$54:I$59)+SUM('1.  LRAMVA Summary'!I$60:I$61)*(MONTH($E46)-1)/12)*$H46</f>
        <v>-0.50138807979166666</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9.7428258829254304</v>
      </c>
    </row>
    <row r="47" spans="2:23" s="9" customFormat="1">
      <c r="B47" s="212" t="s">
        <v>85</v>
      </c>
      <c r="C47" s="728">
        <v>2.4500000000000001E-2</v>
      </c>
      <c r="D47" s="205"/>
      <c r="E47" s="213">
        <v>41334</v>
      </c>
      <c r="F47" s="213" t="s">
        <v>179</v>
      </c>
      <c r="G47" s="214" t="s">
        <v>65</v>
      </c>
      <c r="H47" s="228">
        <f>C$23/12</f>
        <v>1.225E-3</v>
      </c>
      <c r="I47" s="229">
        <f>(SUM('1.  LRAMVA Summary'!D$54:D$59)+SUM('1.  LRAMVA Summary'!D$60:D$61)*(MONTH($E47)-1)/12)*$H47</f>
        <v>-2.4637518187860512</v>
      </c>
      <c r="J47" s="229">
        <f>(SUM('1.  LRAMVA Summary'!E$54:E$59)+SUM('1.  LRAMVA Summary'!E$60:E$61)*(MONTH($E47)-1)/12)*$H47</f>
        <v>12.129643725801133</v>
      </c>
      <c r="K47" s="229">
        <f>(SUM('1.  LRAMVA Summary'!F$54:F$59)+SUM('1.  LRAMVA Summary'!F$60:F$61)*(MONTH($E47)-1)/12)*$H47</f>
        <v>1.3617621439050085</v>
      </c>
      <c r="L47" s="229">
        <f>(SUM('1.  LRAMVA Summary'!G$54:G$59)+SUM('1.  LRAMVA Summary'!G$60:G$61)*(MONTH($E47)-1)/12)*$H47</f>
        <v>-4.0725676249999995E-2</v>
      </c>
      <c r="M47" s="229">
        <f>(SUM('1.  LRAMVA Summary'!H$54:H$59)+SUM('1.  LRAMVA Summary'!H$60:H$61)*(MONTH($E47)-1)/12)*$H47</f>
        <v>-2.126140625E-2</v>
      </c>
      <c r="N47" s="229">
        <f>(SUM('1.  LRAMVA Summary'!I$54:I$59)+SUM('1.  LRAMVA Summary'!I$60:I$61)*(MONTH($E47)-1)/12)*$H47</f>
        <v>-0.54356824958333327</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10.422098718836757</v>
      </c>
    </row>
    <row r="48" spans="2:23" s="9" customFormat="1">
      <c r="B48" s="212" t="s">
        <v>86</v>
      </c>
      <c r="C48" s="728">
        <v>2.18E-2</v>
      </c>
      <c r="D48" s="205"/>
      <c r="E48" s="213">
        <v>41365</v>
      </c>
      <c r="F48" s="213" t="s">
        <v>179</v>
      </c>
      <c r="G48" s="214" t="s">
        <v>66</v>
      </c>
      <c r="H48" s="231">
        <f>C$24/12</f>
        <v>1.225E-3</v>
      </c>
      <c r="I48" s="229">
        <f>(SUM('1.  LRAMVA Summary'!D$54:D$59)+SUM('1.  LRAMVA Summary'!D$60:D$61)*(MONTH($E48)-1)/12)*$H48</f>
        <v>-2.6713986810138883</v>
      </c>
      <c r="J48" s="229">
        <f>(SUM('1.  LRAMVA Summary'!E$54:E$59)+SUM('1.  LRAMVA Summary'!E$60:E$61)*(MONTH($E48)-1)/12)*$H48</f>
        <v>13.011068474283604</v>
      </c>
      <c r="K48" s="229">
        <f>(SUM('1.  LRAMVA Summary'!F$54:F$59)+SUM('1.  LRAMVA Summary'!F$60:F$61)*(MONTH($E48)-1)/12)*$H48</f>
        <v>1.4143010646033682</v>
      </c>
      <c r="L48" s="229">
        <f>(SUM('1.  LRAMVA Summary'!G$54:G$59)+SUM('1.  LRAMVA Summary'!G$60:G$61)*(MONTH($E48)-1)/12)*$H48</f>
        <v>-4.3882225624999993E-2</v>
      </c>
      <c r="M48" s="229">
        <f>(SUM('1.  LRAMVA Summary'!H$54:H$59)+SUM('1.  LRAMVA Summary'!H$60:H$61)*(MONTH($E48)-1)/12)*$H48</f>
        <v>-2.2968658124999996E-2</v>
      </c>
      <c r="N48" s="229">
        <f>(SUM('1.  LRAMVA Summary'!I$54:I$59)+SUM('1.  LRAMVA Summary'!I$60:I$61)*(MONTH($E48)-1)/12)*$H48</f>
        <v>-0.585748419375</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11.101371554748084</v>
      </c>
    </row>
    <row r="49" spans="1:23" s="9" customFormat="1">
      <c r="B49" s="212" t="s">
        <v>87</v>
      </c>
      <c r="C49" s="728">
        <v>2.18E-2</v>
      </c>
      <c r="D49" s="205"/>
      <c r="E49" s="213">
        <v>41395</v>
      </c>
      <c r="F49" s="213" t="s">
        <v>179</v>
      </c>
      <c r="G49" s="214" t="s">
        <v>66</v>
      </c>
      <c r="H49" s="228">
        <f>C$24/12</f>
        <v>1.225E-3</v>
      </c>
      <c r="I49" s="229">
        <f>(SUM('1.  LRAMVA Summary'!D$54:D$59)+SUM('1.  LRAMVA Summary'!D$60:D$61)*(MONTH($E49)-1)/12)*$H49</f>
        <v>-2.879045543241725</v>
      </c>
      <c r="J49" s="229">
        <f>(SUM('1.  LRAMVA Summary'!E$54:E$59)+SUM('1.  LRAMVA Summary'!E$60:E$61)*(MONTH($E49)-1)/12)*$H49</f>
        <v>13.892493222766072</v>
      </c>
      <c r="K49" s="229">
        <f>(SUM('1.  LRAMVA Summary'!F$54:F$59)+SUM('1.  LRAMVA Summary'!F$60:F$61)*(MONTH($E49)-1)/12)*$H49</f>
        <v>1.4668399853017278</v>
      </c>
      <c r="L49" s="229">
        <f>(SUM('1.  LRAMVA Summary'!G$54:G$59)+SUM('1.  LRAMVA Summary'!G$60:G$61)*(MONTH($E49)-1)/12)*$H49</f>
        <v>-4.7038774999999998E-2</v>
      </c>
      <c r="M49" s="229">
        <f>(SUM('1.  LRAMVA Summary'!H$54:H$59)+SUM('1.  LRAMVA Summary'!H$60:H$61)*(MONTH($E49)-1)/12)*$H49</f>
        <v>-2.4675909999999999E-2</v>
      </c>
      <c r="N49" s="229">
        <f>(SUM('1.  LRAMVA Summary'!I$54:I$59)+SUM('1.  LRAMVA Summary'!I$60:I$61)*(MONTH($E49)-1)/12)*$H49</f>
        <v>-0.62792858916666661</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11.780644390659409</v>
      </c>
    </row>
    <row r="50" spans="1:23" s="9" customFormat="1">
      <c r="B50" s="212" t="s">
        <v>88</v>
      </c>
      <c r="C50" s="728">
        <v>2.18E-2</v>
      </c>
      <c r="D50" s="205"/>
      <c r="E50" s="213">
        <v>41426</v>
      </c>
      <c r="F50" s="213" t="s">
        <v>179</v>
      </c>
      <c r="G50" s="214" t="s">
        <v>66</v>
      </c>
      <c r="H50" s="228">
        <f>C$24/12</f>
        <v>1.225E-3</v>
      </c>
      <c r="I50" s="229">
        <f>(SUM('1.  LRAMVA Summary'!D$54:D$59)+SUM('1.  LRAMVA Summary'!D$60:D$61)*(MONTH($E50)-1)/12)*$H50</f>
        <v>-3.0866924054695626</v>
      </c>
      <c r="J50" s="229">
        <f>(SUM('1.  LRAMVA Summary'!E$54:E$59)+SUM('1.  LRAMVA Summary'!E$60:E$61)*(MONTH($E50)-1)/12)*$H50</f>
        <v>14.773917971248542</v>
      </c>
      <c r="K50" s="229">
        <f>(SUM('1.  LRAMVA Summary'!F$54:F$59)+SUM('1.  LRAMVA Summary'!F$60:F$61)*(MONTH($E50)-1)/12)*$H50</f>
        <v>1.5193789060000877</v>
      </c>
      <c r="L50" s="229">
        <f>(SUM('1.  LRAMVA Summary'!G$54:G$59)+SUM('1.  LRAMVA Summary'!G$60:G$61)*(MONTH($E50)-1)/12)*$H50</f>
        <v>-5.0195324374999996E-2</v>
      </c>
      <c r="M50" s="229">
        <f>(SUM('1.  LRAMVA Summary'!H$54:H$59)+SUM('1.  LRAMVA Summary'!H$60:H$61)*(MONTH($E50)-1)/12)*$H50</f>
        <v>-2.6383161874999995E-2</v>
      </c>
      <c r="N50" s="229">
        <f>(SUM('1.  LRAMVA Summary'!I$54:I$59)+SUM('1.  LRAMVA Summary'!I$60:I$61)*(MONTH($E50)-1)/12)*$H50</f>
        <v>-0.67010875895833322</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12.459917226570733</v>
      </c>
    </row>
    <row r="51" spans="1:23" s="9" customFormat="1">
      <c r="B51" s="212" t="s">
        <v>89</v>
      </c>
      <c r="C51" s="728">
        <v>2.18E-2</v>
      </c>
      <c r="D51" s="205"/>
      <c r="E51" s="213">
        <v>41456</v>
      </c>
      <c r="F51" s="213" t="s">
        <v>179</v>
      </c>
      <c r="G51" s="214" t="s">
        <v>68</v>
      </c>
      <c r="H51" s="231">
        <f>C$25/12</f>
        <v>1.225E-3</v>
      </c>
      <c r="I51" s="229">
        <f>(SUM('1.  LRAMVA Summary'!D$54:D$59)+SUM('1.  LRAMVA Summary'!D$60:D$61)*(MONTH($E51)-1)/12)*$H51</f>
        <v>-3.2943392676973993</v>
      </c>
      <c r="J51" s="229">
        <f>(SUM('1.  LRAMVA Summary'!E$54:E$59)+SUM('1.  LRAMVA Summary'!E$60:E$61)*(MONTH($E51)-1)/12)*$H51</f>
        <v>15.655342719731012</v>
      </c>
      <c r="K51" s="229">
        <f>(SUM('1.  LRAMVA Summary'!F$54:F$59)+SUM('1.  LRAMVA Summary'!F$60:F$61)*(MONTH($E51)-1)/12)*$H51</f>
        <v>1.5719178266984475</v>
      </c>
      <c r="L51" s="229">
        <f>(SUM('1.  LRAMVA Summary'!G$54:G$59)+SUM('1.  LRAMVA Summary'!G$60:G$61)*(MONTH($E51)-1)/12)*$H51</f>
        <v>-5.3351873749999994E-2</v>
      </c>
      <c r="M51" s="229">
        <f>(SUM('1.  LRAMVA Summary'!H$54:H$59)+SUM('1.  LRAMVA Summary'!H$60:H$61)*(MONTH($E51)-1)/12)*$H51</f>
        <v>-2.8090413749999998E-2</v>
      </c>
      <c r="N51" s="229">
        <f>(SUM('1.  LRAMVA Summary'!I$54:I$59)+SUM('1.  LRAMVA Summary'!I$60:I$61)*(MONTH($E51)-1)/12)*$H51</f>
        <v>-0.71228892874999994</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13.13919006248206</v>
      </c>
    </row>
    <row r="52" spans="1:23" s="9" customFormat="1">
      <c r="B52" s="212" t="s">
        <v>91</v>
      </c>
      <c r="C52" s="728">
        <v>2.18E-2</v>
      </c>
      <c r="D52" s="205"/>
      <c r="E52" s="213">
        <v>41487</v>
      </c>
      <c r="F52" s="213" t="s">
        <v>179</v>
      </c>
      <c r="G52" s="214" t="s">
        <v>68</v>
      </c>
      <c r="H52" s="228">
        <f>C$25/12</f>
        <v>1.225E-3</v>
      </c>
      <c r="I52" s="229">
        <f>(SUM('1.  LRAMVA Summary'!D$54:D$59)+SUM('1.  LRAMVA Summary'!D$60:D$61)*(MONTH($E52)-1)/12)*$H52</f>
        <v>-3.5019861299252364</v>
      </c>
      <c r="J52" s="229">
        <f>(SUM('1.  LRAMVA Summary'!E$54:E$59)+SUM('1.  LRAMVA Summary'!E$60:E$61)*(MONTH($E52)-1)/12)*$H52</f>
        <v>16.53676746821348</v>
      </c>
      <c r="K52" s="229">
        <f>(SUM('1.  LRAMVA Summary'!F$54:F$59)+SUM('1.  LRAMVA Summary'!F$60:F$61)*(MONTH($E52)-1)/12)*$H52</f>
        <v>1.6244567473968072</v>
      </c>
      <c r="L52" s="229">
        <f>(SUM('1.  LRAMVA Summary'!G$54:G$59)+SUM('1.  LRAMVA Summary'!G$60:G$61)*(MONTH($E52)-1)/12)*$H52</f>
        <v>-5.6508423124999992E-2</v>
      </c>
      <c r="M52" s="229">
        <f>(SUM('1.  LRAMVA Summary'!H$54:H$59)+SUM('1.  LRAMVA Summary'!H$60:H$61)*(MONTH($E52)-1)/12)*$H52</f>
        <v>-2.9797665624999997E-2</v>
      </c>
      <c r="N52" s="229">
        <f>(SUM('1.  LRAMVA Summary'!I$54:I$59)+SUM('1.  LRAMVA Summary'!I$60:I$61)*(MONTH($E52)-1)/12)*$H52</f>
        <v>-0.75446909854166666</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13.818462898393385</v>
      </c>
    </row>
    <row r="53" spans="1:23" s="9" customFormat="1">
      <c r="B53" s="212" t="s">
        <v>90</v>
      </c>
      <c r="C53" s="715">
        <v>5.7000000000000002E-3</v>
      </c>
      <c r="D53" s="205"/>
      <c r="E53" s="213">
        <v>41518</v>
      </c>
      <c r="F53" s="213" t="s">
        <v>179</v>
      </c>
      <c r="G53" s="214" t="s">
        <v>68</v>
      </c>
      <c r="H53" s="228">
        <f>C$25/12</f>
        <v>1.225E-3</v>
      </c>
      <c r="I53" s="229">
        <f>(SUM('1.  LRAMVA Summary'!D$54:D$59)+SUM('1.  LRAMVA Summary'!D$60:D$61)*(MONTH($E53)-1)/12)*$H53</f>
        <v>-3.7096329921530731</v>
      </c>
      <c r="J53" s="229">
        <f>(SUM('1.  LRAMVA Summary'!E$54:E$59)+SUM('1.  LRAMVA Summary'!E$60:E$61)*(MONTH($E53)-1)/12)*$H53</f>
        <v>17.418192216695953</v>
      </c>
      <c r="K53" s="229">
        <f>(SUM('1.  LRAMVA Summary'!F$54:F$59)+SUM('1.  LRAMVA Summary'!F$60:F$61)*(MONTH($E53)-1)/12)*$H53</f>
        <v>1.6769956680951672</v>
      </c>
      <c r="L53" s="229">
        <f>(SUM('1.  LRAMVA Summary'!G$54:G$59)+SUM('1.  LRAMVA Summary'!G$60:G$61)*(MONTH($E53)-1)/12)*$H53</f>
        <v>-5.9664972499999996E-2</v>
      </c>
      <c r="M53" s="229">
        <f>(SUM('1.  LRAMVA Summary'!H$54:H$59)+SUM('1.  LRAMVA Summary'!H$60:H$61)*(MONTH($E53)-1)/12)*$H53</f>
        <v>-3.15049175E-2</v>
      </c>
      <c r="N53" s="229">
        <f>(SUM('1.  LRAMVA Summary'!I$54:I$59)+SUM('1.  LRAMVA Summary'!I$60:I$61)*(MONTH($E53)-1)/12)*$H53</f>
        <v>-0.79664926833333327</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14.497735734304714</v>
      </c>
    </row>
    <row r="54" spans="1:23" s="9" customFormat="1">
      <c r="B54" s="234" t="s">
        <v>92</v>
      </c>
      <c r="C54" s="232">
        <f>C53</f>
        <v>5.7000000000000002E-3</v>
      </c>
      <c r="D54" s="205"/>
      <c r="E54" s="213">
        <v>41548</v>
      </c>
      <c r="F54" s="213" t="s">
        <v>179</v>
      </c>
      <c r="G54" s="214" t="s">
        <v>69</v>
      </c>
      <c r="H54" s="231">
        <f>C$26/12</f>
        <v>1.225E-3</v>
      </c>
      <c r="I54" s="229">
        <f>(SUM('1.  LRAMVA Summary'!D$54:D$59)+SUM('1.  LRAMVA Summary'!D$60:D$61)*(MONTH($E54)-1)/12)*$H54</f>
        <v>-3.9172798543809098</v>
      </c>
      <c r="J54" s="229">
        <f>(SUM('1.  LRAMVA Summary'!E$54:E$59)+SUM('1.  LRAMVA Summary'!E$60:E$61)*(MONTH($E54)-1)/12)*$H54</f>
        <v>18.299616965178419</v>
      </c>
      <c r="K54" s="229">
        <f>(SUM('1.  LRAMVA Summary'!F$54:F$59)+SUM('1.  LRAMVA Summary'!F$60:F$61)*(MONTH($E54)-1)/12)*$H54</f>
        <v>1.7295345887935267</v>
      </c>
      <c r="L54" s="229">
        <f>(SUM('1.  LRAMVA Summary'!G$54:G$59)+SUM('1.  LRAMVA Summary'!G$60:G$61)*(MONTH($E54)-1)/12)*$H54</f>
        <v>-6.2821521874999994E-2</v>
      </c>
      <c r="M54" s="229">
        <f>(SUM('1.  LRAMVA Summary'!H$54:H$59)+SUM('1.  LRAMVA Summary'!H$60:H$61)*(MONTH($E54)-1)/12)*$H54</f>
        <v>-3.3212169375000003E-2</v>
      </c>
      <c r="N54" s="229">
        <f>(SUM('1.  LRAMVA Summary'!I$54:I$59)+SUM('1.  LRAMVA Summary'!I$60:I$61)*(MONTH($E54)-1)/12)*$H54</f>
        <v>-0.83882943812499988</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15.177008570216035</v>
      </c>
    </row>
    <row r="55" spans="1:23" s="9" customFormat="1">
      <c r="B55" s="212" t="s">
        <v>692</v>
      </c>
      <c r="C55" s="232">
        <f>C54</f>
        <v>5.7000000000000002E-3</v>
      </c>
      <c r="D55" s="205"/>
      <c r="E55" s="213">
        <v>41579</v>
      </c>
      <c r="F55" s="213" t="s">
        <v>179</v>
      </c>
      <c r="G55" s="214" t="s">
        <v>69</v>
      </c>
      <c r="H55" s="228">
        <f>C$26/12</f>
        <v>1.225E-3</v>
      </c>
      <c r="I55" s="229">
        <f>(SUM('1.  LRAMVA Summary'!D$54:D$59)+SUM('1.  LRAMVA Summary'!D$60:D$61)*(MONTH($E55)-1)/12)*$H55</f>
        <v>-4.1249267166087469</v>
      </c>
      <c r="J55" s="229">
        <f>(SUM('1.  LRAMVA Summary'!E$54:E$59)+SUM('1.  LRAMVA Summary'!E$60:E$61)*(MONTH($E55)-1)/12)*$H55</f>
        <v>19.181041713660893</v>
      </c>
      <c r="K55" s="229">
        <f>(SUM('1.  LRAMVA Summary'!F$54:F$59)+SUM('1.  LRAMVA Summary'!F$60:F$61)*(MONTH($E55)-1)/12)*$H55</f>
        <v>1.7820735094918865</v>
      </c>
      <c r="L55" s="229">
        <f>(SUM('1.  LRAMVA Summary'!G$54:G$59)+SUM('1.  LRAMVA Summary'!G$60:G$61)*(MONTH($E55)-1)/12)*$H55</f>
        <v>-6.5978071249999992E-2</v>
      </c>
      <c r="M55" s="229">
        <f>(SUM('1.  LRAMVA Summary'!H$54:H$59)+SUM('1.  LRAMVA Summary'!H$60:H$61)*(MONTH($E55)-1)/12)*$H55</f>
        <v>-3.4919421249999992E-2</v>
      </c>
      <c r="N55" s="229">
        <f>(SUM('1.  LRAMVA Summary'!I$54:I$59)+SUM('1.  LRAMVA Summary'!I$60:I$61)*(MONTH($E55)-1)/12)*$H55</f>
        <v>-0.88100960791666649</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15.856281406127366</v>
      </c>
    </row>
    <row r="56" spans="1:23" s="9" customFormat="1">
      <c r="B56" s="212" t="s">
        <v>693</v>
      </c>
      <c r="C56" s="232">
        <f>C55</f>
        <v>5.7000000000000002E-3</v>
      </c>
      <c r="D56" s="205"/>
      <c r="E56" s="213">
        <v>41609</v>
      </c>
      <c r="F56" s="213" t="s">
        <v>179</v>
      </c>
      <c r="G56" s="214" t="s">
        <v>69</v>
      </c>
      <c r="H56" s="228">
        <f>C$26/12</f>
        <v>1.225E-3</v>
      </c>
      <c r="I56" s="229">
        <f>(SUM('1.  LRAMVA Summary'!D$54:D$59)+SUM('1.  LRAMVA Summary'!D$60:D$61)*(MONTH($E56)-1)/12)*$H56</f>
        <v>-4.3325735788365831</v>
      </c>
      <c r="J56" s="229">
        <f>(SUM('1.  LRAMVA Summary'!E$54:E$59)+SUM('1.  LRAMVA Summary'!E$60:E$61)*(MONTH($E56)-1)/12)*$H56</f>
        <v>20.062466462143359</v>
      </c>
      <c r="K56" s="229">
        <f>(SUM('1.  LRAMVA Summary'!F$54:F$59)+SUM('1.  LRAMVA Summary'!F$60:F$61)*(MONTH($E56)-1)/12)*$H56</f>
        <v>1.8346124301902462</v>
      </c>
      <c r="L56" s="229">
        <f>(SUM('1.  LRAMVA Summary'!G$54:G$59)+SUM('1.  LRAMVA Summary'!G$60:G$61)*(MONTH($E56)-1)/12)*$H56</f>
        <v>-6.9134620625000004E-2</v>
      </c>
      <c r="M56" s="229">
        <f>(SUM('1.  LRAMVA Summary'!H$54:H$59)+SUM('1.  LRAMVA Summary'!H$60:H$61)*(MONTH($E56)-1)/12)*$H56</f>
        <v>-3.6626673124999995E-2</v>
      </c>
      <c r="N56" s="229">
        <f>(SUM('1.  LRAMVA Summary'!I$54:I$59)+SUM('1.  LRAMVA Summary'!I$60:I$61)*(MONTH($E56)-1)/12)*$H56</f>
        <v>-0.92318977770833321</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16.535554242038689</v>
      </c>
    </row>
    <row r="57" spans="1:23" s="9" customFormat="1" ht="15" thickBot="1">
      <c r="B57" s="212" t="s">
        <v>694</v>
      </c>
      <c r="C57" s="232"/>
      <c r="D57" s="205"/>
      <c r="E57" s="215" t="s">
        <v>463</v>
      </c>
      <c r="F57" s="215"/>
      <c r="G57" s="216"/>
      <c r="H57" s="217"/>
      <c r="I57" s="218">
        <f>SUM(I44:I56)</f>
        <v>-37.080574246075592</v>
      </c>
      <c r="J57" s="218">
        <f t="shared" ref="J57:O57" si="11">SUM(J44:J56)</f>
        <v>269.95850916052882</v>
      </c>
      <c r="K57" s="218">
        <f t="shared" si="11"/>
        <v>37.801808089500639</v>
      </c>
      <c r="L57" s="218">
        <f t="shared" si="11"/>
        <v>-0.81055236500000005</v>
      </c>
      <c r="M57" s="218">
        <f t="shared" si="11"/>
        <v>-0.42499941749999998</v>
      </c>
      <c r="N57" s="218">
        <f t="shared" si="11"/>
        <v>-10.82002963125</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258.62416159020393</v>
      </c>
    </row>
    <row r="58" spans="1:23" s="9" customFormat="1" ht="15" thickTop="1">
      <c r="B58" s="234" t="s">
        <v>695</v>
      </c>
      <c r="C58" s="235"/>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B59" s="212" t="s">
        <v>696</v>
      </c>
      <c r="C59" s="232"/>
      <c r="D59" s="205"/>
      <c r="E59" s="224" t="s">
        <v>427</v>
      </c>
      <c r="F59" s="224"/>
      <c r="G59" s="225"/>
      <c r="H59" s="226"/>
      <c r="I59" s="227">
        <f t="shared" ref="I59:W59" si="13">I57+I58</f>
        <v>-37.080574246075592</v>
      </c>
      <c r="J59" s="227">
        <f t="shared" si="13"/>
        <v>269.95850916052882</v>
      </c>
      <c r="K59" s="227">
        <f t="shared" si="13"/>
        <v>37.801808089500639</v>
      </c>
      <c r="L59" s="227">
        <f t="shared" si="13"/>
        <v>-0.81055236500000005</v>
      </c>
      <c r="M59" s="227">
        <f t="shared" si="13"/>
        <v>-0.42499941749999998</v>
      </c>
      <c r="N59" s="227">
        <f t="shared" si="13"/>
        <v>-10.82002963125</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258.62416159020393</v>
      </c>
    </row>
    <row r="60" spans="1:23" s="9" customFormat="1">
      <c r="B60" s="212" t="s">
        <v>697</v>
      </c>
      <c r="C60" s="232"/>
      <c r="D60" s="205"/>
      <c r="E60" s="213">
        <v>41640</v>
      </c>
      <c r="F60" s="213" t="s">
        <v>180</v>
      </c>
      <c r="G60" s="214" t="s">
        <v>65</v>
      </c>
      <c r="H60" s="231">
        <f>C$27/12</f>
        <v>1.225E-3</v>
      </c>
      <c r="I60" s="229">
        <f>(SUM('1.  LRAMVA Summary'!D$54:D$62)+SUM('1.  LRAMVA Summary'!D$63:D$64)*(MONTH($E60)-1)/12)*$H60</f>
        <v>-4.5402204410644202</v>
      </c>
      <c r="J60" s="229">
        <f>(SUM('1.  LRAMVA Summary'!E$54:E$62)+SUM('1.  LRAMVA Summary'!E$63:E$64)*(MONTH($E60)-1)/12)*$H60</f>
        <v>20.943891210625832</v>
      </c>
      <c r="K60" s="229">
        <f>(SUM('1.  LRAMVA Summary'!F$54:F$62)+SUM('1.  LRAMVA Summary'!F$63:F$64)*(MONTH($E60)-1)/12)*$H60</f>
        <v>1.887151350888606</v>
      </c>
      <c r="L60" s="229">
        <f>(SUM('1.  LRAMVA Summary'!G$54:G$62)+SUM('1.  LRAMVA Summary'!G$63:G$64)*(MONTH($E60)-1)/12)*$H60</f>
        <v>-7.2291169999999988E-2</v>
      </c>
      <c r="M60" s="229">
        <f>(SUM('1.  LRAMVA Summary'!H$54:H$62)+SUM('1.  LRAMVA Summary'!H$63:H$64)*(MONTH($E60)-1)/12)*$H60</f>
        <v>-3.8333924999999998E-2</v>
      </c>
      <c r="N60" s="229">
        <f>(SUM('1.  LRAMVA Summary'!I$54:I$62)+SUM('1.  LRAMVA Summary'!I$63:I$64)*(MONTH($E60)-1)/12)*$H60</f>
        <v>-0.96536994749999994</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17.214827077950016</v>
      </c>
    </row>
    <row r="61" spans="1:23" s="9" customFormat="1">
      <c r="A61" s="28"/>
      <c r="B61" s="212" t="s">
        <v>698</v>
      </c>
      <c r="C61" s="232"/>
      <c r="E61" s="213">
        <v>41671</v>
      </c>
      <c r="F61" s="213" t="s">
        <v>180</v>
      </c>
      <c r="G61" s="214" t="s">
        <v>65</v>
      </c>
      <c r="H61" s="228">
        <f>C$27/12</f>
        <v>1.225E-3</v>
      </c>
      <c r="I61" s="229">
        <f>(SUM('1.  LRAMVA Summary'!D$54:D$62)+SUM('1.  LRAMVA Summary'!D$63:D$64)*(MONTH($E61)-1)/12)*$H61</f>
        <v>-4.4323088656202474</v>
      </c>
      <c r="J61" s="229">
        <f>(SUM('1.  LRAMVA Summary'!E$54:E$62)+SUM('1.  LRAMVA Summary'!E$63:E$64)*(MONTH($E61)-1)/12)*$H61</f>
        <v>22.054841889828712</v>
      </c>
      <c r="K61" s="229">
        <f>(SUM('1.  LRAMVA Summary'!F$54:F$62)+SUM('1.  LRAMVA Summary'!F$63:F$64)*(MONTH($E61)-1)/12)*$H61</f>
        <v>2.0879423622273725</v>
      </c>
      <c r="L61" s="229">
        <f>(SUM('1.  LRAMVA Summary'!G$54:G$62)+SUM('1.  LRAMVA Summary'!G$63:G$64)*(MONTH($E61)-1)/12)*$H61</f>
        <v>-7.5468350416666663E-2</v>
      </c>
      <c r="M61" s="229">
        <f>(SUM('1.  LRAMVA Summary'!H$54:H$62)+SUM('1.  LRAMVA Summary'!H$63:H$64)*(MONTH($E61)-1)/12)*$H61</f>
        <v>-4.0061573125E-2</v>
      </c>
      <c r="N61" s="229">
        <f>(SUM('1.  LRAMVA Summary'!I$54:I$62)+SUM('1.  LRAMVA Summary'!I$63:I$64)*(MONTH($E61)-1)/12)*$H61</f>
        <v>-1.00805390875</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18.58689155414417</v>
      </c>
    </row>
    <row r="62" spans="1:23" s="9" customFormat="1">
      <c r="B62" s="234" t="s">
        <v>699</v>
      </c>
      <c r="C62" s="235"/>
      <c r="E62" s="213">
        <v>41699</v>
      </c>
      <c r="F62" s="213" t="s">
        <v>180</v>
      </c>
      <c r="G62" s="214" t="s">
        <v>65</v>
      </c>
      <c r="H62" s="228">
        <f>C$27/12</f>
        <v>1.225E-3</v>
      </c>
      <c r="I62" s="229">
        <f>(SUM('1.  LRAMVA Summary'!D$54:D$62)+SUM('1.  LRAMVA Summary'!D$63:D$64)*(MONTH($E62)-1)/12)*$H62</f>
        <v>-4.3243972901760737</v>
      </c>
      <c r="J62" s="229">
        <f>(SUM('1.  LRAMVA Summary'!E$54:E$62)+SUM('1.  LRAMVA Summary'!E$63:E$64)*(MONTH($E62)-1)/12)*$H62</f>
        <v>23.165792569031591</v>
      </c>
      <c r="K62" s="229">
        <f>(SUM('1.  LRAMVA Summary'!F$54:F$62)+SUM('1.  LRAMVA Summary'!F$63:F$64)*(MONTH($E62)-1)/12)*$H62</f>
        <v>2.288733373566139</v>
      </c>
      <c r="L62" s="229">
        <f>(SUM('1.  LRAMVA Summary'!G$54:G$62)+SUM('1.  LRAMVA Summary'!G$63:G$64)*(MONTH($E62)-1)/12)*$H62</f>
        <v>-7.8645530833333338E-2</v>
      </c>
      <c r="M62" s="229">
        <f>(SUM('1.  LRAMVA Summary'!H$54:H$62)+SUM('1.  LRAMVA Summary'!H$63:H$64)*(MONTH($E62)-1)/12)*$H62</f>
        <v>-4.1789221250000001E-2</v>
      </c>
      <c r="N62" s="229">
        <f>(SUM('1.  LRAMVA Summary'!I$54:I$62)+SUM('1.  LRAMVA Summary'!I$63:I$64)*(MONTH($E62)-1)/12)*$H62</f>
        <v>-1.0507378699999999</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19.958956030338324</v>
      </c>
    </row>
    <row r="63" spans="1:23" s="9" customFormat="1">
      <c r="B63" s="212" t="s">
        <v>710</v>
      </c>
      <c r="C63" s="232"/>
      <c r="E63" s="213">
        <v>41730</v>
      </c>
      <c r="F63" s="213" t="s">
        <v>180</v>
      </c>
      <c r="G63" s="214" t="s">
        <v>66</v>
      </c>
      <c r="H63" s="231">
        <f>C$28/12</f>
        <v>1.225E-3</v>
      </c>
      <c r="I63" s="229">
        <f>(SUM('1.  LRAMVA Summary'!D$54:D$62)+SUM('1.  LRAMVA Summary'!D$63:D$64)*(MONTH($E63)-1)/12)*$H63</f>
        <v>-4.2164857147318999</v>
      </c>
      <c r="J63" s="229">
        <f>(SUM('1.  LRAMVA Summary'!E$54:E$62)+SUM('1.  LRAMVA Summary'!E$63:E$64)*(MONTH($E63)-1)/12)*$H63</f>
        <v>24.276743248234471</v>
      </c>
      <c r="K63" s="229">
        <f>(SUM('1.  LRAMVA Summary'!F$54:F$62)+SUM('1.  LRAMVA Summary'!F$63:F$64)*(MONTH($E63)-1)/12)*$H63</f>
        <v>2.4895243849049056</v>
      </c>
      <c r="L63" s="229">
        <f>(SUM('1.  LRAMVA Summary'!G$54:G$62)+SUM('1.  LRAMVA Summary'!G$63:G$64)*(MONTH($E63)-1)/12)*$H63</f>
        <v>-8.1822711249999999E-2</v>
      </c>
      <c r="M63" s="229">
        <f>(SUM('1.  LRAMVA Summary'!H$54:H$62)+SUM('1.  LRAMVA Summary'!H$63:H$64)*(MONTH($E63)-1)/12)*$H63</f>
        <v>-4.3516869374999996E-2</v>
      </c>
      <c r="N63" s="229">
        <f>(SUM('1.  LRAMVA Summary'!I$54:I$62)+SUM('1.  LRAMVA Summary'!I$63:I$64)*(MONTH($E63)-1)/12)*$H63</f>
        <v>-1.0934218312499999</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21.331020506532475</v>
      </c>
    </row>
    <row r="64" spans="1:23" s="9" customFormat="1">
      <c r="B64" s="212" t="s">
        <v>711</v>
      </c>
      <c r="C64" s="232"/>
      <c r="E64" s="213">
        <v>41760</v>
      </c>
      <c r="F64" s="213" t="s">
        <v>180</v>
      </c>
      <c r="G64" s="214" t="s">
        <v>66</v>
      </c>
      <c r="H64" s="228">
        <f>C$28/12</f>
        <v>1.225E-3</v>
      </c>
      <c r="I64" s="229">
        <f>(SUM('1.  LRAMVA Summary'!D$54:D$62)+SUM('1.  LRAMVA Summary'!D$63:D$64)*(MONTH($E64)-1)/12)*$H64</f>
        <v>-4.1085741392877262</v>
      </c>
      <c r="J64" s="229">
        <f>(SUM('1.  LRAMVA Summary'!E$54:E$62)+SUM('1.  LRAMVA Summary'!E$63:E$64)*(MONTH($E64)-1)/12)*$H64</f>
        <v>25.387693927437354</v>
      </c>
      <c r="K64" s="229">
        <f>(SUM('1.  LRAMVA Summary'!F$54:F$62)+SUM('1.  LRAMVA Summary'!F$63:F$64)*(MONTH($E64)-1)/12)*$H64</f>
        <v>2.6903153962436721</v>
      </c>
      <c r="L64" s="229">
        <f>(SUM('1.  LRAMVA Summary'!G$54:G$62)+SUM('1.  LRAMVA Summary'!G$63:G$64)*(MONTH($E64)-1)/12)*$H64</f>
        <v>-8.499989166666666E-2</v>
      </c>
      <c r="M64" s="229">
        <f>(SUM('1.  LRAMVA Summary'!H$54:H$62)+SUM('1.  LRAMVA Summary'!H$63:H$64)*(MONTH($E64)-1)/12)*$H64</f>
        <v>-4.5244517499999998E-2</v>
      </c>
      <c r="N64" s="229">
        <f>(SUM('1.  LRAMVA Summary'!I$54:I$62)+SUM('1.  LRAMVA Summary'!I$63:I$64)*(MONTH($E64)-1)/12)*$H64</f>
        <v>-1.1361057925</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22.703084982726637</v>
      </c>
    </row>
    <row r="65" spans="2:23" s="9" customFormat="1">
      <c r="B65" s="212" t="s">
        <v>712</v>
      </c>
      <c r="C65" s="232"/>
      <c r="E65" s="213">
        <v>41791</v>
      </c>
      <c r="F65" s="213" t="s">
        <v>180</v>
      </c>
      <c r="G65" s="214" t="s">
        <v>66</v>
      </c>
      <c r="H65" s="228">
        <f>C$28/12</f>
        <v>1.225E-3</v>
      </c>
      <c r="I65" s="229">
        <f>(SUM('1.  LRAMVA Summary'!D$54:D$62)+SUM('1.  LRAMVA Summary'!D$63:D$64)*(MONTH($E65)-1)/12)*$H65</f>
        <v>-4.0006625638435525</v>
      </c>
      <c r="J65" s="229">
        <f>(SUM('1.  LRAMVA Summary'!E$54:E$62)+SUM('1.  LRAMVA Summary'!E$63:E$64)*(MONTH($E65)-1)/12)*$H65</f>
        <v>26.498644606640237</v>
      </c>
      <c r="K65" s="229">
        <f>(SUM('1.  LRAMVA Summary'!F$54:F$62)+SUM('1.  LRAMVA Summary'!F$63:F$64)*(MONTH($E65)-1)/12)*$H65</f>
        <v>2.8911064075824386</v>
      </c>
      <c r="L65" s="229">
        <f>(SUM('1.  LRAMVA Summary'!G$54:G$62)+SUM('1.  LRAMVA Summary'!G$63:G$64)*(MONTH($E65)-1)/12)*$H65</f>
        <v>-8.8177072083333322E-2</v>
      </c>
      <c r="M65" s="229">
        <f>(SUM('1.  LRAMVA Summary'!H$54:H$62)+SUM('1.  LRAMVA Summary'!H$63:H$64)*(MONTH($E65)-1)/12)*$H65</f>
        <v>-4.6972165624999999E-2</v>
      </c>
      <c r="N65" s="229">
        <f>(SUM('1.  LRAMVA Summary'!I$54:I$62)+SUM('1.  LRAMVA Summary'!I$63:I$64)*(MONTH($E65)-1)/12)*$H65</f>
        <v>-1.1787897537499998</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24.075149458920791</v>
      </c>
    </row>
    <row r="66" spans="2:23" s="9" customFormat="1">
      <c r="B66" s="234" t="s">
        <v>713</v>
      </c>
      <c r="C66" s="235"/>
      <c r="E66" s="213">
        <v>41821</v>
      </c>
      <c r="F66" s="213" t="s">
        <v>180</v>
      </c>
      <c r="G66" s="214" t="s">
        <v>68</v>
      </c>
      <c r="H66" s="231">
        <f>C$29/12</f>
        <v>1.225E-3</v>
      </c>
      <c r="I66" s="229">
        <f>(SUM('1.  LRAMVA Summary'!D$54:D$62)+SUM('1.  LRAMVA Summary'!D$63:D$64)*(MONTH($E66)-1)/12)*$H66</f>
        <v>-3.8927509883993787</v>
      </c>
      <c r="J66" s="229">
        <f>(SUM('1.  LRAMVA Summary'!E$54:E$62)+SUM('1.  LRAMVA Summary'!E$63:E$64)*(MONTH($E66)-1)/12)*$H66</f>
        <v>27.609595285843117</v>
      </c>
      <c r="K66" s="229">
        <f>(SUM('1.  LRAMVA Summary'!F$54:F$62)+SUM('1.  LRAMVA Summary'!F$63:F$64)*(MONTH($E66)-1)/12)*$H66</f>
        <v>3.0918974189212047</v>
      </c>
      <c r="L66" s="229">
        <f>(SUM('1.  LRAMVA Summary'!G$54:G$62)+SUM('1.  LRAMVA Summary'!G$63:G$64)*(MONTH($E66)-1)/12)*$H66</f>
        <v>-9.1354252499999997E-2</v>
      </c>
      <c r="M66" s="229">
        <f>(SUM('1.  LRAMVA Summary'!H$54:H$62)+SUM('1.  LRAMVA Summary'!H$63:H$64)*(MONTH($E66)-1)/12)*$H66</f>
        <v>-4.8699813750000001E-2</v>
      </c>
      <c r="N66" s="229">
        <f>(SUM('1.  LRAMVA Summary'!I$54:I$62)+SUM('1.  LRAMVA Summary'!I$63:I$64)*(MONTH($E66)-1)/12)*$H66</f>
        <v>-1.2214737149999999</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25.447213935114942</v>
      </c>
    </row>
    <row r="67" spans="2:23" s="9" customFormat="1">
      <c r="B67" s="212" t="s">
        <v>715</v>
      </c>
      <c r="C67" s="232"/>
      <c r="E67" s="213">
        <v>41852</v>
      </c>
      <c r="F67" s="213" t="s">
        <v>180</v>
      </c>
      <c r="G67" s="214" t="s">
        <v>68</v>
      </c>
      <c r="H67" s="228">
        <f>C$29/12</f>
        <v>1.225E-3</v>
      </c>
      <c r="I67" s="229">
        <f>(SUM('1.  LRAMVA Summary'!D$54:D$62)+SUM('1.  LRAMVA Summary'!D$63:D$64)*(MONTH($E67)-1)/12)*$H67</f>
        <v>-3.7848394129552054</v>
      </c>
      <c r="J67" s="229">
        <f>(SUM('1.  LRAMVA Summary'!E$54:E$62)+SUM('1.  LRAMVA Summary'!E$63:E$64)*(MONTH($E67)-1)/12)*$H67</f>
        <v>28.720545965045996</v>
      </c>
      <c r="K67" s="229">
        <f>(SUM('1.  LRAMVA Summary'!F$54:F$62)+SUM('1.  LRAMVA Summary'!F$63:F$64)*(MONTH($E67)-1)/12)*$H67</f>
        <v>3.2926884302599717</v>
      </c>
      <c r="L67" s="229">
        <f>(SUM('1.  LRAMVA Summary'!G$54:G$62)+SUM('1.  LRAMVA Summary'!G$63:G$64)*(MONTH($E67)-1)/12)*$H67</f>
        <v>-9.4531432916666658E-2</v>
      </c>
      <c r="M67" s="229">
        <f>(SUM('1.  LRAMVA Summary'!H$54:H$62)+SUM('1.  LRAMVA Summary'!H$63:H$64)*(MONTH($E67)-1)/12)*$H67</f>
        <v>-5.0427461875000003E-2</v>
      </c>
      <c r="N67" s="229">
        <f>(SUM('1.  LRAMVA Summary'!I$54:I$62)+SUM('1.  LRAMVA Summary'!I$63:I$64)*(MONTH($E67)-1)/12)*$H67</f>
        <v>-1.2641576762499998</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26.819278411309096</v>
      </c>
    </row>
    <row r="68" spans="2:23" s="9" customFormat="1">
      <c r="B68" s="212" t="s">
        <v>716</v>
      </c>
      <c r="C68" s="232"/>
      <c r="E68" s="213">
        <v>41883</v>
      </c>
      <c r="F68" s="213" t="s">
        <v>180</v>
      </c>
      <c r="G68" s="214" t="s">
        <v>68</v>
      </c>
      <c r="H68" s="228">
        <f>C$29/12</f>
        <v>1.225E-3</v>
      </c>
      <c r="I68" s="229">
        <f>(SUM('1.  LRAMVA Summary'!D$54:D$62)+SUM('1.  LRAMVA Summary'!D$63:D$64)*(MONTH($E68)-1)/12)*$H68</f>
        <v>-3.6769278375110317</v>
      </c>
      <c r="J68" s="229">
        <f>(SUM('1.  LRAMVA Summary'!E$54:E$62)+SUM('1.  LRAMVA Summary'!E$63:E$64)*(MONTH($E68)-1)/12)*$H68</f>
        <v>29.831496644248876</v>
      </c>
      <c r="K68" s="229">
        <f>(SUM('1.  LRAMVA Summary'!F$54:F$62)+SUM('1.  LRAMVA Summary'!F$63:F$64)*(MONTH($E68)-1)/12)*$H68</f>
        <v>3.4934794415987382</v>
      </c>
      <c r="L68" s="229">
        <f>(SUM('1.  LRAMVA Summary'!G$54:G$62)+SUM('1.  LRAMVA Summary'!G$63:G$64)*(MONTH($E68)-1)/12)*$H68</f>
        <v>-9.7708613333333333E-2</v>
      </c>
      <c r="M68" s="229">
        <f>(SUM('1.  LRAMVA Summary'!H$54:H$62)+SUM('1.  LRAMVA Summary'!H$63:H$64)*(MONTH($E68)-1)/12)*$H68</f>
        <v>-5.2155109999999998E-2</v>
      </c>
      <c r="N68" s="229">
        <f>(SUM('1.  LRAMVA Summary'!I$54:I$62)+SUM('1.  LRAMVA Summary'!I$63:I$64)*(MONTH($E68)-1)/12)*$H68</f>
        <v>-1.3068416375</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28.19134288750325</v>
      </c>
    </row>
    <row r="69" spans="2:23" s="9" customFormat="1">
      <c r="B69" s="212" t="s">
        <v>717</v>
      </c>
      <c r="C69" s="232"/>
      <c r="E69" s="213">
        <v>41913</v>
      </c>
      <c r="F69" s="213" t="s">
        <v>180</v>
      </c>
      <c r="G69" s="214" t="s">
        <v>69</v>
      </c>
      <c r="H69" s="231">
        <f>C$30/12</f>
        <v>1.225E-3</v>
      </c>
      <c r="I69" s="229">
        <f>(SUM('1.  LRAMVA Summary'!D$54:D$62)+SUM('1.  LRAMVA Summary'!D$63:D$64)*(MONTH($E69)-1)/12)*$H69</f>
        <v>-3.5690162620668575</v>
      </c>
      <c r="J69" s="229">
        <f>(SUM('1.  LRAMVA Summary'!E$54:E$62)+SUM('1.  LRAMVA Summary'!E$63:E$64)*(MONTH($E69)-1)/12)*$H69</f>
        <v>30.942447323451759</v>
      </c>
      <c r="K69" s="229">
        <f>(SUM('1.  LRAMVA Summary'!F$54:F$62)+SUM('1.  LRAMVA Summary'!F$63:F$64)*(MONTH($E69)-1)/12)*$H69</f>
        <v>3.6942704529375048</v>
      </c>
      <c r="L69" s="229">
        <f>(SUM('1.  LRAMVA Summary'!G$54:G$62)+SUM('1.  LRAMVA Summary'!G$63:G$64)*(MONTH($E69)-1)/12)*$H69</f>
        <v>-0.10088579374999999</v>
      </c>
      <c r="M69" s="229">
        <f>(SUM('1.  LRAMVA Summary'!H$54:H$62)+SUM('1.  LRAMVA Summary'!H$63:H$64)*(MONTH($E69)-1)/12)*$H69</f>
        <v>-5.3882758124999999E-2</v>
      </c>
      <c r="N69" s="229">
        <f>(SUM('1.  LRAMVA Summary'!I$54:I$62)+SUM('1.  LRAMVA Summary'!I$63:I$64)*(MONTH($E69)-1)/12)*$H69</f>
        <v>-1.3495255987499999</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29.563407363697412</v>
      </c>
    </row>
    <row r="70" spans="2:23" s="9" customFormat="1">
      <c r="B70" s="234" t="s">
        <v>718</v>
      </c>
      <c r="C70" s="235"/>
      <c r="E70" s="213">
        <v>41944</v>
      </c>
      <c r="F70" s="213" t="s">
        <v>180</v>
      </c>
      <c r="G70" s="214" t="s">
        <v>69</v>
      </c>
      <c r="H70" s="228">
        <f>C$30/12</f>
        <v>1.225E-3</v>
      </c>
      <c r="I70" s="229">
        <f>(SUM('1.  LRAMVA Summary'!D$54:D$62)+SUM('1.  LRAMVA Summary'!D$63:D$64)*(MONTH($E70)-1)/12)*$H70</f>
        <v>-3.4611046866226842</v>
      </c>
      <c r="J70" s="229">
        <f>(SUM('1.  LRAMVA Summary'!E$54:E$62)+SUM('1.  LRAMVA Summary'!E$63:E$64)*(MONTH($E70)-1)/12)*$H70</f>
        <v>32.053398002654639</v>
      </c>
      <c r="K70" s="229">
        <f>(SUM('1.  LRAMVA Summary'!F$54:F$62)+SUM('1.  LRAMVA Summary'!F$63:F$64)*(MONTH($E70)-1)/12)*$H70</f>
        <v>3.8950614642762709</v>
      </c>
      <c r="L70" s="229">
        <f>(SUM('1.  LRAMVA Summary'!G$54:G$62)+SUM('1.  LRAMVA Summary'!G$63:G$64)*(MONTH($E70)-1)/12)*$H70</f>
        <v>-0.10406297416666666</v>
      </c>
      <c r="M70" s="229">
        <f>(SUM('1.  LRAMVA Summary'!H$54:H$62)+SUM('1.  LRAMVA Summary'!H$63:H$64)*(MONTH($E70)-1)/12)*$H70</f>
        <v>-5.5610406250000001E-2</v>
      </c>
      <c r="N70" s="229">
        <f>(SUM('1.  LRAMVA Summary'!I$54:I$62)+SUM('1.  LRAMVA Summary'!I$63:I$64)*(MONTH($E70)-1)/12)*$H70</f>
        <v>-1.39220956</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30.935471839891559</v>
      </c>
    </row>
    <row r="71" spans="2:23" s="9" customFormat="1">
      <c r="B71" s="212" t="s">
        <v>719</v>
      </c>
      <c r="C71" s="232"/>
      <c r="E71" s="213">
        <v>41974</v>
      </c>
      <c r="F71" s="213" t="s">
        <v>180</v>
      </c>
      <c r="G71" s="214" t="s">
        <v>69</v>
      </c>
      <c r="H71" s="228">
        <f>C$30/12</f>
        <v>1.225E-3</v>
      </c>
      <c r="I71" s="229">
        <f>(SUM('1.  LRAMVA Summary'!D$54:D$62)+SUM('1.  LRAMVA Summary'!D$63:D$64)*(MONTH($E71)-1)/12)*$H71</f>
        <v>-3.3531931111785105</v>
      </c>
      <c r="J71" s="229">
        <f>(SUM('1.  LRAMVA Summary'!E$54:E$62)+SUM('1.  LRAMVA Summary'!E$63:E$64)*(MONTH($E71)-1)/12)*$H71</f>
        <v>33.164348681857525</v>
      </c>
      <c r="K71" s="229">
        <f>(SUM('1.  LRAMVA Summary'!F$54:F$62)+SUM('1.  LRAMVA Summary'!F$63:F$64)*(MONTH($E71)-1)/12)*$H71</f>
        <v>4.095852475615037</v>
      </c>
      <c r="L71" s="229">
        <f>(SUM('1.  LRAMVA Summary'!G$54:G$62)+SUM('1.  LRAMVA Summary'!G$63:G$64)*(MONTH($E71)-1)/12)*$H71</f>
        <v>-0.10724015458333332</v>
      </c>
      <c r="M71" s="229">
        <f>(SUM('1.  LRAMVA Summary'!H$54:H$62)+SUM('1.  LRAMVA Summary'!H$63:H$64)*(MONTH($E71)-1)/12)*$H71</f>
        <v>-5.7338054375000003E-2</v>
      </c>
      <c r="N71" s="229">
        <f>(SUM('1.  LRAMVA Summary'!I$54:I$62)+SUM('1.  LRAMVA Summary'!I$63:I$64)*(MONTH($E71)-1)/12)*$H71</f>
        <v>-1.43489352125</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32.307536316085724</v>
      </c>
    </row>
    <row r="72" spans="2:23" s="9" customFormat="1" ht="15" thickBot="1">
      <c r="B72" s="212" t="s">
        <v>720</v>
      </c>
      <c r="C72" s="232"/>
      <c r="E72" s="215" t="s">
        <v>464</v>
      </c>
      <c r="F72" s="215"/>
      <c r="G72" s="216"/>
      <c r="H72" s="217"/>
      <c r="I72" s="218">
        <f>SUM(I59:I71)</f>
        <v>-84.441055559533197</v>
      </c>
      <c r="J72" s="218">
        <f t="shared" ref="J72:V72" si="16">SUM(J59:J71)</f>
        <v>594.60794851542892</v>
      </c>
      <c r="K72" s="218">
        <f t="shared" si="16"/>
        <v>73.699831048522498</v>
      </c>
      <c r="L72" s="218">
        <f t="shared" si="16"/>
        <v>-1.8877403124999996</v>
      </c>
      <c r="M72" s="218">
        <f t="shared" si="16"/>
        <v>-0.99903129374999988</v>
      </c>
      <c r="N72" s="218">
        <f t="shared" si="16"/>
        <v>-25.221610443749995</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555.75834195441826</v>
      </c>
    </row>
    <row r="73" spans="2:23" s="9" customFormat="1" ht="15" thickTop="1">
      <c r="B73" s="212" t="s">
        <v>721</v>
      </c>
      <c r="C73" s="232"/>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234" t="s">
        <v>722</v>
      </c>
      <c r="C74" s="235"/>
      <c r="E74" s="224" t="s">
        <v>428</v>
      </c>
      <c r="F74" s="224"/>
      <c r="G74" s="225"/>
      <c r="H74" s="226"/>
      <c r="I74" s="227">
        <f t="shared" ref="I74:O74" si="17">I72+I73</f>
        <v>-84.441055559533197</v>
      </c>
      <c r="J74" s="227">
        <f t="shared" si="17"/>
        <v>594.60794851542892</v>
      </c>
      <c r="K74" s="227">
        <f t="shared" si="17"/>
        <v>73.699831048522498</v>
      </c>
      <c r="L74" s="227">
        <f t="shared" si="17"/>
        <v>-1.8877403124999996</v>
      </c>
      <c r="M74" s="227">
        <f t="shared" si="17"/>
        <v>-0.99903129374999988</v>
      </c>
      <c r="N74" s="227">
        <f t="shared" si="17"/>
        <v>-25.221610443749995</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555.75834195441826</v>
      </c>
    </row>
    <row r="75" spans="2:23" s="9" customFormat="1">
      <c r="B75" s="66"/>
      <c r="E75" s="213">
        <v>42005</v>
      </c>
      <c r="F75" s="213" t="s">
        <v>181</v>
      </c>
      <c r="G75" s="214" t="s">
        <v>65</v>
      </c>
      <c r="H75" s="228">
        <f>C$31/12</f>
        <v>1.225E-3</v>
      </c>
      <c r="I75" s="229">
        <f>(SUM('1.  LRAMVA Summary'!D$54:D$65)+SUM('1.  LRAMVA Summary'!D$66:D$67)*(MONTH($E75)-1)/12)*$H75</f>
        <v>-3.2452815357343368</v>
      </c>
      <c r="J75" s="229">
        <f>(SUM('1.  LRAMVA Summary'!E$54:E$65)+SUM('1.  LRAMVA Summary'!E$66:E$67)*(MONTH($E75)-1)/12)*$H75</f>
        <v>34.275299361060398</v>
      </c>
      <c r="K75" s="229">
        <f>(SUM('1.  LRAMVA Summary'!F$54:F$65)+SUM('1.  LRAMVA Summary'!F$66:F$67)*(MONTH($E75)-1)/12)*$H75</f>
        <v>4.2966434869538039</v>
      </c>
      <c r="L75" s="229">
        <f>(SUM('1.  LRAMVA Summary'!G$54:G$65)+SUM('1.  LRAMVA Summary'!G$66:G$67)*(MONTH($E75)-1)/12)*$H75</f>
        <v>-0.11041733499999999</v>
      </c>
      <c r="M75" s="229">
        <f>(SUM('1.  LRAMVA Summary'!H$54:H$65)+SUM('1.  LRAMVA Summary'!H$66:H$67)*(MONTH($E75)-1)/12)*$H75</f>
        <v>-5.9065702499999991E-2</v>
      </c>
      <c r="N75" s="229">
        <f>(SUM('1.  LRAMVA Summary'!I$54:I$65)+SUM('1.  LRAMVA Summary'!I$66:I$67)*(MONTH($E75)-1)/12)*$H75</f>
        <v>-1.4775774824999999</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33.679600792279864</v>
      </c>
    </row>
    <row r="76" spans="2:23" s="237" customFormat="1">
      <c r="B76" s="236"/>
      <c r="E76" s="213">
        <v>42036</v>
      </c>
      <c r="F76" s="213" t="s">
        <v>181</v>
      </c>
      <c r="G76" s="214" t="s">
        <v>65</v>
      </c>
      <c r="H76" s="228">
        <f t="shared" ref="H76:H77" si="19">C$31/12</f>
        <v>1.225E-3</v>
      </c>
      <c r="I76" s="229">
        <f>(SUM('1.  LRAMVA Summary'!D$54:D$65)+SUM('1.  LRAMVA Summary'!D$66:D$67)*(MONTH($E76)-1)/12)*$H76</f>
        <v>-2.8486074785910223</v>
      </c>
      <c r="J76" s="229">
        <f>(SUM('1.  LRAMVA Summary'!E$54:E$65)+SUM('1.  LRAMVA Summary'!E$66:E$67)*(MONTH($E76)-1)/12)*$H76</f>
        <v>35.213992287774502</v>
      </c>
      <c r="K76" s="229">
        <f>(SUM('1.  LRAMVA Summary'!F$54:F$65)+SUM('1.  LRAMVA Summary'!F$66:F$67)*(MONTH($E76)-1)/12)*$H76</f>
        <v>4.5796304728978781</v>
      </c>
      <c r="L76" s="229">
        <f>(SUM('1.  LRAMVA Summary'!G$54:G$65)+SUM('1.  LRAMVA Summary'!G$66:G$67)*(MONTH($E76)-1)/12)*$H76</f>
        <v>-0.11363577750000001</v>
      </c>
      <c r="M76" s="229">
        <f>(SUM('1.  LRAMVA Summary'!H$54:H$65)+SUM('1.  LRAMVA Summary'!H$66:H$67)*(MONTH($E76)-1)/12)*$H76</f>
        <v>-6.0818973541666654E-2</v>
      </c>
      <c r="N76" s="229">
        <f>(SUM('1.  LRAMVA Summary'!I$54:I$65)+SUM('1.  LRAMVA Summary'!I$66:I$67)*(MONTH($E76)-1)/12)*$H76</f>
        <v>3.8584395462899677E-2</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36.80914492650259</v>
      </c>
    </row>
    <row r="77" spans="2:23" s="9" customFormat="1" ht="15.6">
      <c r="B77" s="182" t="s">
        <v>182</v>
      </c>
      <c r="E77" s="213">
        <v>42064</v>
      </c>
      <c r="F77" s="213" t="s">
        <v>181</v>
      </c>
      <c r="G77" s="214" t="s">
        <v>65</v>
      </c>
      <c r="H77" s="228">
        <f t="shared" si="19"/>
        <v>1.225E-3</v>
      </c>
      <c r="I77" s="229">
        <f>(SUM('1.  LRAMVA Summary'!D$54:D$65)+SUM('1.  LRAMVA Summary'!D$66:D$67)*(MONTH($E77)-1)/12)*$H77</f>
        <v>-2.4519334214477082</v>
      </c>
      <c r="J77" s="229">
        <f>(SUM('1.  LRAMVA Summary'!E$54:E$65)+SUM('1.  LRAMVA Summary'!E$66:E$67)*(MONTH($E77)-1)/12)*$H77</f>
        <v>36.152685214488613</v>
      </c>
      <c r="K77" s="229">
        <f>(SUM('1.  LRAMVA Summary'!F$54:F$65)+SUM('1.  LRAMVA Summary'!F$66:F$67)*(MONTH($E77)-1)/12)*$H77</f>
        <v>4.8626174588419513</v>
      </c>
      <c r="L77" s="229">
        <f>(SUM('1.  LRAMVA Summary'!G$54:G$65)+SUM('1.  LRAMVA Summary'!G$66:G$67)*(MONTH($E77)-1)/12)*$H77</f>
        <v>-0.11685421999999999</v>
      </c>
      <c r="M77" s="229">
        <f>(SUM('1.  LRAMVA Summary'!H$54:H$65)+SUM('1.  LRAMVA Summary'!H$66:H$67)*(MONTH($E77)-1)/12)*$H77</f>
        <v>-6.2572244583333325E-2</v>
      </c>
      <c r="N77" s="229">
        <f>(SUM('1.  LRAMVA Summary'!I$54:I$65)+SUM('1.  LRAMVA Summary'!I$66:I$67)*(MONTH($E77)-1)/12)*$H77</f>
        <v>1.5547462734257993</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39.938689060725324</v>
      </c>
    </row>
    <row r="78" spans="2:23" s="9" customFormat="1">
      <c r="B78" s="66"/>
      <c r="E78" s="213">
        <v>42095</v>
      </c>
      <c r="F78" s="213" t="s">
        <v>181</v>
      </c>
      <c r="G78" s="214" t="s">
        <v>66</v>
      </c>
      <c r="H78" s="228">
        <f>C$32/12</f>
        <v>9.1666666666666665E-4</v>
      </c>
      <c r="I78" s="229">
        <f>(SUM('1.  LRAMVA Summary'!D$54:D$65)+SUM('1.  LRAMVA Summary'!D$66:D$67)*(MONTH($E78)-1)/12)*$H78</f>
        <v>-1.5379491841733559</v>
      </c>
      <c r="J78" s="229">
        <f>(SUM('1.  LRAMVA Summary'!E$54:E$65)+SUM('1.  LRAMVA Summary'!E$66:E$67)*(MONTH($E78)-1)/12)*$H78</f>
        <v>27.755453030831969</v>
      </c>
      <c r="K78" s="229">
        <f>(SUM('1.  LRAMVA Summary'!F$54:F$65)+SUM('1.  LRAMVA Summary'!F$66:F$67)*(MONTH($E78)-1)/12)*$H78</f>
        <v>3.8504523056221958</v>
      </c>
      <c r="L78" s="229">
        <f>(SUM('1.  LRAMVA Summary'!G$54:G$65)+SUM('1.  LRAMVA Summary'!G$66:G$67)*(MONTH($E78)-1)/12)*$H78</f>
        <v>-8.9850291666666665E-2</v>
      </c>
      <c r="M78" s="229">
        <f>(SUM('1.  LRAMVA Summary'!H$54:H$65)+SUM('1.  LRAMVA Summary'!H$66:H$67)*(MONTH($E78)-1)/12)*$H78</f>
        <v>-4.8134739583333329E-2</v>
      </c>
      <c r="N78" s="229">
        <f>(SUM('1.  LRAMVA Summary'!I$54:I$65)+SUM('1.  LRAMVA Summary'!I$66:I$67)*(MONTH($E78)-1)/12)*$H78</f>
        <v>2.2979584806309994</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0">SUM(I78:V78)</f>
        <v>32.227929601661806</v>
      </c>
    </row>
    <row r="79" spans="2:23" s="9" customFormat="1">
      <c r="B79" s="66"/>
      <c r="E79" s="213">
        <v>42125</v>
      </c>
      <c r="F79" s="213" t="s">
        <v>181</v>
      </c>
      <c r="G79" s="214" t="s">
        <v>66</v>
      </c>
      <c r="H79" s="228">
        <f t="shared" ref="H79:H80" si="21">C$32/12</f>
        <v>9.1666666666666665E-4</v>
      </c>
      <c r="I79" s="229">
        <f>(SUM('1.  LRAMVA Summary'!D$54:D$65)+SUM('1.  LRAMVA Summary'!D$66:D$67)*(MONTH($E79)-1)/12)*$H79</f>
        <v>-1.2411182570593111</v>
      </c>
      <c r="J79" s="229">
        <f>(SUM('1.  LRAMVA Summary'!E$54:E$65)+SUM('1.  LRAMVA Summary'!E$66:E$67)*(MONTH($E79)-1)/12)*$H79</f>
        <v>28.45787630932552</v>
      </c>
      <c r="K79" s="229">
        <f>(SUM('1.  LRAMVA Summary'!F$54:F$65)+SUM('1.  LRAMVA Summary'!F$66:F$67)*(MONTH($E79)-1)/12)*$H79</f>
        <v>4.0622112746959926</v>
      </c>
      <c r="L79" s="229">
        <f>(SUM('1.  LRAMVA Summary'!G$54:G$65)+SUM('1.  LRAMVA Summary'!G$66:G$67)*(MONTH($E79)-1)/12)*$H79</f>
        <v>-9.2258650000000011E-2</v>
      </c>
      <c r="M79" s="229">
        <f>(SUM('1.  LRAMVA Summary'!H$54:H$65)+SUM('1.  LRAMVA Summary'!H$66:H$67)*(MONTH($E79)-1)/12)*$H79</f>
        <v>-4.9446711111111104E-2</v>
      </c>
      <c r="N79" s="229">
        <f>(SUM('1.  LRAMVA Summary'!I$54:I$65)+SUM('1.  LRAMVA Summary'!I$66:I$67)*(MONTH($E79)-1)/12)*$H79</f>
        <v>3.4325013825079989</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0"/>
        <v>34.569765348359084</v>
      </c>
    </row>
    <row r="80" spans="2:23" s="9" customFormat="1">
      <c r="B80" s="66"/>
      <c r="E80" s="213">
        <v>42156</v>
      </c>
      <c r="F80" s="213" t="s">
        <v>181</v>
      </c>
      <c r="G80" s="214" t="s">
        <v>66</v>
      </c>
      <c r="H80" s="228">
        <f t="shared" si="21"/>
        <v>9.1666666666666665E-4</v>
      </c>
      <c r="I80" s="229">
        <f>(SUM('1.  LRAMVA Summary'!D$54:D$65)+SUM('1.  LRAMVA Summary'!D$66:D$67)*(MONTH($E80)-1)/12)*$H80</f>
        <v>-0.9442873299452661</v>
      </c>
      <c r="J80" s="229">
        <f>(SUM('1.  LRAMVA Summary'!E$54:E$65)+SUM('1.  LRAMVA Summary'!E$66:E$67)*(MONTH($E80)-1)/12)*$H80</f>
        <v>29.160299587819072</v>
      </c>
      <c r="K80" s="229">
        <f>(SUM('1.  LRAMVA Summary'!F$54:F$65)+SUM('1.  LRAMVA Summary'!F$66:F$67)*(MONTH($E80)-1)/12)*$H80</f>
        <v>4.2739702437697895</v>
      </c>
      <c r="L80" s="229">
        <f>(SUM('1.  LRAMVA Summary'!G$54:G$65)+SUM('1.  LRAMVA Summary'!G$66:G$67)*(MONTH($E80)-1)/12)*$H80</f>
        <v>-9.466700833333333E-2</v>
      </c>
      <c r="M80" s="229">
        <f>(SUM('1.  LRAMVA Summary'!H$54:H$65)+SUM('1.  LRAMVA Summary'!H$66:H$67)*(MONTH($E80)-1)/12)*$H80</f>
        <v>-5.0758682638888886E-2</v>
      </c>
      <c r="N80" s="229">
        <f>(SUM('1.  LRAMVA Summary'!I$54:I$65)+SUM('1.  LRAMVA Summary'!I$66:I$67)*(MONTH($E80)-1)/12)*$H80</f>
        <v>4.5670442843849992</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0"/>
        <v>36.911601095056376</v>
      </c>
    </row>
    <row r="81" spans="2:23" s="9" customFormat="1">
      <c r="B81" s="66"/>
      <c r="E81" s="213">
        <v>42186</v>
      </c>
      <c r="F81" s="213" t="s">
        <v>181</v>
      </c>
      <c r="G81" s="214" t="s">
        <v>68</v>
      </c>
      <c r="H81" s="228">
        <f>C$33/12</f>
        <v>9.1666666666666665E-4</v>
      </c>
      <c r="I81" s="229">
        <f>(SUM('1.  LRAMVA Summary'!D$54:D$65)+SUM('1.  LRAMVA Summary'!D$66:D$67)*(MONTH($E81)-1)/12)*$H81</f>
        <v>-0.64745640283122141</v>
      </c>
      <c r="J81" s="229">
        <f>(SUM('1.  LRAMVA Summary'!E$54:E$65)+SUM('1.  LRAMVA Summary'!E$66:E$67)*(MONTH($E81)-1)/12)*$H81</f>
        <v>29.86272286631262</v>
      </c>
      <c r="K81" s="229">
        <f>(SUM('1.  LRAMVA Summary'!F$54:F$65)+SUM('1.  LRAMVA Summary'!F$66:F$67)*(MONTH($E81)-1)/12)*$H81</f>
        <v>4.4857292128435864</v>
      </c>
      <c r="L81" s="229">
        <f>(SUM('1.  LRAMVA Summary'!G$54:G$65)+SUM('1.  LRAMVA Summary'!G$66:G$67)*(MONTH($E81)-1)/12)*$H81</f>
        <v>-9.7075366666666663E-2</v>
      </c>
      <c r="M81" s="229">
        <f>(SUM('1.  LRAMVA Summary'!H$54:H$65)+SUM('1.  LRAMVA Summary'!H$66:H$67)*(MONTH($E81)-1)/12)*$H81</f>
        <v>-5.2070654166666668E-2</v>
      </c>
      <c r="N81" s="229">
        <f>(SUM('1.  LRAMVA Summary'!I$54:I$65)+SUM('1.  LRAMVA Summary'!I$66:I$67)*(MONTH($E81)-1)/12)*$H81</f>
        <v>5.7015871862619987</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0"/>
        <v>39.253436841753647</v>
      </c>
    </row>
    <row r="82" spans="2:23" s="9" customFormat="1">
      <c r="B82" s="66"/>
      <c r="E82" s="213">
        <v>42217</v>
      </c>
      <c r="F82" s="213" t="s">
        <v>181</v>
      </c>
      <c r="G82" s="214" t="s">
        <v>68</v>
      </c>
      <c r="H82" s="228">
        <f t="shared" ref="H82:H83" si="22">C$33/12</f>
        <v>9.1666666666666665E-4</v>
      </c>
      <c r="I82" s="229">
        <f>(SUM('1.  LRAMVA Summary'!D$54:D$65)+SUM('1.  LRAMVA Summary'!D$66:D$67)*(MONTH($E82)-1)/12)*$H82</f>
        <v>-0.35062547571717639</v>
      </c>
      <c r="J82" s="229">
        <f>(SUM('1.  LRAMVA Summary'!E$54:E$65)+SUM('1.  LRAMVA Summary'!E$66:E$67)*(MONTH($E82)-1)/12)*$H82</f>
        <v>30.565146144806167</v>
      </c>
      <c r="K82" s="229">
        <f>(SUM('1.  LRAMVA Summary'!F$54:F$65)+SUM('1.  LRAMVA Summary'!F$66:F$67)*(MONTH($E82)-1)/12)*$H82</f>
        <v>4.6974881819173824</v>
      </c>
      <c r="L82" s="229">
        <f>(SUM('1.  LRAMVA Summary'!G$54:G$65)+SUM('1.  LRAMVA Summary'!G$66:G$67)*(MONTH($E82)-1)/12)*$H82</f>
        <v>-9.9483724999999995E-2</v>
      </c>
      <c r="M82" s="229">
        <f>(SUM('1.  LRAMVA Summary'!H$54:H$65)+SUM('1.  LRAMVA Summary'!H$66:H$67)*(MONTH($E82)-1)/12)*$H82</f>
        <v>-5.3382625694444442E-2</v>
      </c>
      <c r="N82" s="229">
        <f>(SUM('1.  LRAMVA Summary'!I$54:I$65)+SUM('1.  LRAMVA Summary'!I$66:I$67)*(MONTH($E82)-1)/12)*$H82</f>
        <v>6.8361300881389973</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0"/>
        <v>41.595272588450925</v>
      </c>
    </row>
    <row r="83" spans="2:23" s="9" customFormat="1">
      <c r="B83" s="66"/>
      <c r="E83" s="213">
        <v>42248</v>
      </c>
      <c r="F83" s="213" t="s">
        <v>181</v>
      </c>
      <c r="G83" s="214" t="s">
        <v>68</v>
      </c>
      <c r="H83" s="228">
        <f t="shared" si="22"/>
        <v>9.1666666666666665E-4</v>
      </c>
      <c r="I83" s="229">
        <f>(SUM('1.  LRAMVA Summary'!D$54:D$65)+SUM('1.  LRAMVA Summary'!D$66:D$67)*(MONTH($E83)-1)/12)*$H83</f>
        <v>-5.3794548603131868E-2</v>
      </c>
      <c r="J83" s="229">
        <f>(SUM('1.  LRAMVA Summary'!E$54:E$65)+SUM('1.  LRAMVA Summary'!E$66:E$67)*(MONTH($E83)-1)/12)*$H83</f>
        <v>31.267569423299719</v>
      </c>
      <c r="K83" s="229">
        <f>(SUM('1.  LRAMVA Summary'!F$54:F$65)+SUM('1.  LRAMVA Summary'!F$66:F$67)*(MONTH($E83)-1)/12)*$H83</f>
        <v>4.9092471509911793</v>
      </c>
      <c r="L83" s="229">
        <f>(SUM('1.  LRAMVA Summary'!G$54:G$65)+SUM('1.  LRAMVA Summary'!G$66:G$67)*(MONTH($E83)-1)/12)*$H83</f>
        <v>-0.10189208333333333</v>
      </c>
      <c r="M83" s="229">
        <f>(SUM('1.  LRAMVA Summary'!H$54:H$65)+SUM('1.  LRAMVA Summary'!H$66:H$67)*(MONTH($E83)-1)/12)*$H83</f>
        <v>-5.4694597222222217E-2</v>
      </c>
      <c r="N83" s="229">
        <f>(SUM('1.  LRAMVA Summary'!I$54:I$65)+SUM('1.  LRAMVA Summary'!I$66:I$67)*(MONTH($E83)-1)/12)*$H83</f>
        <v>7.9706729900159976</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0"/>
        <v>43.93710833514821</v>
      </c>
    </row>
    <row r="84" spans="2:23" s="9" customFormat="1">
      <c r="B84" s="66"/>
      <c r="E84" s="213">
        <v>42278</v>
      </c>
      <c r="F84" s="213" t="s">
        <v>181</v>
      </c>
      <c r="G84" s="214" t="s">
        <v>69</v>
      </c>
      <c r="H84" s="228">
        <f>C$34/12</f>
        <v>9.1666666666666665E-4</v>
      </c>
      <c r="I84" s="229">
        <f>(SUM('1.  LRAMVA Summary'!D$54:D$65)+SUM('1.  LRAMVA Summary'!D$66:D$67)*(MONTH($E84)-1)/12)*$H84</f>
        <v>0.24303637851091267</v>
      </c>
      <c r="J84" s="229">
        <f>(SUM('1.  LRAMVA Summary'!E$54:E$65)+SUM('1.  LRAMVA Summary'!E$66:E$67)*(MONTH($E84)-1)/12)*$H84</f>
        <v>31.96999270179327</v>
      </c>
      <c r="K84" s="229">
        <f>(SUM('1.  LRAMVA Summary'!F$54:F$65)+SUM('1.  LRAMVA Summary'!F$66:F$67)*(MONTH($E84)-1)/12)*$H84</f>
        <v>5.1210061200649752</v>
      </c>
      <c r="L84" s="229">
        <f>(SUM('1.  LRAMVA Summary'!G$54:G$65)+SUM('1.  LRAMVA Summary'!G$66:G$67)*(MONTH($E84)-1)/12)*$H84</f>
        <v>-0.10430044166666667</v>
      </c>
      <c r="M84" s="229">
        <f>(SUM('1.  LRAMVA Summary'!H$54:H$65)+SUM('1.  LRAMVA Summary'!H$66:H$67)*(MONTH($E84)-1)/12)*$H84</f>
        <v>-5.6006568749999992E-2</v>
      </c>
      <c r="N84" s="229">
        <f>(SUM('1.  LRAMVA Summary'!I$54:I$65)+SUM('1.  LRAMVA Summary'!I$66:I$67)*(MONTH($E84)-1)/12)*$H84</f>
        <v>9.105215891892998</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0"/>
        <v>46.278944081845488</v>
      </c>
    </row>
    <row r="85" spans="2:23" s="9" customFormat="1">
      <c r="B85" s="66"/>
      <c r="E85" s="213">
        <v>42309</v>
      </c>
      <c r="F85" s="213" t="s">
        <v>181</v>
      </c>
      <c r="G85" s="214" t="s">
        <v>69</v>
      </c>
      <c r="H85" s="228">
        <f t="shared" ref="H85:H86" si="23">C$34/12</f>
        <v>9.1666666666666665E-4</v>
      </c>
      <c r="I85" s="229">
        <f>(SUM('1.  LRAMVA Summary'!D$54:D$65)+SUM('1.  LRAMVA Summary'!D$66:D$67)*(MONTH($E85)-1)/12)*$H85</f>
        <v>0.53986730562495799</v>
      </c>
      <c r="J85" s="229">
        <f>(SUM('1.  LRAMVA Summary'!E$54:E$65)+SUM('1.  LRAMVA Summary'!E$66:E$67)*(MONTH($E85)-1)/12)*$H85</f>
        <v>32.672415980286821</v>
      </c>
      <c r="K85" s="229">
        <f>(SUM('1.  LRAMVA Summary'!F$54:F$65)+SUM('1.  LRAMVA Summary'!F$66:F$67)*(MONTH($E85)-1)/12)*$H85</f>
        <v>5.332765089138773</v>
      </c>
      <c r="L85" s="229">
        <f>(SUM('1.  LRAMVA Summary'!G$54:G$65)+SUM('1.  LRAMVA Summary'!G$66:G$67)*(MONTH($E85)-1)/12)*$H85</f>
        <v>-0.10670879999999999</v>
      </c>
      <c r="M85" s="229">
        <f>(SUM('1.  LRAMVA Summary'!H$54:H$65)+SUM('1.  LRAMVA Summary'!H$66:H$67)*(MONTH($E85)-1)/12)*$H85</f>
        <v>-5.7318540277777774E-2</v>
      </c>
      <c r="N85" s="229">
        <f>(SUM('1.  LRAMVA Summary'!I$54:I$65)+SUM('1.  LRAMVA Summary'!I$66:I$67)*(MONTH($E85)-1)/12)*$H85</f>
        <v>10.239758793769999</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0"/>
        <v>48.62077982854278</v>
      </c>
    </row>
    <row r="86" spans="2:23" s="9" customFormat="1">
      <c r="B86" s="66"/>
      <c r="E86" s="213">
        <v>42339</v>
      </c>
      <c r="F86" s="213" t="s">
        <v>181</v>
      </c>
      <c r="G86" s="214" t="s">
        <v>69</v>
      </c>
      <c r="H86" s="228">
        <f t="shared" si="23"/>
        <v>9.1666666666666665E-4</v>
      </c>
      <c r="I86" s="229">
        <f>(SUM('1.  LRAMVA Summary'!D$54:D$65)+SUM('1.  LRAMVA Summary'!D$66:D$67)*(MONTH($E86)-1)/12)*$H86</f>
        <v>0.83669823273900301</v>
      </c>
      <c r="J86" s="229">
        <f>(SUM('1.  LRAMVA Summary'!E$54:E$65)+SUM('1.  LRAMVA Summary'!E$66:E$67)*(MONTH($E86)-1)/12)*$H86</f>
        <v>33.374839258780369</v>
      </c>
      <c r="K86" s="229">
        <f>(SUM('1.  LRAMVA Summary'!F$54:F$65)+SUM('1.  LRAMVA Summary'!F$66:F$67)*(MONTH($E86)-1)/12)*$H86</f>
        <v>5.5445240582125699</v>
      </c>
      <c r="L86" s="229">
        <f>(SUM('1.  LRAMVA Summary'!G$54:G$65)+SUM('1.  LRAMVA Summary'!G$66:G$67)*(MONTH($E86)-1)/12)*$H86</f>
        <v>-0.10911715833333334</v>
      </c>
      <c r="M86" s="229">
        <f>(SUM('1.  LRAMVA Summary'!H$54:H$65)+SUM('1.  LRAMVA Summary'!H$66:H$67)*(MONTH($E86)-1)/12)*$H86</f>
        <v>-5.8630511805555556E-2</v>
      </c>
      <c r="N86" s="229">
        <f>(SUM('1.  LRAMVA Summary'!I$54:I$65)+SUM('1.  LRAMVA Summary'!I$66:I$67)*(MONTH($E86)-1)/12)*$H86</f>
        <v>11.374301695646997</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0"/>
        <v>50.962615575240051</v>
      </c>
    </row>
    <row r="87" spans="2:23" s="9" customFormat="1" ht="15" thickBot="1">
      <c r="B87" s="66"/>
      <c r="E87" s="215" t="s">
        <v>465</v>
      </c>
      <c r="F87" s="215"/>
      <c r="G87" s="216"/>
      <c r="H87" s="217"/>
      <c r="I87" s="218">
        <f>SUM(I74:I86)</f>
        <v>-96.142507276760881</v>
      </c>
      <c r="J87" s="218">
        <f>SUM(J74:J86)</f>
        <v>975.33624068200811</v>
      </c>
      <c r="K87" s="218">
        <f t="shared" ref="K87:O87" si="24">SUM(K74:K86)</f>
        <v>129.71611610447258</v>
      </c>
      <c r="L87" s="218">
        <f t="shared" si="24"/>
        <v>-3.1240011699999997</v>
      </c>
      <c r="M87" s="218">
        <f t="shared" si="24"/>
        <v>-1.6619318456249998</v>
      </c>
      <c r="N87" s="218">
        <f t="shared" si="24"/>
        <v>36.419313535889692</v>
      </c>
      <c r="O87" s="218">
        <f t="shared" si="24"/>
        <v>0</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1040.5432300299844</v>
      </c>
    </row>
    <row r="88" spans="2:23" s="9" customFormat="1" ht="15" thickTop="1">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-96.142507276760881</v>
      </c>
      <c r="J89" s="227">
        <f t="shared" ref="J89" si="26">J87+J88</f>
        <v>975.33624068200811</v>
      </c>
      <c r="K89" s="227">
        <f t="shared" ref="K89" si="27">K87+K88</f>
        <v>129.71611610447258</v>
      </c>
      <c r="L89" s="227">
        <f t="shared" ref="L89" si="28">L87+L88</f>
        <v>-3.1240011699999997</v>
      </c>
      <c r="M89" s="227">
        <f t="shared" ref="M89" si="29">M87+M88</f>
        <v>-1.6619318456249998</v>
      </c>
      <c r="N89" s="227">
        <f t="shared" ref="N89" si="30">N87+N88</f>
        <v>36.419313535889692</v>
      </c>
      <c r="O89" s="227">
        <f t="shared" ref="O89:U89" si="31">O87+O88</f>
        <v>0</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1040.5432300299844</v>
      </c>
    </row>
    <row r="90" spans="2:23" s="9" customFormat="1">
      <c r="B90" s="66"/>
      <c r="E90" s="213">
        <v>42370</v>
      </c>
      <c r="F90" s="213" t="s">
        <v>183</v>
      </c>
      <c r="G90" s="214" t="s">
        <v>65</v>
      </c>
      <c r="H90" s="228">
        <f>$C$35/12</f>
        <v>9.1666666666666665E-4</v>
      </c>
      <c r="I90" s="229">
        <f>(SUM('1.  LRAMVA Summary'!D$54:D$68)+SUM('1.  LRAMVA Summary'!D$69:D$70)*(MONTH($E90)-1)/12)*$H90</f>
        <v>1.1335291598530479</v>
      </c>
      <c r="J90" s="229">
        <f>(SUM('1.  LRAMVA Summary'!E$54:E$68)+SUM('1.  LRAMVA Summary'!E$69:E$70)*(MONTH($E90)-1)/12)*$H90</f>
        <v>34.077262537273924</v>
      </c>
      <c r="K90" s="229">
        <f>(SUM('1.  LRAMVA Summary'!F$54:F$68)+SUM('1.  LRAMVA Summary'!F$69:F$70)*(MONTH($E90)-1)/12)*$H90</f>
        <v>5.7562830272863659</v>
      </c>
      <c r="L90" s="229">
        <f>(SUM('1.  LRAMVA Summary'!G$54:G$68)+SUM('1.  LRAMVA Summary'!G$69:G$70)*(MONTH($E90)-1)/12)*$H90</f>
        <v>-0.11152551666666666</v>
      </c>
      <c r="M90" s="229">
        <f>(SUM('1.  LRAMVA Summary'!H$54:H$68)+SUM('1.  LRAMVA Summary'!H$69:H$70)*(MONTH($E90)-1)/12)*$H90</f>
        <v>-5.9942483333333324E-2</v>
      </c>
      <c r="N90" s="229">
        <f>(SUM('1.  LRAMVA Summary'!I$54:I$68)+SUM('1.  LRAMVA Summary'!I$69:I$70)*(MONTH($E90)-1)/12)*$H90</f>
        <v>12.508844597523998</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53.304451321937336</v>
      </c>
    </row>
    <row r="91" spans="2:23" s="9" customFormat="1">
      <c r="B91" s="66"/>
      <c r="E91" s="213">
        <v>42401</v>
      </c>
      <c r="F91" s="213" t="s">
        <v>183</v>
      </c>
      <c r="G91" s="214" t="s">
        <v>65</v>
      </c>
      <c r="H91" s="228">
        <f t="shared" ref="H91:H92" si="34">$C$35/12</f>
        <v>9.1666666666666665E-4</v>
      </c>
      <c r="I91" s="229">
        <f>(SUM('1.  LRAMVA Summary'!D$54:D$68)+SUM('1.  LRAMVA Summary'!D$69:D$70)*(MONTH($E91)-1)/12)*$H91</f>
        <v>1.8517319325083594</v>
      </c>
      <c r="J91" s="229">
        <f>(SUM('1.  LRAMVA Summary'!E$54:E$68)+SUM('1.  LRAMVA Summary'!E$69:E$70)*(MONTH($E91)-1)/12)*$H91</f>
        <v>34.790015905940052</v>
      </c>
      <c r="K91" s="229">
        <f>(SUM('1.  LRAMVA Summary'!F$54:F$68)+SUM('1.  LRAMVA Summary'!F$69:F$70)*(MONTH($E91)-1)/12)*$H91</f>
        <v>5.9690568336139851</v>
      </c>
      <c r="L91" s="229">
        <f>(SUM('1.  LRAMVA Summary'!G$54:G$68)+SUM('1.  LRAMVA Summary'!G$69:G$70)*(MONTH($E91)-1)/12)*$H91</f>
        <v>-0.11394931319444444</v>
      </c>
      <c r="M91" s="229">
        <f>(SUM('1.  LRAMVA Summary'!H$54:H$68)+SUM('1.  LRAMVA Summary'!H$69:H$70)*(MONTH($E91)-1)/12)*$H91</f>
        <v>-6.1260734027777763E-2</v>
      </c>
      <c r="N91" s="229">
        <f>(SUM('1.  LRAMVA Summary'!I$54:I$68)+SUM('1.  LRAMVA Summary'!I$69:I$70)*(MONTH($E91)-1)/12)*$H91</f>
        <v>13.648819174792386</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5">SUM(I91:V91)</f>
        <v>56.084413799632557</v>
      </c>
    </row>
    <row r="92" spans="2:23" s="9" customFormat="1" ht="14.25" customHeight="1">
      <c r="B92" s="66"/>
      <c r="E92" s="213">
        <v>42430</v>
      </c>
      <c r="F92" s="213" t="s">
        <v>183</v>
      </c>
      <c r="G92" s="214" t="s">
        <v>65</v>
      </c>
      <c r="H92" s="228">
        <f t="shared" si="34"/>
        <v>9.1666666666666665E-4</v>
      </c>
      <c r="I92" s="229">
        <f>(SUM('1.  LRAMVA Summary'!D$54:D$68)+SUM('1.  LRAMVA Summary'!D$69:D$70)*(MONTH($E92)-1)/12)*$H92</f>
        <v>2.569934705163671</v>
      </c>
      <c r="J92" s="229">
        <f>(SUM('1.  LRAMVA Summary'!E$54:E$68)+SUM('1.  LRAMVA Summary'!E$69:E$70)*(MONTH($E92)-1)/12)*$H92</f>
        <v>35.502769274606194</v>
      </c>
      <c r="K92" s="229">
        <f>(SUM('1.  LRAMVA Summary'!F$54:F$68)+SUM('1.  LRAMVA Summary'!F$69:F$70)*(MONTH($E92)-1)/12)*$H92</f>
        <v>6.1818306399416034</v>
      </c>
      <c r="L92" s="229">
        <f>(SUM('1.  LRAMVA Summary'!G$54:G$68)+SUM('1.  LRAMVA Summary'!G$69:G$70)*(MONTH($E92)-1)/12)*$H92</f>
        <v>-0.11637310972222221</v>
      </c>
      <c r="M92" s="229">
        <f>(SUM('1.  LRAMVA Summary'!H$54:H$68)+SUM('1.  LRAMVA Summary'!H$69:H$70)*(MONTH($E92)-1)/12)*$H92</f>
        <v>-6.2578984722222203E-2</v>
      </c>
      <c r="N92" s="229">
        <f>(SUM('1.  LRAMVA Summary'!I$54:I$68)+SUM('1.  LRAMVA Summary'!I$69:I$70)*(MONTH($E92)-1)/12)*$H92</f>
        <v>14.788793752060775</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5"/>
        <v>58.864376277327793</v>
      </c>
    </row>
    <row r="93" spans="2:23" s="8" customFormat="1">
      <c r="B93" s="238"/>
      <c r="D93" s="9"/>
      <c r="E93" s="213">
        <v>42461</v>
      </c>
      <c r="F93" s="213" t="s">
        <v>183</v>
      </c>
      <c r="G93" s="214" t="s">
        <v>66</v>
      </c>
      <c r="H93" s="228">
        <f>$C$36/12</f>
        <v>9.1666666666666665E-4</v>
      </c>
      <c r="I93" s="229">
        <f>(SUM('1.  LRAMVA Summary'!D$54:D$68)+SUM('1.  LRAMVA Summary'!D$69:D$70)*(MONTH($E93)-1)/12)*$H93</f>
        <v>3.2881374778189829</v>
      </c>
      <c r="J93" s="229">
        <f>(SUM('1.  LRAMVA Summary'!E$54:E$68)+SUM('1.  LRAMVA Summary'!E$69:E$70)*(MONTH($E93)-1)/12)*$H93</f>
        <v>36.215522643272323</v>
      </c>
      <c r="K93" s="229">
        <f>(SUM('1.  LRAMVA Summary'!F$54:F$68)+SUM('1.  LRAMVA Summary'!F$69:F$70)*(MONTH($E93)-1)/12)*$H93</f>
        <v>6.3946044462692218</v>
      </c>
      <c r="L93" s="229">
        <f>(SUM('1.  LRAMVA Summary'!G$54:G$68)+SUM('1.  LRAMVA Summary'!G$69:G$70)*(MONTH($E93)-1)/12)*$H93</f>
        <v>-0.11879690624999999</v>
      </c>
      <c r="M93" s="229">
        <f>(SUM('1.  LRAMVA Summary'!H$54:H$68)+SUM('1.  LRAMVA Summary'!H$69:H$70)*(MONTH($E93)-1)/12)*$H93</f>
        <v>-6.3897235416666656E-2</v>
      </c>
      <c r="N93" s="229">
        <f>(SUM('1.  LRAMVA Summary'!I$54:I$68)+SUM('1.  LRAMVA Summary'!I$69:I$70)*(MONTH($E93)-1)/12)*$H93</f>
        <v>15.928768329329165</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5"/>
        <v>61.644338755023028</v>
      </c>
    </row>
    <row r="94" spans="2:23" s="9" customFormat="1">
      <c r="B94" s="66"/>
      <c r="E94" s="213">
        <v>42491</v>
      </c>
      <c r="F94" s="213" t="s">
        <v>183</v>
      </c>
      <c r="G94" s="214" t="s">
        <v>66</v>
      </c>
      <c r="H94" s="228">
        <f t="shared" ref="H94:H95" si="36">$C$36/12</f>
        <v>9.1666666666666665E-4</v>
      </c>
      <c r="I94" s="229">
        <f>(SUM('1.  LRAMVA Summary'!D$54:D$68)+SUM('1.  LRAMVA Summary'!D$69:D$70)*(MONTH($E94)-1)/12)*$H94</f>
        <v>4.0063402504742935</v>
      </c>
      <c r="J94" s="229">
        <f>(SUM('1.  LRAMVA Summary'!E$54:E$68)+SUM('1.  LRAMVA Summary'!E$69:E$70)*(MONTH($E94)-1)/12)*$H94</f>
        <v>36.928276011938458</v>
      </c>
      <c r="K94" s="229">
        <f>(SUM('1.  LRAMVA Summary'!F$54:F$68)+SUM('1.  LRAMVA Summary'!F$69:F$70)*(MONTH($E94)-1)/12)*$H94</f>
        <v>6.607378252596841</v>
      </c>
      <c r="L94" s="229">
        <f>(SUM('1.  LRAMVA Summary'!G$54:G$68)+SUM('1.  LRAMVA Summary'!G$69:G$70)*(MONTH($E94)-1)/12)*$H94</f>
        <v>-0.12122070277777779</v>
      </c>
      <c r="M94" s="229">
        <f>(SUM('1.  LRAMVA Summary'!H$54:H$68)+SUM('1.  LRAMVA Summary'!H$69:H$70)*(MONTH($E94)-1)/12)*$H94</f>
        <v>-6.5215486111111096E-2</v>
      </c>
      <c r="N94" s="229">
        <f>(SUM('1.  LRAMVA Summary'!I$54:I$68)+SUM('1.  LRAMVA Summary'!I$69:I$70)*(MONTH($E94)-1)/12)*$H94</f>
        <v>17.068742906597553</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5"/>
        <v>64.42430123271825</v>
      </c>
    </row>
    <row r="95" spans="2:23" s="237" customFormat="1">
      <c r="B95" s="236"/>
      <c r="D95" s="9"/>
      <c r="E95" s="213">
        <v>42522</v>
      </c>
      <c r="F95" s="213" t="s">
        <v>183</v>
      </c>
      <c r="G95" s="214" t="s">
        <v>66</v>
      </c>
      <c r="H95" s="228">
        <f t="shared" si="36"/>
        <v>9.1666666666666665E-4</v>
      </c>
      <c r="I95" s="229">
        <f>(SUM('1.  LRAMVA Summary'!D$54:D$68)+SUM('1.  LRAMVA Summary'!D$69:D$70)*(MONTH($E95)-1)/12)*$H95</f>
        <v>4.7245430231296064</v>
      </c>
      <c r="J95" s="229">
        <f>(SUM('1.  LRAMVA Summary'!E$54:E$68)+SUM('1.  LRAMVA Summary'!E$69:E$70)*(MONTH($E95)-1)/12)*$H95</f>
        <v>37.641029380604593</v>
      </c>
      <c r="K95" s="229">
        <f>(SUM('1.  LRAMVA Summary'!F$54:F$68)+SUM('1.  LRAMVA Summary'!F$69:F$70)*(MONTH($E95)-1)/12)*$H95</f>
        <v>6.8201520589244602</v>
      </c>
      <c r="L95" s="229">
        <f>(SUM('1.  LRAMVA Summary'!G$54:G$68)+SUM('1.  LRAMVA Summary'!G$69:G$70)*(MONTH($E95)-1)/12)*$H95</f>
        <v>-0.12364449930555554</v>
      </c>
      <c r="M95" s="229">
        <f>(SUM('1.  LRAMVA Summary'!H$54:H$68)+SUM('1.  LRAMVA Summary'!H$69:H$70)*(MONTH($E95)-1)/12)*$H95</f>
        <v>-6.6533736805555549E-2</v>
      </c>
      <c r="N95" s="229">
        <f>(SUM('1.  LRAMVA Summary'!I$54:I$68)+SUM('1.  LRAMVA Summary'!I$69:I$70)*(MONTH($E95)-1)/12)*$H95</f>
        <v>18.208717483865943</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5"/>
        <v>67.204263710413485</v>
      </c>
    </row>
    <row r="96" spans="2:23" s="9" customFormat="1">
      <c r="B96" s="66"/>
      <c r="E96" s="213">
        <v>42552</v>
      </c>
      <c r="F96" s="213" t="s">
        <v>183</v>
      </c>
      <c r="G96" s="214" t="s">
        <v>68</v>
      </c>
      <c r="H96" s="228">
        <f>$C$37/12</f>
        <v>9.1666666666666665E-4</v>
      </c>
      <c r="I96" s="229">
        <f>(SUM('1.  LRAMVA Summary'!D$54:D$68)+SUM('1.  LRAMVA Summary'!D$69:D$70)*(MONTH($E96)-1)/12)*$H96</f>
        <v>5.4427457957849175</v>
      </c>
      <c r="J96" s="229">
        <f>(SUM('1.  LRAMVA Summary'!E$54:E$68)+SUM('1.  LRAMVA Summary'!E$69:E$70)*(MONTH($E96)-1)/12)*$H96</f>
        <v>38.353782749270728</v>
      </c>
      <c r="K96" s="229">
        <f>(SUM('1.  LRAMVA Summary'!F$54:F$68)+SUM('1.  LRAMVA Summary'!F$69:F$70)*(MONTH($E96)-1)/12)*$H96</f>
        <v>7.0329258652520794</v>
      </c>
      <c r="L96" s="229">
        <f>(SUM('1.  LRAMVA Summary'!G$54:G$68)+SUM('1.  LRAMVA Summary'!G$69:G$70)*(MONTH($E96)-1)/12)*$H96</f>
        <v>-0.12606829583333332</v>
      </c>
      <c r="M96" s="229">
        <f>(SUM('1.  LRAMVA Summary'!H$54:H$68)+SUM('1.  LRAMVA Summary'!H$69:H$70)*(MONTH($E96)-1)/12)*$H96</f>
        <v>-6.7851987499999988E-2</v>
      </c>
      <c r="N96" s="229">
        <f>(SUM('1.  LRAMVA Summary'!I$54:I$68)+SUM('1.  LRAMVA Summary'!I$69:I$70)*(MONTH($E96)-1)/12)*$H96</f>
        <v>19.348692061134333</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5"/>
        <v>69.984226188108721</v>
      </c>
    </row>
    <row r="97" spans="2:23" s="9" customFormat="1">
      <c r="B97" s="66"/>
      <c r="E97" s="213">
        <v>42583</v>
      </c>
      <c r="F97" s="213" t="s">
        <v>183</v>
      </c>
      <c r="G97" s="214" t="s">
        <v>68</v>
      </c>
      <c r="H97" s="228">
        <f t="shared" ref="H97:H98" si="37">$C$37/12</f>
        <v>9.1666666666666665E-4</v>
      </c>
      <c r="I97" s="229">
        <f>(SUM('1.  LRAMVA Summary'!D$54:D$68)+SUM('1.  LRAMVA Summary'!D$69:D$70)*(MONTH($E97)-1)/12)*$H97</f>
        <v>6.1609485684402294</v>
      </c>
      <c r="J97" s="229">
        <f>(SUM('1.  LRAMVA Summary'!E$54:E$68)+SUM('1.  LRAMVA Summary'!E$69:E$70)*(MONTH($E97)-1)/12)*$H97</f>
        <v>39.066536117936856</v>
      </c>
      <c r="K97" s="229">
        <f>(SUM('1.  LRAMVA Summary'!F$54:F$68)+SUM('1.  LRAMVA Summary'!F$69:F$70)*(MONTH($E97)-1)/12)*$H97</f>
        <v>7.2456996715796977</v>
      </c>
      <c r="L97" s="229">
        <f>(SUM('1.  LRAMVA Summary'!G$54:G$68)+SUM('1.  LRAMVA Summary'!G$69:G$70)*(MONTH($E97)-1)/12)*$H97</f>
        <v>-0.12849209236111112</v>
      </c>
      <c r="M97" s="229">
        <f>(SUM('1.  LRAMVA Summary'!H$54:H$68)+SUM('1.  LRAMVA Summary'!H$69:H$70)*(MONTH($E97)-1)/12)*$H97</f>
        <v>-6.9170238194444442E-2</v>
      </c>
      <c r="N97" s="229">
        <f>(SUM('1.  LRAMVA Summary'!I$54:I$68)+SUM('1.  LRAMVA Summary'!I$69:I$70)*(MONTH($E97)-1)/12)*$H97</f>
        <v>20.488666638402719</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5"/>
        <v>72.764188665803943</v>
      </c>
    </row>
    <row r="98" spans="2:23" s="9" customFormat="1">
      <c r="B98" s="66"/>
      <c r="E98" s="213">
        <v>42614</v>
      </c>
      <c r="F98" s="213" t="s">
        <v>183</v>
      </c>
      <c r="G98" s="214" t="s">
        <v>68</v>
      </c>
      <c r="H98" s="228">
        <f t="shared" si="37"/>
        <v>9.1666666666666665E-4</v>
      </c>
      <c r="I98" s="229">
        <f>(SUM('1.  LRAMVA Summary'!D$54:D$68)+SUM('1.  LRAMVA Summary'!D$69:D$70)*(MONTH($E98)-1)/12)*$H98</f>
        <v>6.8791513410955405</v>
      </c>
      <c r="J98" s="229">
        <f>(SUM('1.  LRAMVA Summary'!E$54:E$68)+SUM('1.  LRAMVA Summary'!E$69:E$70)*(MONTH($E98)-1)/12)*$H98</f>
        <v>39.779289486602998</v>
      </c>
      <c r="K98" s="229">
        <f>(SUM('1.  LRAMVA Summary'!F$54:F$68)+SUM('1.  LRAMVA Summary'!F$69:F$70)*(MONTH($E98)-1)/12)*$H98</f>
        <v>7.458473477907317</v>
      </c>
      <c r="L98" s="229">
        <f>(SUM('1.  LRAMVA Summary'!G$54:G$68)+SUM('1.  LRAMVA Summary'!G$69:G$70)*(MONTH($E98)-1)/12)*$H98</f>
        <v>-0.13091588888888889</v>
      </c>
      <c r="M98" s="229">
        <f>(SUM('1.  LRAMVA Summary'!H$54:H$68)+SUM('1.  LRAMVA Summary'!H$69:H$70)*(MONTH($E98)-1)/12)*$H98</f>
        <v>-7.0488488888888881E-2</v>
      </c>
      <c r="N98" s="229">
        <f>(SUM('1.  LRAMVA Summary'!I$54:I$68)+SUM('1.  LRAMVA Summary'!I$69:I$70)*(MONTH($E98)-1)/12)*$H98</f>
        <v>21.628641215671109</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5"/>
        <v>75.544151143499192</v>
      </c>
    </row>
    <row r="99" spans="2:23" s="9" customFormat="1">
      <c r="B99" s="66"/>
      <c r="E99" s="213">
        <v>42644</v>
      </c>
      <c r="F99" s="213" t="s">
        <v>183</v>
      </c>
      <c r="G99" s="214" t="s">
        <v>69</v>
      </c>
      <c r="H99" s="209">
        <f>$C$38/12</f>
        <v>9.1666666666666665E-4</v>
      </c>
      <c r="I99" s="229">
        <f>(SUM('1.  LRAMVA Summary'!D$54:D$68)+SUM('1.  LRAMVA Summary'!D$69:D$70)*(MONTH($E99)-1)/12)*$H99</f>
        <v>7.5973541137508525</v>
      </c>
      <c r="J99" s="229">
        <f>(SUM('1.  LRAMVA Summary'!E$54:E$68)+SUM('1.  LRAMVA Summary'!E$69:E$70)*(MONTH($E99)-1)/12)*$H99</f>
        <v>40.492042855269126</v>
      </c>
      <c r="K99" s="229">
        <f>(SUM('1.  LRAMVA Summary'!F$54:F$68)+SUM('1.  LRAMVA Summary'!F$69:F$70)*(MONTH($E99)-1)/12)*$H99</f>
        <v>7.6712472842349353</v>
      </c>
      <c r="L99" s="229">
        <f>(SUM('1.  LRAMVA Summary'!G$54:G$68)+SUM('1.  LRAMVA Summary'!G$69:G$70)*(MONTH($E99)-1)/12)*$H99</f>
        <v>-0.13333968541666666</v>
      </c>
      <c r="M99" s="229">
        <f>(SUM('1.  LRAMVA Summary'!H$54:H$68)+SUM('1.  LRAMVA Summary'!H$69:H$70)*(MONTH($E99)-1)/12)*$H99</f>
        <v>-7.1806739583333321E-2</v>
      </c>
      <c r="N99" s="229">
        <f>(SUM('1.  LRAMVA Summary'!I$54:I$68)+SUM('1.  LRAMVA Summary'!I$69:I$70)*(MONTH($E99)-1)/12)*$H99</f>
        <v>22.768615792939496</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5"/>
        <v>78.324113621194414</v>
      </c>
    </row>
    <row r="100" spans="2:23" s="9" customFormat="1">
      <c r="B100" s="66"/>
      <c r="E100" s="213">
        <v>42675</v>
      </c>
      <c r="F100" s="213" t="s">
        <v>183</v>
      </c>
      <c r="G100" s="214" t="s">
        <v>69</v>
      </c>
      <c r="H100" s="209">
        <f t="shared" ref="H100:H101" si="38">$C$38/12</f>
        <v>9.1666666666666665E-4</v>
      </c>
      <c r="I100" s="229">
        <f>(SUM('1.  LRAMVA Summary'!D$54:D$68)+SUM('1.  LRAMVA Summary'!D$69:D$70)*(MONTH($E100)-1)/12)*$H100</f>
        <v>8.3155568864061635</v>
      </c>
      <c r="J100" s="229">
        <f>(SUM('1.  LRAMVA Summary'!E$54:E$68)+SUM('1.  LRAMVA Summary'!E$69:E$70)*(MONTH($E100)-1)/12)*$H100</f>
        <v>41.204796223935261</v>
      </c>
      <c r="K100" s="229">
        <f>(SUM('1.  LRAMVA Summary'!F$54:F$68)+SUM('1.  LRAMVA Summary'!F$69:F$70)*(MONTH($E100)-1)/12)*$H100</f>
        <v>7.8840210905625545</v>
      </c>
      <c r="L100" s="229">
        <f>(SUM('1.  LRAMVA Summary'!G$54:G$68)+SUM('1.  LRAMVA Summary'!G$69:G$70)*(MONTH($E100)-1)/12)*$H100</f>
        <v>-0.13576348194444443</v>
      </c>
      <c r="M100" s="229">
        <f>(SUM('1.  LRAMVA Summary'!H$54:H$68)+SUM('1.  LRAMVA Summary'!H$69:H$70)*(MONTH($E100)-1)/12)*$H100</f>
        <v>-7.312499027777776E-2</v>
      </c>
      <c r="N100" s="229">
        <f>(SUM('1.  LRAMVA Summary'!I$54:I$68)+SUM('1.  LRAMVA Summary'!I$69:I$70)*(MONTH($E100)-1)/12)*$H100</f>
        <v>23.908590370207886</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5"/>
        <v>81.104076098889649</v>
      </c>
    </row>
    <row r="101" spans="2:23" s="9" customFormat="1">
      <c r="B101" s="66"/>
      <c r="E101" s="213">
        <v>42705</v>
      </c>
      <c r="F101" s="213" t="s">
        <v>183</v>
      </c>
      <c r="G101" s="214" t="s">
        <v>69</v>
      </c>
      <c r="H101" s="209">
        <f t="shared" si="38"/>
        <v>9.1666666666666665E-4</v>
      </c>
      <c r="I101" s="229">
        <f>(SUM('1.  LRAMVA Summary'!D$54:D$68)+SUM('1.  LRAMVA Summary'!D$69:D$70)*(MONTH($E101)-1)/12)*$H101</f>
        <v>9.0337596590614755</v>
      </c>
      <c r="J101" s="229">
        <f>(SUM('1.  LRAMVA Summary'!E$54:E$68)+SUM('1.  LRAMVA Summary'!E$69:E$70)*(MONTH($E101)-1)/12)*$H101</f>
        <v>41.917549592601397</v>
      </c>
      <c r="K101" s="229">
        <f>(SUM('1.  LRAMVA Summary'!F$54:F$68)+SUM('1.  LRAMVA Summary'!F$69:F$70)*(MONTH($E101)-1)/12)*$H101</f>
        <v>8.0967948968901737</v>
      </c>
      <c r="L101" s="229">
        <f>(SUM('1.  LRAMVA Summary'!G$54:G$68)+SUM('1.  LRAMVA Summary'!G$69:G$70)*(MONTH($E101)-1)/12)*$H101</f>
        <v>-0.1381872784722222</v>
      </c>
      <c r="M101" s="229">
        <f>(SUM('1.  LRAMVA Summary'!H$54:H$68)+SUM('1.  LRAMVA Summary'!H$69:H$70)*(MONTH($E101)-1)/12)*$H101</f>
        <v>-7.4443240972222213E-2</v>
      </c>
      <c r="N101" s="229">
        <f>(SUM('1.  LRAMVA Summary'!I$54:I$68)+SUM('1.  LRAMVA Summary'!I$69:I$70)*(MONTH($E101)-1)/12)*$H101</f>
        <v>25.048564947476276</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5"/>
        <v>83.884038576584871</v>
      </c>
    </row>
    <row r="102" spans="2:23" s="9" customFormat="1" ht="15" thickBot="1">
      <c r="B102" s="66"/>
      <c r="E102" s="215" t="s">
        <v>466</v>
      </c>
      <c r="F102" s="215"/>
      <c r="G102" s="216"/>
      <c r="H102" s="217"/>
      <c r="I102" s="218">
        <f>SUM(I89:I101)</f>
        <v>-35.138774363273725</v>
      </c>
      <c r="J102" s="218">
        <f>SUM(J89:J101)</f>
        <v>1431.3051134612599</v>
      </c>
      <c r="K102" s="218">
        <f t="shared" ref="K102:O102" si="39">SUM(K89:K101)</f>
        <v>212.83458364953185</v>
      </c>
      <c r="L102" s="218">
        <f t="shared" si="39"/>
        <v>-4.6222779408333334</v>
      </c>
      <c r="M102" s="218">
        <f t="shared" si="39"/>
        <v>-2.4682461914583333</v>
      </c>
      <c r="N102" s="218">
        <f t="shared" si="39"/>
        <v>261.76377080589134</v>
      </c>
      <c r="O102" s="218">
        <f t="shared" si="39"/>
        <v>0</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1863.6741694211178</v>
      </c>
    </row>
    <row r="103" spans="2:23" s="9" customFormat="1" ht="1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-35.138774363273725</v>
      </c>
      <c r="J104" s="227">
        <f t="shared" ref="J104" si="41">J102+J103</f>
        <v>1431.3051134612599</v>
      </c>
      <c r="K104" s="227">
        <f t="shared" ref="K104" si="42">K102+K103</f>
        <v>212.83458364953185</v>
      </c>
      <c r="L104" s="227">
        <f t="shared" ref="L104" si="43">L102+L103</f>
        <v>-4.6222779408333334</v>
      </c>
      <c r="M104" s="227">
        <f t="shared" ref="M104" si="44">M102+M103</f>
        <v>-2.4682461914583333</v>
      </c>
      <c r="N104" s="227">
        <f t="shared" ref="N104" si="45">N102+N103</f>
        <v>261.76377080589134</v>
      </c>
      <c r="O104" s="227">
        <f t="shared" ref="O104:V104" si="46">O102+O103</f>
        <v>0</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1863.6741694211178</v>
      </c>
    </row>
    <row r="105" spans="2:23" s="9" customFormat="1">
      <c r="B105" s="66"/>
      <c r="E105" s="213">
        <v>42736</v>
      </c>
      <c r="F105" s="213" t="s">
        <v>184</v>
      </c>
      <c r="G105" s="214" t="s">
        <v>65</v>
      </c>
      <c r="H105" s="239">
        <f>$C$39/12</f>
        <v>9.1666666666666665E-4</v>
      </c>
      <c r="I105" s="229">
        <f>(SUM('1.  LRAMVA Summary'!D$54:D$71)+SUM('1.  LRAMVA Summary'!D$72:D$73)*(MONTH($E105)-1)/12)*$H105</f>
        <v>9.7519624317167874</v>
      </c>
      <c r="J105" s="229">
        <f>(SUM('1.  LRAMVA Summary'!E$54:E$71)+SUM('1.  LRAMVA Summary'!E$72:E$73)*(MONTH($E105)-1)/12)*$H105</f>
        <v>42.630302961267532</v>
      </c>
      <c r="K105" s="229">
        <f>(SUM('1.  LRAMVA Summary'!F$54:F$71)+SUM('1.  LRAMVA Summary'!F$72:F$73)*(MONTH($E105)-1)/12)*$H105</f>
        <v>8.3095687032177921</v>
      </c>
      <c r="L105" s="229">
        <f>(SUM('1.  LRAMVA Summary'!G$54:G$71)+SUM('1.  LRAMVA Summary'!G$72:G$73)*(MONTH($E105)-1)/12)*$H105</f>
        <v>-0.140611075</v>
      </c>
      <c r="M105" s="229">
        <f>(SUM('1.  LRAMVA Summary'!H$54:H$71)+SUM('1.  LRAMVA Summary'!H$72:H$73)*(MONTH($E105)-1)/12)*$H105</f>
        <v>-7.5761491666666667E-2</v>
      </c>
      <c r="N105" s="229">
        <f>(SUM('1.  LRAMVA Summary'!I$54:I$71)+SUM('1.  LRAMVA Summary'!I$72:I$73)*(MONTH($E105)-1)/12)*$H105</f>
        <v>26.188539524744662</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86.664001054280106</v>
      </c>
    </row>
    <row r="106" spans="2:23" s="9" customFormat="1">
      <c r="B106" s="66"/>
      <c r="E106" s="213">
        <v>42767</v>
      </c>
      <c r="F106" s="213" t="s">
        <v>184</v>
      </c>
      <c r="G106" s="214" t="s">
        <v>65</v>
      </c>
      <c r="H106" s="239">
        <f t="shared" ref="H106:H107" si="48">$C$39/12</f>
        <v>9.1666666666666665E-4</v>
      </c>
      <c r="I106" s="229">
        <f>(SUM('1.  LRAMVA Summary'!D$54:D$71)+SUM('1.  LRAMVA Summary'!D$72:D$73)*(MONTH($E106)-1)/12)*$H106</f>
        <v>11.219596764186317</v>
      </c>
      <c r="J106" s="229">
        <f>(SUM('1.  LRAMVA Summary'!E$54:E$71)+SUM('1.  LRAMVA Summary'!E$72:E$73)*(MONTH($E106)-1)/12)*$H106</f>
        <v>43.10449723595061</v>
      </c>
      <c r="K106" s="229">
        <f>(SUM('1.  LRAMVA Summary'!F$54:F$71)+SUM('1.  LRAMVA Summary'!F$72:F$73)*(MONTH($E106)-1)/12)*$H106</f>
        <v>8.8228148592642857</v>
      </c>
      <c r="L106" s="229">
        <f>(SUM('1.  LRAMVA Summary'!G$54:G$71)+SUM('1.  LRAMVA Summary'!G$72:G$73)*(MONTH($E106)-1)/12)*$H106</f>
        <v>-0.14303487152777777</v>
      </c>
      <c r="M106" s="229">
        <f>(SUM('1.  LRAMVA Summary'!H$54:H$71)+SUM('1.  LRAMVA Summary'!H$72:H$73)*(MONTH($E106)-1)/12)*$H106</f>
        <v>-7.7079742361111106E-2</v>
      </c>
      <c r="N106" s="229">
        <f>(SUM('1.  LRAMVA Summary'!I$54:I$71)+SUM('1.  LRAMVA Summary'!I$72:I$73)*(MONTH($E106)-1)/12)*$H106</f>
        <v>27.328514102013052</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49">SUM(I106:V106)</f>
        <v>90.255308347525371</v>
      </c>
    </row>
    <row r="107" spans="2:23" s="9" customFormat="1">
      <c r="B107" s="66"/>
      <c r="E107" s="213">
        <v>42795</v>
      </c>
      <c r="F107" s="213" t="s">
        <v>184</v>
      </c>
      <c r="G107" s="214" t="s">
        <v>65</v>
      </c>
      <c r="H107" s="239">
        <f t="shared" si="48"/>
        <v>9.1666666666666665E-4</v>
      </c>
      <c r="I107" s="229">
        <f>(SUM('1.  LRAMVA Summary'!D$54:D$71)+SUM('1.  LRAMVA Summary'!D$72:D$73)*(MONTH($E107)-1)/12)*$H107</f>
        <v>12.68723109665585</v>
      </c>
      <c r="J107" s="229">
        <f>(SUM('1.  LRAMVA Summary'!E$54:E$71)+SUM('1.  LRAMVA Summary'!E$72:E$73)*(MONTH($E107)-1)/12)*$H107</f>
        <v>43.578691510633696</v>
      </c>
      <c r="K107" s="229">
        <f>(SUM('1.  LRAMVA Summary'!F$54:F$71)+SUM('1.  LRAMVA Summary'!F$72:F$73)*(MONTH($E107)-1)/12)*$H107</f>
        <v>9.336061015310781</v>
      </c>
      <c r="L107" s="229">
        <f>(SUM('1.  LRAMVA Summary'!G$54:G$71)+SUM('1.  LRAMVA Summary'!G$72:G$73)*(MONTH($E107)-1)/12)*$H107</f>
        <v>-0.14545866805555557</v>
      </c>
      <c r="M107" s="229">
        <f>(SUM('1.  LRAMVA Summary'!H$54:H$71)+SUM('1.  LRAMVA Summary'!H$72:H$73)*(MONTH($E107)-1)/12)*$H107</f>
        <v>-7.8397993055555545E-2</v>
      </c>
      <c r="N107" s="229">
        <f>(SUM('1.  LRAMVA Summary'!I$54:I$71)+SUM('1.  LRAMVA Summary'!I$72:I$73)*(MONTH($E107)-1)/12)*$H107</f>
        <v>28.468488679281442</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49"/>
        <v>93.846615640770665</v>
      </c>
    </row>
    <row r="108" spans="2:23" s="8" customFormat="1">
      <c r="B108" s="238"/>
      <c r="E108" s="213">
        <v>42826</v>
      </c>
      <c r="F108" s="213" t="s">
        <v>184</v>
      </c>
      <c r="G108" s="214" t="s">
        <v>66</v>
      </c>
      <c r="H108" s="239">
        <f>$C$40/12</f>
        <v>9.1666666666666665E-4</v>
      </c>
      <c r="I108" s="229">
        <f>(SUM('1.  LRAMVA Summary'!D$54:D$71)+SUM('1.  LRAMVA Summary'!D$72:D$73)*(MONTH($E108)-1)/12)*$H108</f>
        <v>14.15486542912538</v>
      </c>
      <c r="J108" s="229">
        <f>(SUM('1.  LRAMVA Summary'!E$54:E$71)+SUM('1.  LRAMVA Summary'!E$72:E$73)*(MONTH($E108)-1)/12)*$H108</f>
        <v>44.052885785316782</v>
      </c>
      <c r="K108" s="229">
        <f>(SUM('1.  LRAMVA Summary'!F$54:F$71)+SUM('1.  LRAMVA Summary'!F$72:F$73)*(MONTH($E108)-1)/12)*$H108</f>
        <v>9.8493071713572764</v>
      </c>
      <c r="L108" s="229">
        <f>(SUM('1.  LRAMVA Summary'!G$54:G$71)+SUM('1.  LRAMVA Summary'!G$72:G$73)*(MONTH($E108)-1)/12)*$H108</f>
        <v>-0.14788246458333332</v>
      </c>
      <c r="M108" s="229">
        <f>(SUM('1.  LRAMVA Summary'!H$54:H$71)+SUM('1.  LRAMVA Summary'!H$72:H$73)*(MONTH($E108)-1)/12)*$H108</f>
        <v>-7.9716243749999985E-2</v>
      </c>
      <c r="N108" s="229">
        <f>(SUM('1.  LRAMVA Summary'!I$54:I$71)+SUM('1.  LRAMVA Summary'!I$72:I$73)*(MONTH($E108)-1)/12)*$H108</f>
        <v>29.608463256549829</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49"/>
        <v>97.43792293401593</v>
      </c>
    </row>
    <row r="109" spans="2:23" s="9" customFormat="1">
      <c r="B109" s="66"/>
      <c r="E109" s="213">
        <v>42856</v>
      </c>
      <c r="F109" s="213" t="s">
        <v>184</v>
      </c>
      <c r="G109" s="214" t="s">
        <v>66</v>
      </c>
      <c r="H109" s="239">
        <f t="shared" ref="H109:H110" si="50">$C$40/12</f>
        <v>9.1666666666666665E-4</v>
      </c>
      <c r="I109" s="229">
        <f>(SUM('1.  LRAMVA Summary'!D$54:D$71)+SUM('1.  LRAMVA Summary'!D$72:D$73)*(MONTH($E109)-1)/12)*$H109</f>
        <v>15.622499761594909</v>
      </c>
      <c r="J109" s="229">
        <f>(SUM('1.  LRAMVA Summary'!E$54:E$71)+SUM('1.  LRAMVA Summary'!E$72:E$73)*(MONTH($E109)-1)/12)*$H109</f>
        <v>44.527080059999861</v>
      </c>
      <c r="K109" s="229">
        <f>(SUM('1.  LRAMVA Summary'!F$54:F$71)+SUM('1.  LRAMVA Summary'!F$72:F$73)*(MONTH($E109)-1)/12)*$H109</f>
        <v>10.362553327403772</v>
      </c>
      <c r="L109" s="229">
        <f>(SUM('1.  LRAMVA Summary'!G$54:G$71)+SUM('1.  LRAMVA Summary'!G$72:G$73)*(MONTH($E109)-1)/12)*$H109</f>
        <v>-0.15030626111111112</v>
      </c>
      <c r="M109" s="229">
        <f>(SUM('1.  LRAMVA Summary'!H$54:H$71)+SUM('1.  LRAMVA Summary'!H$72:H$73)*(MONTH($E109)-1)/12)*$H109</f>
        <v>-8.1034494444444438E-2</v>
      </c>
      <c r="N109" s="229">
        <f>(SUM('1.  LRAMVA Summary'!I$54:I$71)+SUM('1.  LRAMVA Summary'!I$72:I$73)*(MONTH($E109)-1)/12)*$H109</f>
        <v>30.748437833818219</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49"/>
        <v>101.02923022726121</v>
      </c>
    </row>
    <row r="110" spans="2:23" s="237" customFormat="1">
      <c r="B110" s="236"/>
      <c r="E110" s="213">
        <v>42887</v>
      </c>
      <c r="F110" s="213" t="s">
        <v>184</v>
      </c>
      <c r="G110" s="214" t="s">
        <v>66</v>
      </c>
      <c r="H110" s="239">
        <f t="shared" si="50"/>
        <v>9.1666666666666665E-4</v>
      </c>
      <c r="I110" s="229">
        <f>(SUM('1.  LRAMVA Summary'!D$54:D$71)+SUM('1.  LRAMVA Summary'!D$72:D$73)*(MONTH($E110)-1)/12)*$H110</f>
        <v>17.090134094064442</v>
      </c>
      <c r="J110" s="229">
        <f>(SUM('1.  LRAMVA Summary'!E$54:E$71)+SUM('1.  LRAMVA Summary'!E$72:E$73)*(MONTH($E110)-1)/12)*$H110</f>
        <v>45.001274334682947</v>
      </c>
      <c r="K110" s="229">
        <f>(SUM('1.  LRAMVA Summary'!F$54:F$71)+SUM('1.  LRAMVA Summary'!F$72:F$73)*(MONTH($E110)-1)/12)*$H110</f>
        <v>10.875799483450265</v>
      </c>
      <c r="L110" s="229">
        <f>(SUM('1.  LRAMVA Summary'!G$54:G$71)+SUM('1.  LRAMVA Summary'!G$72:G$73)*(MONTH($E110)-1)/12)*$H110</f>
        <v>-0.15273005763888889</v>
      </c>
      <c r="M110" s="229">
        <f>(SUM('1.  LRAMVA Summary'!H$54:H$71)+SUM('1.  LRAMVA Summary'!H$72:H$73)*(MONTH($E110)-1)/12)*$H110</f>
        <v>-8.2352745138888891E-2</v>
      </c>
      <c r="N110" s="229">
        <f>(SUM('1.  LRAMVA Summary'!I$54:I$71)+SUM('1.  LRAMVA Summary'!I$72:I$73)*(MONTH($E110)-1)/12)*$H110</f>
        <v>31.888412411086605</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49"/>
        <v>104.62053752050647</v>
      </c>
    </row>
    <row r="111" spans="2:23" s="9" customFormat="1">
      <c r="B111" s="66"/>
      <c r="E111" s="213">
        <v>42917</v>
      </c>
      <c r="F111" s="213" t="s">
        <v>184</v>
      </c>
      <c r="G111" s="214" t="s">
        <v>68</v>
      </c>
      <c r="H111" s="239">
        <f>$C$41/12</f>
        <v>9.1666666666666665E-4</v>
      </c>
      <c r="I111" s="229">
        <f>(SUM('1.  LRAMVA Summary'!D$54:D$71)+SUM('1.  LRAMVA Summary'!D$72:D$73)*(MONTH($E111)-1)/12)*$H111</f>
        <v>18.557768426533972</v>
      </c>
      <c r="J111" s="229">
        <f>(SUM('1.  LRAMVA Summary'!E$54:E$71)+SUM('1.  LRAMVA Summary'!E$72:E$73)*(MONTH($E111)-1)/12)*$H111</f>
        <v>45.475468609366018</v>
      </c>
      <c r="K111" s="229">
        <f>(SUM('1.  LRAMVA Summary'!F$54:F$71)+SUM('1.  LRAMVA Summary'!F$72:F$73)*(MONTH($E111)-1)/12)*$H111</f>
        <v>11.389045639496763</v>
      </c>
      <c r="L111" s="229">
        <f>(SUM('1.  LRAMVA Summary'!G$54:G$71)+SUM('1.  LRAMVA Summary'!G$72:G$73)*(MONTH($E111)-1)/12)*$H111</f>
        <v>-0.15515385416666666</v>
      </c>
      <c r="M111" s="229">
        <f>(SUM('1.  LRAMVA Summary'!H$54:H$71)+SUM('1.  LRAMVA Summary'!H$72:H$73)*(MONTH($E111)-1)/12)*$H111</f>
        <v>-8.3670995833333331E-2</v>
      </c>
      <c r="N111" s="229">
        <f>(SUM('1.  LRAMVA Summary'!I$54:I$71)+SUM('1.  LRAMVA Summary'!I$72:I$73)*(MONTH($E111)-1)/12)*$H111</f>
        <v>33.028386988354995</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49"/>
        <v>108.21184481375174</v>
      </c>
    </row>
    <row r="112" spans="2:23" s="9" customFormat="1">
      <c r="B112" s="66"/>
      <c r="E112" s="213">
        <v>42948</v>
      </c>
      <c r="F112" s="213" t="s">
        <v>184</v>
      </c>
      <c r="G112" s="214" t="s">
        <v>68</v>
      </c>
      <c r="H112" s="239">
        <f t="shared" ref="H112:H113" si="51">$C$41/12</f>
        <v>9.1666666666666665E-4</v>
      </c>
      <c r="I112" s="229">
        <f>(SUM('1.  LRAMVA Summary'!D$54:D$71)+SUM('1.  LRAMVA Summary'!D$72:D$73)*(MONTH($E112)-1)/12)*$H112</f>
        <v>20.025402759003502</v>
      </c>
      <c r="J112" s="229">
        <f>(SUM('1.  LRAMVA Summary'!E$54:E$71)+SUM('1.  LRAMVA Summary'!E$72:E$73)*(MONTH($E112)-1)/12)*$H112</f>
        <v>45.949662884049104</v>
      </c>
      <c r="K112" s="229">
        <f>(SUM('1.  LRAMVA Summary'!F$54:F$71)+SUM('1.  LRAMVA Summary'!F$72:F$73)*(MONTH($E112)-1)/12)*$H112</f>
        <v>11.902291795543256</v>
      </c>
      <c r="L112" s="229">
        <f>(SUM('1.  LRAMVA Summary'!G$54:G$71)+SUM('1.  LRAMVA Summary'!G$72:G$73)*(MONTH($E112)-1)/12)*$H112</f>
        <v>-0.15757765069444446</v>
      </c>
      <c r="M112" s="229">
        <f>(SUM('1.  LRAMVA Summary'!H$54:H$71)+SUM('1.  LRAMVA Summary'!H$72:H$73)*(MONTH($E112)-1)/12)*$H112</f>
        <v>-8.498924652777777E-2</v>
      </c>
      <c r="N112" s="229">
        <f>(SUM('1.  LRAMVA Summary'!I$54:I$71)+SUM('1.  LRAMVA Summary'!I$72:I$73)*(MONTH($E112)-1)/12)*$H112</f>
        <v>34.168361565623385</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49"/>
        <v>111.803152106997</v>
      </c>
    </row>
    <row r="113" spans="2:23" s="9" customFormat="1">
      <c r="B113" s="66"/>
      <c r="E113" s="213">
        <v>42979</v>
      </c>
      <c r="F113" s="213" t="s">
        <v>184</v>
      </c>
      <c r="G113" s="214" t="s">
        <v>68</v>
      </c>
      <c r="H113" s="239">
        <f t="shared" si="51"/>
        <v>9.1666666666666665E-4</v>
      </c>
      <c r="I113" s="229">
        <f>(SUM('1.  LRAMVA Summary'!D$54:D$71)+SUM('1.  LRAMVA Summary'!D$72:D$73)*(MONTH($E113)-1)/12)*$H113</f>
        <v>21.493037091473035</v>
      </c>
      <c r="J113" s="229">
        <f>(SUM('1.  LRAMVA Summary'!E$54:E$71)+SUM('1.  LRAMVA Summary'!E$72:E$73)*(MONTH($E113)-1)/12)*$H113</f>
        <v>46.423857158732183</v>
      </c>
      <c r="K113" s="229">
        <f>(SUM('1.  LRAMVA Summary'!F$54:F$71)+SUM('1.  LRAMVA Summary'!F$72:F$73)*(MONTH($E113)-1)/12)*$H113</f>
        <v>12.415537951589751</v>
      </c>
      <c r="L113" s="229">
        <f>(SUM('1.  LRAMVA Summary'!G$54:G$71)+SUM('1.  LRAMVA Summary'!G$72:G$73)*(MONTH($E113)-1)/12)*$H113</f>
        <v>-0.1600014472222222</v>
      </c>
      <c r="M113" s="229">
        <f>(SUM('1.  LRAMVA Summary'!H$54:H$71)+SUM('1.  LRAMVA Summary'!H$72:H$73)*(MONTH($E113)-1)/12)*$H113</f>
        <v>-8.6307497222222224E-2</v>
      </c>
      <c r="N113" s="229">
        <f>(SUM('1.  LRAMVA Summary'!I$54:I$71)+SUM('1.  LRAMVA Summary'!I$72:I$73)*(MONTH($E113)-1)/12)*$H113</f>
        <v>35.308336142891775</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49"/>
        <v>115.3944594002423</v>
      </c>
    </row>
    <row r="114" spans="2:23" s="9" customFormat="1">
      <c r="B114" s="66"/>
      <c r="E114" s="213">
        <v>43009</v>
      </c>
      <c r="F114" s="213" t="s">
        <v>184</v>
      </c>
      <c r="G114" s="214" t="s">
        <v>69</v>
      </c>
      <c r="H114" s="239">
        <f>$C$42/12</f>
        <v>1.25E-3</v>
      </c>
      <c r="I114" s="229">
        <f>(SUM('1.  LRAMVA Summary'!D$54:D$71)+SUM('1.  LRAMVA Summary'!D$72:D$73)*(MONTH($E114)-1)/12)*$H114</f>
        <v>31.310006487194407</v>
      </c>
      <c r="J114" s="229">
        <f>(SUM('1.  LRAMVA Summary'!E$54:E$71)+SUM('1.  LRAMVA Summary'!E$72:E$73)*(MONTH($E114)-1)/12)*$H114</f>
        <v>63.951888318293548</v>
      </c>
      <c r="K114" s="229">
        <f>(SUM('1.  LRAMVA Summary'!F$54:F$71)+SUM('1.  LRAMVA Summary'!F$72:F$73)*(MONTH($E114)-1)/12)*$H114</f>
        <v>17.630160146776699</v>
      </c>
      <c r="L114" s="229">
        <f>(SUM('1.  LRAMVA Summary'!G$54:G$71)+SUM('1.  LRAMVA Summary'!G$72:G$73)*(MONTH($E114)-1)/12)*$H114</f>
        <v>-0.22148896874999999</v>
      </c>
      <c r="M114" s="229">
        <f>(SUM('1.  LRAMVA Summary'!H$54:H$71)+SUM('1.  LRAMVA Summary'!H$72:H$73)*(MONTH($E114)-1)/12)*$H114</f>
        <v>-0.11948965624999999</v>
      </c>
      <c r="N114" s="229">
        <f>(SUM('1.  LRAMVA Summary'!I$54:I$71)+SUM('1.  LRAMVA Summary'!I$72:I$73)*(MONTH($E114)-1)/12)*$H114</f>
        <v>49.7022418911275</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49"/>
        <v>162.25331821839217</v>
      </c>
    </row>
    <row r="115" spans="2:23" s="9" customFormat="1">
      <c r="B115" s="66"/>
      <c r="E115" s="213">
        <v>43040</v>
      </c>
      <c r="F115" s="213" t="s">
        <v>184</v>
      </c>
      <c r="G115" s="214" t="s">
        <v>69</v>
      </c>
      <c r="H115" s="239">
        <f t="shared" ref="H115:H116" si="52">$C$42/12</f>
        <v>1.25E-3</v>
      </c>
      <c r="I115" s="229">
        <f>(SUM('1.  LRAMVA Summary'!D$54:D$71)+SUM('1.  LRAMVA Summary'!D$72:D$73)*(MONTH($E115)-1)/12)*$H115</f>
        <v>33.31132603147104</v>
      </c>
      <c r="J115" s="229">
        <f>(SUM('1.  LRAMVA Summary'!E$54:E$71)+SUM('1.  LRAMVA Summary'!E$72:E$73)*(MONTH($E115)-1)/12)*$H115</f>
        <v>64.598516874679575</v>
      </c>
      <c r="K115" s="229">
        <f>(SUM('1.  LRAMVA Summary'!F$54:F$71)+SUM('1.  LRAMVA Summary'!F$72:F$73)*(MONTH($E115)-1)/12)*$H115</f>
        <v>18.330041268658285</v>
      </c>
      <c r="L115" s="229">
        <f>(SUM('1.  LRAMVA Summary'!G$54:G$71)+SUM('1.  LRAMVA Summary'!G$72:G$73)*(MONTH($E115)-1)/12)*$H115</f>
        <v>-0.22479414583333335</v>
      </c>
      <c r="M115" s="229">
        <f>(SUM('1.  LRAMVA Summary'!H$54:H$71)+SUM('1.  LRAMVA Summary'!H$72:H$73)*(MONTH($E115)-1)/12)*$H115</f>
        <v>-0.12128727083333334</v>
      </c>
      <c r="N115" s="229">
        <f>(SUM('1.  LRAMVA Summary'!I$54:I$71)+SUM('1.  LRAMVA Summary'!I$72:I$73)*(MONTH($E115)-1)/12)*$H115</f>
        <v>51.256752678311663</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49"/>
        <v>167.15055543645391</v>
      </c>
    </row>
    <row r="116" spans="2:23" s="9" customFormat="1">
      <c r="B116" s="66"/>
      <c r="E116" s="213">
        <v>43070</v>
      </c>
      <c r="F116" s="213" t="s">
        <v>184</v>
      </c>
      <c r="G116" s="214" t="s">
        <v>69</v>
      </c>
      <c r="H116" s="239">
        <f t="shared" si="52"/>
        <v>1.25E-3</v>
      </c>
      <c r="I116" s="229">
        <f>(SUM('1.  LRAMVA Summary'!D$54:D$71)+SUM('1.  LRAMVA Summary'!D$72:D$73)*(MONTH($E116)-1)/12)*$H116</f>
        <v>35.312645575747673</v>
      </c>
      <c r="J116" s="229">
        <f>(SUM('1.  LRAMVA Summary'!E$54:E$71)+SUM('1.  LRAMVA Summary'!E$72:E$73)*(MONTH($E116)-1)/12)*$H116</f>
        <v>65.245145431065595</v>
      </c>
      <c r="K116" s="229">
        <f>(SUM('1.  LRAMVA Summary'!F$54:F$71)+SUM('1.  LRAMVA Summary'!F$72:F$73)*(MONTH($E116)-1)/12)*$H116</f>
        <v>19.02992239053987</v>
      </c>
      <c r="L116" s="229">
        <f>(SUM('1.  LRAMVA Summary'!G$54:G$71)+SUM('1.  LRAMVA Summary'!G$72:G$73)*(MONTH($E116)-1)/12)*$H116</f>
        <v>-0.22809932291666665</v>
      </c>
      <c r="M116" s="229">
        <f>(SUM('1.  LRAMVA Summary'!H$54:H$71)+SUM('1.  LRAMVA Summary'!H$72:H$73)*(MONTH($E116)-1)/12)*$H116</f>
        <v>-0.12308488541666666</v>
      </c>
      <c r="N116" s="229">
        <f>(SUM('1.  LRAMVA Summary'!I$54:I$71)+SUM('1.  LRAMVA Summary'!I$72:I$73)*(MONTH($E116)-1)/12)*$H116</f>
        <v>52.811263465495834</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49"/>
        <v>172.04779265451563</v>
      </c>
    </row>
    <row r="117" spans="2:23" s="9" customFormat="1" ht="15" thickBot="1">
      <c r="B117" s="66"/>
      <c r="E117" s="215" t="s">
        <v>467</v>
      </c>
      <c r="F117" s="215"/>
      <c r="G117" s="216"/>
      <c r="H117" s="217"/>
      <c r="I117" s="218">
        <f>SUM(I104:I116)</f>
        <v>205.39770158549359</v>
      </c>
      <c r="J117" s="218">
        <f>SUM(J104:J116)</f>
        <v>2025.8443846252974</v>
      </c>
      <c r="K117" s="218">
        <f t="shared" ref="K117:O117" si="53">SUM(K104:K116)</f>
        <v>361.08768740214066</v>
      </c>
      <c r="L117" s="218">
        <f t="shared" si="53"/>
        <v>-6.6494167283333345</v>
      </c>
      <c r="M117" s="218">
        <f t="shared" si="53"/>
        <v>-3.5614184539583329</v>
      </c>
      <c r="N117" s="218">
        <f t="shared" si="53"/>
        <v>692.26996934519036</v>
      </c>
      <c r="O117" s="218">
        <f t="shared" si="53"/>
        <v>0</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SUM(W104:W116)</f>
        <v>3274.3889077758299</v>
      </c>
    </row>
    <row r="118" spans="2:23" s="9" customFormat="1" ht="1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205.39770158549359</v>
      </c>
      <c r="J119" s="227">
        <f t="shared" ref="J119" si="55">J117+J118</f>
        <v>2025.8443846252974</v>
      </c>
      <c r="K119" s="227">
        <f t="shared" ref="K119" si="56">K117+K118</f>
        <v>361.08768740214066</v>
      </c>
      <c r="L119" s="227">
        <f t="shared" ref="L119" si="57">L117+L118</f>
        <v>-6.6494167283333345</v>
      </c>
      <c r="M119" s="227">
        <f t="shared" ref="M119" si="58">M117+M118</f>
        <v>-3.5614184539583329</v>
      </c>
      <c r="N119" s="227">
        <f t="shared" ref="N119" si="59">N117+N118</f>
        <v>692.26996934519036</v>
      </c>
      <c r="O119" s="227">
        <f t="shared" ref="O119:V119" si="60">O117+O118</f>
        <v>0</v>
      </c>
      <c r="P119" s="227">
        <f t="shared" si="60"/>
        <v>0</v>
      </c>
      <c r="Q119" s="227">
        <f t="shared" si="60"/>
        <v>0</v>
      </c>
      <c r="R119" s="227">
        <f t="shared" si="60"/>
        <v>0</v>
      </c>
      <c r="S119" s="227">
        <f t="shared" si="60"/>
        <v>0</v>
      </c>
      <c r="T119" s="227">
        <f t="shared" si="60"/>
        <v>0</v>
      </c>
      <c r="U119" s="227">
        <f t="shared" si="60"/>
        <v>0</v>
      </c>
      <c r="V119" s="227">
        <f t="shared" si="60"/>
        <v>0</v>
      </c>
      <c r="W119" s="227">
        <f t="shared" ref="W119" si="61">W117+W118</f>
        <v>3274.3889077758299</v>
      </c>
    </row>
    <row r="120" spans="2:23" s="9" customFormat="1">
      <c r="B120" s="66"/>
      <c r="E120" s="213">
        <v>43101</v>
      </c>
      <c r="F120" s="213" t="s">
        <v>185</v>
      </c>
      <c r="G120" s="214" t="s">
        <v>65</v>
      </c>
      <c r="H120" s="239">
        <f>$C$43/12</f>
        <v>1.25E-3</v>
      </c>
      <c r="I120" s="229">
        <f>(SUM('1.  LRAMVA Summary'!D$54:D$74)+SUM('1.  LRAMVA Summary'!D$75:D$76)*(MONTH($E120)-1)/12)*$H120</f>
        <v>37.313965120024307</v>
      </c>
      <c r="J120" s="229">
        <f>(SUM('1.  LRAMVA Summary'!E$54:E$74)+SUM('1.  LRAMVA Summary'!E$75:E$76)*(MONTH($E120)-1)/12)*$H120</f>
        <v>65.891773987451614</v>
      </c>
      <c r="K120" s="229">
        <f>(SUM('1.  LRAMVA Summary'!F$54:F$74)+SUM('1.  LRAMVA Summary'!F$75:F$76)*(MONTH($E120)-1)/12)*$H120</f>
        <v>19.729803512421451</v>
      </c>
      <c r="L120" s="229">
        <f>(SUM('1.  LRAMVA Summary'!G$54:G$74)+SUM('1.  LRAMVA Summary'!G$75:G$76)*(MONTH($E120)-1)/12)*$H120</f>
        <v>-0.23140450000000001</v>
      </c>
      <c r="M120" s="229">
        <f>(SUM('1.  LRAMVA Summary'!H$54:H$74)+SUM('1.  LRAMVA Summary'!H$75:H$76)*(MONTH($E120)-1)/12)*$H120</f>
        <v>-0.12488250000000001</v>
      </c>
      <c r="N120" s="229">
        <f>(SUM('1.  LRAMVA Summary'!I$54:I$74)+SUM('1.  LRAMVA Summary'!I$75:I$76)*(MONTH($E120)-1)/12)*$H120</f>
        <v>54.365774252679998</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176.94502987257738</v>
      </c>
    </row>
    <row r="121" spans="2:23" s="9" customFormat="1">
      <c r="B121" s="66"/>
      <c r="E121" s="213">
        <v>43132</v>
      </c>
      <c r="F121" s="213" t="s">
        <v>185</v>
      </c>
      <c r="G121" s="214" t="s">
        <v>65</v>
      </c>
      <c r="H121" s="239">
        <f t="shared" ref="H121:H122" si="62">$C$43/12</f>
        <v>1.25E-3</v>
      </c>
      <c r="I121" s="229">
        <f>(SUM('1.  LRAMVA Summary'!D$54:D$74)+SUM('1.  LRAMVA Summary'!D$75:D$76)*(MONTH($E121)-1)/12)*$H121</f>
        <v>39.366078839158313</v>
      </c>
      <c r="J121" s="229">
        <f>(SUM('1.  LRAMVA Summary'!E$54:E$74)+SUM('1.  LRAMVA Summary'!E$75:E$76)*(MONTH($E121)-1)/12)*$H121</f>
        <v>66.535056737995959</v>
      </c>
      <c r="K121" s="229">
        <f>(SUM('1.  LRAMVA Summary'!F$54:F$74)+SUM('1.  LRAMVA Summary'!F$75:F$76)*(MONTH($E121)-1)/12)*$H121</f>
        <v>20.566190525949075</v>
      </c>
      <c r="L121" s="229">
        <f>(SUM('1.  LRAMVA Summary'!G$54:G$74)+SUM('1.  LRAMVA Summary'!G$75:G$76)*(MONTH($E121)-1)/12)*$H121</f>
        <v>-0.23470967708333335</v>
      </c>
      <c r="M121" s="229">
        <f>(SUM('1.  LRAMVA Summary'!H$54:H$74)+SUM('1.  LRAMVA Summary'!H$75:H$76)*(MONTH($E121)-1)/12)*$H121</f>
        <v>-0.12668011458333334</v>
      </c>
      <c r="N121" s="229">
        <f>(SUM('1.  LRAMVA Summary'!I$54:I$74)+SUM('1.  LRAMVA Summary'!I$75:I$76)*(MONTH($E121)-1)/12)*$H121</f>
        <v>55.920285039864154</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3">SUM(I121:V121)</f>
        <v>182.02622135130082</v>
      </c>
    </row>
    <row r="122" spans="2:23" s="9" customFormat="1">
      <c r="B122" s="66"/>
      <c r="E122" s="213">
        <v>43160</v>
      </c>
      <c r="F122" s="213" t="s">
        <v>185</v>
      </c>
      <c r="G122" s="214" t="s">
        <v>65</v>
      </c>
      <c r="H122" s="239">
        <f t="shared" si="62"/>
        <v>1.25E-3</v>
      </c>
      <c r="I122" s="229">
        <f>(SUM('1.  LRAMVA Summary'!D$54:D$74)+SUM('1.  LRAMVA Summary'!D$75:D$76)*(MONTH($E122)-1)/12)*$H122</f>
        <v>41.418192558292311</v>
      </c>
      <c r="J122" s="229">
        <f>(SUM('1.  LRAMVA Summary'!E$54:E$74)+SUM('1.  LRAMVA Summary'!E$75:E$76)*(MONTH($E122)-1)/12)*$H122</f>
        <v>67.178339488540288</v>
      </c>
      <c r="K122" s="229">
        <f>(SUM('1.  LRAMVA Summary'!F$54:F$74)+SUM('1.  LRAMVA Summary'!F$75:F$76)*(MONTH($E122)-1)/12)*$H122</f>
        <v>21.402577539476702</v>
      </c>
      <c r="L122" s="229">
        <f>(SUM('1.  LRAMVA Summary'!G$54:G$74)+SUM('1.  LRAMVA Summary'!G$75:G$76)*(MONTH($E122)-1)/12)*$H122</f>
        <v>-0.23801485416666668</v>
      </c>
      <c r="M122" s="229">
        <f>(SUM('1.  LRAMVA Summary'!H$54:H$74)+SUM('1.  LRAMVA Summary'!H$75:H$76)*(MONTH($E122)-1)/12)*$H122</f>
        <v>-0.12847772916666667</v>
      </c>
      <c r="N122" s="229">
        <f>(SUM('1.  LRAMVA Summary'!I$54:I$74)+SUM('1.  LRAMVA Summary'!I$75:I$76)*(MONTH($E122)-1)/12)*$H122</f>
        <v>57.474795827048332</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3"/>
        <v>187.10741283002432</v>
      </c>
    </row>
    <row r="123" spans="2:23" s="8" customFormat="1">
      <c r="B123" s="238"/>
      <c r="E123" s="213">
        <v>43191</v>
      </c>
      <c r="F123" s="213" t="s">
        <v>185</v>
      </c>
      <c r="G123" s="214" t="s">
        <v>66</v>
      </c>
      <c r="H123" s="239">
        <f>$C$44/12</f>
        <v>1.575E-3</v>
      </c>
      <c r="I123" s="229">
        <f>(SUM('1.  LRAMVA Summary'!D$54:D$74)+SUM('1.  LRAMVA Summary'!D$75:D$76)*(MONTH($E123)-1)/12)*$H123</f>
        <v>54.772585909557158</v>
      </c>
      <c r="J123" s="229">
        <f>(SUM('1.  LRAMVA Summary'!E$54:E$74)+SUM('1.  LRAMVA Summary'!E$75:E$76)*(MONTH($E123)-1)/12)*$H123</f>
        <v>85.455244021246628</v>
      </c>
      <c r="K123" s="229">
        <f>(SUM('1.  LRAMVA Summary'!F$54:F$74)+SUM('1.  LRAMVA Summary'!F$75:F$76)*(MONTH($E123)-1)/12)*$H123</f>
        <v>28.02109533678545</v>
      </c>
      <c r="L123" s="229">
        <f>(SUM('1.  LRAMVA Summary'!G$54:G$74)+SUM('1.  LRAMVA Summary'!G$75:G$76)*(MONTH($E123)-1)/12)*$H123</f>
        <v>-0.30406323937500002</v>
      </c>
      <c r="M123" s="229">
        <f>(SUM('1.  LRAMVA Summary'!H$54:H$74)+SUM('1.  LRAMVA Summary'!H$75:H$76)*(MONTH($E123)-1)/12)*$H123</f>
        <v>-0.16414693312500001</v>
      </c>
      <c r="N123" s="229">
        <f>(SUM('1.  LRAMVA Summary'!I$54:I$74)+SUM('1.  LRAMVA Summary'!I$75:I$76)*(MONTH($E123)-1)/12)*$H123</f>
        <v>74.376926333932943</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3"/>
        <v>242.15764142902216</v>
      </c>
    </row>
    <row r="124" spans="2:23" s="9" customFormat="1">
      <c r="B124" s="66"/>
      <c r="E124" s="213">
        <v>43221</v>
      </c>
      <c r="F124" s="213" t="s">
        <v>185</v>
      </c>
      <c r="G124" s="214" t="s">
        <v>66</v>
      </c>
      <c r="H124" s="239">
        <f t="shared" ref="H124:H125" si="64">$C$44/12</f>
        <v>1.575E-3</v>
      </c>
      <c r="I124" s="229">
        <f>(SUM('1.  LRAMVA Summary'!D$54:D$74)+SUM('1.  LRAMVA Summary'!D$75:D$76)*(MONTH($E124)-1)/12)*$H124</f>
        <v>57.358249195666005</v>
      </c>
      <c r="J124" s="229">
        <f>(SUM('1.  LRAMVA Summary'!E$54:E$74)+SUM('1.  LRAMVA Summary'!E$75:E$76)*(MONTH($E124)-1)/12)*$H124</f>
        <v>86.265780286932497</v>
      </c>
      <c r="K124" s="229">
        <f>(SUM('1.  LRAMVA Summary'!F$54:F$74)+SUM('1.  LRAMVA Summary'!F$75:F$76)*(MONTH($E124)-1)/12)*$H124</f>
        <v>29.074942973830257</v>
      </c>
      <c r="L124" s="229">
        <f>(SUM('1.  LRAMVA Summary'!G$54:G$74)+SUM('1.  LRAMVA Summary'!G$75:G$76)*(MONTH($E124)-1)/12)*$H124</f>
        <v>-0.30822776250000006</v>
      </c>
      <c r="M124" s="229">
        <f>(SUM('1.  LRAMVA Summary'!H$54:H$74)+SUM('1.  LRAMVA Summary'!H$75:H$76)*(MONTH($E124)-1)/12)*$H124</f>
        <v>-0.1664119275</v>
      </c>
      <c r="N124" s="229">
        <f>(SUM('1.  LRAMVA Summary'!I$54:I$74)+SUM('1.  LRAMVA Summary'!I$75:I$76)*(MONTH($E124)-1)/12)*$H124</f>
        <v>76.335609925784993</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3"/>
        <v>248.55994269221372</v>
      </c>
    </row>
    <row r="125" spans="2:23" s="237" customFormat="1">
      <c r="B125" s="236"/>
      <c r="E125" s="213">
        <v>43252</v>
      </c>
      <c r="F125" s="213" t="s">
        <v>185</v>
      </c>
      <c r="G125" s="214" t="s">
        <v>66</v>
      </c>
      <c r="H125" s="239">
        <f t="shared" si="64"/>
        <v>1.575E-3</v>
      </c>
      <c r="I125" s="229">
        <f>(SUM('1.  LRAMVA Summary'!D$54:D$74)+SUM('1.  LRAMVA Summary'!D$75:D$76)*(MONTH($E125)-1)/12)*$H125</f>
        <v>59.943912481774852</v>
      </c>
      <c r="J125" s="229">
        <f>(SUM('1.  LRAMVA Summary'!E$54:E$74)+SUM('1.  LRAMVA Summary'!E$75:E$76)*(MONTH($E125)-1)/12)*$H125</f>
        <v>87.076316552618366</v>
      </c>
      <c r="K125" s="229">
        <f>(SUM('1.  LRAMVA Summary'!F$54:F$74)+SUM('1.  LRAMVA Summary'!F$75:F$76)*(MONTH($E125)-1)/12)*$H125</f>
        <v>30.128790610875068</v>
      </c>
      <c r="L125" s="229">
        <f>(SUM('1.  LRAMVA Summary'!G$54:G$74)+SUM('1.  LRAMVA Summary'!G$75:G$76)*(MONTH($E125)-1)/12)*$H125</f>
        <v>-0.31239228562500004</v>
      </c>
      <c r="M125" s="229">
        <f>(SUM('1.  LRAMVA Summary'!H$54:H$74)+SUM('1.  LRAMVA Summary'!H$75:H$76)*(MONTH($E125)-1)/12)*$H125</f>
        <v>-0.16867692187500002</v>
      </c>
      <c r="N125" s="229">
        <f>(SUM('1.  LRAMVA Summary'!I$54:I$74)+SUM('1.  LRAMVA Summary'!I$75:I$76)*(MONTH($E125)-1)/12)*$H125</f>
        <v>78.294293517637044</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3"/>
        <v>254.96224395540531</v>
      </c>
    </row>
    <row r="126" spans="2:23" s="9" customFormat="1">
      <c r="B126" s="66"/>
      <c r="E126" s="213">
        <v>43282</v>
      </c>
      <c r="F126" s="213" t="s">
        <v>185</v>
      </c>
      <c r="G126" s="214" t="s">
        <v>68</v>
      </c>
      <c r="H126" s="239">
        <f>$C$45/12</f>
        <v>1.575E-3</v>
      </c>
      <c r="I126" s="229">
        <f>(SUM('1.  LRAMVA Summary'!D$54:D$74)+SUM('1.  LRAMVA Summary'!D$75:D$76)*(MONTH($E126)-1)/12)*$H126</f>
        <v>62.529575767883706</v>
      </c>
      <c r="J126" s="229">
        <f>(SUM('1.  LRAMVA Summary'!E$54:E$74)+SUM('1.  LRAMVA Summary'!E$75:E$76)*(MONTH($E126)-1)/12)*$H126</f>
        <v>87.88685281830422</v>
      </c>
      <c r="K126" s="229">
        <f>(SUM('1.  LRAMVA Summary'!F$54:F$74)+SUM('1.  LRAMVA Summary'!F$75:F$76)*(MONTH($E126)-1)/12)*$H126</f>
        <v>31.182638247919876</v>
      </c>
      <c r="L126" s="229">
        <f>(SUM('1.  LRAMVA Summary'!G$54:G$74)+SUM('1.  LRAMVA Summary'!G$75:G$76)*(MONTH($E126)-1)/12)*$H126</f>
        <v>-0.31655680875000003</v>
      </c>
      <c r="M126" s="229">
        <f>(SUM('1.  LRAMVA Summary'!H$54:H$74)+SUM('1.  LRAMVA Summary'!H$75:H$76)*(MONTH($E126)-1)/12)*$H126</f>
        <v>-0.17094191625000002</v>
      </c>
      <c r="N126" s="229">
        <f>(SUM('1.  LRAMVA Summary'!I$54:I$74)+SUM('1.  LRAMVA Summary'!I$75:I$76)*(MONTH($E126)-1)/12)*$H126</f>
        <v>80.252977109489095</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3"/>
        <v>261.3645452185969</v>
      </c>
    </row>
    <row r="127" spans="2:23" s="9" customFormat="1">
      <c r="B127" s="66"/>
      <c r="E127" s="213">
        <v>43313</v>
      </c>
      <c r="F127" s="213" t="s">
        <v>185</v>
      </c>
      <c r="G127" s="214" t="s">
        <v>68</v>
      </c>
      <c r="H127" s="239">
        <f t="shared" ref="H127:H128" si="65">$C$45/12</f>
        <v>1.575E-3</v>
      </c>
      <c r="I127" s="229">
        <f>(SUM('1.  LRAMVA Summary'!D$54:D$74)+SUM('1.  LRAMVA Summary'!D$75:D$76)*(MONTH($E127)-1)/12)*$H127</f>
        <v>65.115239053992553</v>
      </c>
      <c r="J127" s="229">
        <f>(SUM('1.  LRAMVA Summary'!E$54:E$74)+SUM('1.  LRAMVA Summary'!E$75:E$76)*(MONTH($E127)-1)/12)*$H127</f>
        <v>88.697389083990089</v>
      </c>
      <c r="K127" s="229">
        <f>(SUM('1.  LRAMVA Summary'!F$54:F$74)+SUM('1.  LRAMVA Summary'!F$75:F$76)*(MONTH($E127)-1)/12)*$H127</f>
        <v>32.236485884964679</v>
      </c>
      <c r="L127" s="229">
        <f>(SUM('1.  LRAMVA Summary'!G$54:G$74)+SUM('1.  LRAMVA Summary'!G$75:G$76)*(MONTH($E127)-1)/12)*$H127</f>
        <v>-0.32072133187500002</v>
      </c>
      <c r="M127" s="229">
        <f>(SUM('1.  LRAMVA Summary'!H$54:H$74)+SUM('1.  LRAMVA Summary'!H$75:H$76)*(MONTH($E127)-1)/12)*$H127</f>
        <v>-0.17320691062500002</v>
      </c>
      <c r="N127" s="229">
        <f>(SUM('1.  LRAMVA Summary'!I$54:I$74)+SUM('1.  LRAMVA Summary'!I$75:I$76)*(MONTH($E127)-1)/12)*$H127</f>
        <v>82.211660701341145</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3"/>
        <v>267.76684648178843</v>
      </c>
    </row>
    <row r="128" spans="2:23" s="9" customFormat="1">
      <c r="B128" s="66"/>
      <c r="E128" s="213">
        <v>43344</v>
      </c>
      <c r="F128" s="213" t="s">
        <v>185</v>
      </c>
      <c r="G128" s="214" t="s">
        <v>68</v>
      </c>
      <c r="H128" s="239">
        <f t="shared" si="65"/>
        <v>1.575E-3</v>
      </c>
      <c r="I128" s="229">
        <f>(SUM('1.  LRAMVA Summary'!D$54:D$74)+SUM('1.  LRAMVA Summary'!D$75:D$76)*(MONTH($E128)-1)/12)*$H128</f>
        <v>67.700902340101393</v>
      </c>
      <c r="J128" s="229">
        <f>(SUM('1.  LRAMVA Summary'!E$54:E$74)+SUM('1.  LRAMVA Summary'!E$75:E$76)*(MONTH($E128)-1)/12)*$H128</f>
        <v>89.507925349675958</v>
      </c>
      <c r="K128" s="229">
        <f>(SUM('1.  LRAMVA Summary'!F$54:F$74)+SUM('1.  LRAMVA Summary'!F$75:F$76)*(MONTH($E128)-1)/12)*$H128</f>
        <v>33.29033352200949</v>
      </c>
      <c r="L128" s="229">
        <f>(SUM('1.  LRAMVA Summary'!G$54:G$74)+SUM('1.  LRAMVA Summary'!G$75:G$76)*(MONTH($E128)-1)/12)*$H128</f>
        <v>-0.324885855</v>
      </c>
      <c r="M128" s="229">
        <f>(SUM('1.  LRAMVA Summary'!H$54:H$74)+SUM('1.  LRAMVA Summary'!H$75:H$76)*(MONTH($E128)-1)/12)*$H128</f>
        <v>-0.17547190500000001</v>
      </c>
      <c r="N128" s="229">
        <f>(SUM('1.  LRAMVA Summary'!I$54:I$74)+SUM('1.  LRAMVA Summary'!I$75:I$76)*(MONTH($E128)-1)/12)*$H128</f>
        <v>84.170344293193182</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3"/>
        <v>274.16914774498002</v>
      </c>
    </row>
    <row r="129" spans="2:23" s="9" customFormat="1">
      <c r="B129" s="66"/>
      <c r="E129" s="213">
        <v>43374</v>
      </c>
      <c r="F129" s="213" t="s">
        <v>185</v>
      </c>
      <c r="G129" s="214" t="s">
        <v>69</v>
      </c>
      <c r="H129" s="239">
        <f>$C$46/12</f>
        <v>1.8083333333333335E-3</v>
      </c>
      <c r="I129" s="229">
        <f>(SUM('1.  LRAMVA Summary'!D$54:D$74)+SUM('1.  LRAMVA Summary'!D$75:D$76)*(MONTH($E129)-1)/12)*$H129</f>
        <v>80.699390163426571</v>
      </c>
      <c r="J129" s="229">
        <f>(SUM('1.  LRAMVA Summary'!E$54:E$74)+SUM('1.  LRAMVA Summary'!E$75:E$76)*(MONTH($E129)-1)/12)*$H129</f>
        <v>103.69897444726728</v>
      </c>
      <c r="K129" s="229">
        <f>(SUM('1.  LRAMVA Summary'!F$54:F$74)+SUM('1.  LRAMVA Summary'!F$75:F$76)*(MONTH($E129)-1)/12)*$H129</f>
        <v>39.432207997432712</v>
      </c>
      <c r="L129" s="229">
        <f>(SUM('1.  LRAMVA Summary'!G$54:G$74)+SUM('1.  LRAMVA Summary'!G$75:G$76)*(MONTH($E129)-1)/12)*$H129</f>
        <v>-0.37779858229166674</v>
      </c>
      <c r="M129" s="229">
        <f>(SUM('1.  LRAMVA Summary'!H$54:H$74)+SUM('1.  LRAMVA Summary'!H$75:H$76)*(MONTH($E129)-1)/12)*$H129</f>
        <v>-0.20406829187500003</v>
      </c>
      <c r="N129" s="229">
        <f>(SUM('1.  LRAMVA Summary'!I$54:I$74)+SUM('1.  LRAMVA Summary'!I$75:I$76)*(MONTH($E129)-1)/12)*$H129</f>
        <v>98.888883868014915</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3"/>
        <v>322.13758960197481</v>
      </c>
    </row>
    <row r="130" spans="2:23" s="9" customFormat="1">
      <c r="B130" s="66"/>
      <c r="E130" s="213">
        <v>43405</v>
      </c>
      <c r="F130" s="213" t="s">
        <v>185</v>
      </c>
      <c r="G130" s="214" t="s">
        <v>69</v>
      </c>
      <c r="H130" s="239">
        <f t="shared" ref="H130:H131" si="66">$C$46/12</f>
        <v>1.8083333333333335E-3</v>
      </c>
      <c r="I130" s="229">
        <f>(SUM('1.  LRAMVA Summary'!D$54:D$74)+SUM('1.  LRAMVA Summary'!D$75:D$76)*(MONTH($E130)-1)/12)*$H130</f>
        <v>83.668114677107098</v>
      </c>
      <c r="J130" s="229">
        <f>(SUM('1.  LRAMVA Summary'!E$54:E$74)+SUM('1.  LRAMVA Summary'!E$75:E$76)*(MONTH($E130)-1)/12)*$H130</f>
        <v>104.62959015972143</v>
      </c>
      <c r="K130" s="229">
        <f>(SUM('1.  LRAMVA Summary'!F$54:F$74)+SUM('1.  LRAMVA Summary'!F$75:F$76)*(MONTH($E130)-1)/12)*$H130</f>
        <v>40.642181210336012</v>
      </c>
      <c r="L130" s="229">
        <f>(SUM('1.  LRAMVA Summary'!G$54:G$74)+SUM('1.  LRAMVA Summary'!G$75:G$76)*(MONTH($E130)-1)/12)*$H130</f>
        <v>-0.38258007180555559</v>
      </c>
      <c r="M130" s="229">
        <f>(SUM('1.  LRAMVA Summary'!H$54:H$74)+SUM('1.  LRAMVA Summary'!H$75:H$76)*(MONTH($E130)-1)/12)*$H130</f>
        <v>-0.20666884097222224</v>
      </c>
      <c r="N130" s="229">
        <f>(SUM('1.  LRAMVA Summary'!I$54:I$74)+SUM('1.  LRAMVA Summary'!I$75:I$76)*(MONTH($E130)-1)/12)*$H130</f>
        <v>101.13774280680801</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3"/>
        <v>329.48837994119481</v>
      </c>
    </row>
    <row r="131" spans="2:23" s="9" customFormat="1">
      <c r="B131" s="66"/>
      <c r="E131" s="213">
        <v>43435</v>
      </c>
      <c r="F131" s="213" t="s">
        <v>185</v>
      </c>
      <c r="G131" s="214" t="s">
        <v>69</v>
      </c>
      <c r="H131" s="239">
        <f t="shared" si="66"/>
        <v>1.8083333333333335E-3</v>
      </c>
      <c r="I131" s="229">
        <f>(SUM('1.  LRAMVA Summary'!D$54:D$74)+SUM('1.  LRAMVA Summary'!D$75:D$76)*(MONTH($E131)-1)/12)*$H131</f>
        <v>86.636839190787626</v>
      </c>
      <c r="J131" s="229">
        <f>(SUM('1.  LRAMVA Summary'!E$54:E$74)+SUM('1.  LRAMVA Summary'!E$75:E$76)*(MONTH($E131)-1)/12)*$H131</f>
        <v>105.56020587217557</v>
      </c>
      <c r="K131" s="229">
        <f>(SUM('1.  LRAMVA Summary'!F$54:F$74)+SUM('1.  LRAMVA Summary'!F$75:F$76)*(MONTH($E131)-1)/12)*$H131</f>
        <v>41.852154423239313</v>
      </c>
      <c r="L131" s="229">
        <f>(SUM('1.  LRAMVA Summary'!G$54:G$74)+SUM('1.  LRAMVA Summary'!G$75:G$76)*(MONTH($E131)-1)/12)*$H131</f>
        <v>-0.38736156131944449</v>
      </c>
      <c r="M131" s="229">
        <f>(SUM('1.  LRAMVA Summary'!H$54:H$74)+SUM('1.  LRAMVA Summary'!H$75:H$76)*(MONTH($E131)-1)/12)*$H131</f>
        <v>-0.20926939006944445</v>
      </c>
      <c r="N131" s="229">
        <f>(SUM('1.  LRAMVA Summary'!I$54:I$74)+SUM('1.  LRAMVA Summary'!I$75:I$76)*(MONTH($E131)-1)/12)*$H131</f>
        <v>103.38660174560111</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3"/>
        <v>336.83917028041475</v>
      </c>
    </row>
    <row r="132" spans="2:23" s="9" customFormat="1" ht="15" thickBot="1">
      <c r="B132" s="66"/>
      <c r="E132" s="215" t="s">
        <v>468</v>
      </c>
      <c r="F132" s="215"/>
      <c r="G132" s="216"/>
      <c r="H132" s="217"/>
      <c r="I132" s="218">
        <f>SUM(I119:I131)</f>
        <v>941.92074688326556</v>
      </c>
      <c r="J132" s="218">
        <f>SUM(J119:J131)</f>
        <v>3064.2278334312168</v>
      </c>
      <c r="K132" s="218">
        <f t="shared" ref="K132:O132" si="67">SUM(K119:K131)</f>
        <v>728.64708918738074</v>
      </c>
      <c r="L132" s="218">
        <f t="shared" si="67"/>
        <v>-10.388133258125002</v>
      </c>
      <c r="M132" s="218">
        <f t="shared" si="67"/>
        <v>-5.5803218349999995</v>
      </c>
      <c r="N132" s="218">
        <f t="shared" si="67"/>
        <v>1639.0858647665855</v>
      </c>
      <c r="O132" s="218">
        <f t="shared" si="67"/>
        <v>0</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SUM(W119:W131)</f>
        <v>6357.9130791753214</v>
      </c>
    </row>
    <row r="133" spans="2:23" s="9" customFormat="1" ht="1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941.92074688326556</v>
      </c>
      <c r="J134" s="227">
        <f t="shared" ref="J134" si="69">J132+J133</f>
        <v>3064.2278334312168</v>
      </c>
      <c r="K134" s="227">
        <f t="shared" ref="K134" si="70">K132+K133</f>
        <v>728.64708918738074</v>
      </c>
      <c r="L134" s="227">
        <f t="shared" ref="L134" si="71">L132+L133</f>
        <v>-10.388133258125002</v>
      </c>
      <c r="M134" s="227">
        <f t="shared" ref="M134" si="72">M132+M133</f>
        <v>-5.5803218349999995</v>
      </c>
      <c r="N134" s="227">
        <f t="shared" ref="N134" si="73">N132+N133</f>
        <v>1639.0858647665855</v>
      </c>
      <c r="O134" s="227">
        <f t="shared" ref="O134:V134" si="74">O132+O133</f>
        <v>0</v>
      </c>
      <c r="P134" s="227">
        <f t="shared" si="74"/>
        <v>0</v>
      </c>
      <c r="Q134" s="227">
        <f t="shared" si="74"/>
        <v>0</v>
      </c>
      <c r="R134" s="227">
        <f t="shared" si="74"/>
        <v>0</v>
      </c>
      <c r="S134" s="227">
        <f t="shared" si="74"/>
        <v>0</v>
      </c>
      <c r="T134" s="227">
        <f t="shared" si="74"/>
        <v>0</v>
      </c>
      <c r="U134" s="227">
        <f t="shared" si="74"/>
        <v>0</v>
      </c>
      <c r="V134" s="227">
        <f t="shared" si="74"/>
        <v>0</v>
      </c>
      <c r="W134" s="227">
        <f>W132+W133</f>
        <v>6357.9130791753214</v>
      </c>
    </row>
    <row r="135" spans="2:23" s="9" customFormat="1">
      <c r="B135" s="66"/>
      <c r="E135" s="213">
        <v>43466</v>
      </c>
      <c r="F135" s="213" t="s">
        <v>186</v>
      </c>
      <c r="G135" s="214" t="s">
        <v>65</v>
      </c>
      <c r="H135" s="239">
        <f>$C$47/12</f>
        <v>2.0416666666666669E-3</v>
      </c>
      <c r="I135" s="229">
        <f>(SUM('1.  LRAMVA Summary'!D$54:D$77)+SUM('1.  LRAMVA Summary'!D$78:D$79)*(MONTH($E135)-1)/12)*$H135</f>
        <v>101.16757192439954</v>
      </c>
      <c r="J135" s="229">
        <f>(SUM('1.  LRAMVA Summary'!E$54:E$77)+SUM('1.  LRAMVA Summary'!E$78:E$79)*(MONTH($E135)-1)/12)*$H135</f>
        <v>120.23157275684</v>
      </c>
      <c r="K135" s="229">
        <f>(SUM('1.  LRAMVA Summary'!F$54:F$77)+SUM('1.  LRAMVA Summary'!F$78:F$79)*(MONTH($E135)-1)/12)*$H135</f>
        <v>48.618531202096499</v>
      </c>
      <c r="L135" s="229">
        <f>(SUM('1.  LRAMVA Summary'!G$54:G$77)+SUM('1.  LRAMVA Summary'!G$78:G$79)*(MONTH($E135)-1)/12)*$H135</f>
        <v>-0.44274215416666673</v>
      </c>
      <c r="M135" s="229">
        <f>(SUM('1.  LRAMVA Summary'!H$54:H$77)+SUM('1.  LRAMVA Summary'!H$78:H$79)*(MONTH($E135)-1)/12)*$H135</f>
        <v>-0.23920799583333338</v>
      </c>
      <c r="N135" s="229">
        <f>(SUM('1.  LRAMVA Summary'!I$54:I$77)+SUM('1.  LRAMVA Summary'!I$78:I$79)*(MONTH($E135)-1)/12)*$H135</f>
        <v>119.26584270818701</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388.601568441523</v>
      </c>
    </row>
    <row r="136" spans="2:23" s="9" customFormat="1">
      <c r="B136" s="66"/>
      <c r="E136" s="213">
        <v>43497</v>
      </c>
      <c r="F136" s="213" t="s">
        <v>186</v>
      </c>
      <c r="G136" s="214" t="s">
        <v>65</v>
      </c>
      <c r="H136" s="239">
        <f t="shared" ref="H136:H137" si="75">$C$47/12</f>
        <v>2.0416666666666669E-3</v>
      </c>
      <c r="I136" s="229">
        <f>(SUM('1.  LRAMVA Summary'!D$54:D$77)+SUM('1.  LRAMVA Summary'!D$78:D$79)*(MONTH($E136)-1)/12)*$H136</f>
        <v>104.52224111240272</v>
      </c>
      <c r="J136" s="229">
        <f>(SUM('1.  LRAMVA Summary'!E$54:E$77)+SUM('1.  LRAMVA Summary'!E$78:E$79)*(MONTH($E136)-1)/12)*$H136</f>
        <v>121.2800864676742</v>
      </c>
      <c r="K136" s="229">
        <f>(SUM('1.  LRAMVA Summary'!F$54:F$77)+SUM('1.  LRAMVA Summary'!F$78:F$79)*(MONTH($E136)-1)/12)*$H136</f>
        <v>49.984069160913023</v>
      </c>
      <c r="L136" s="229">
        <f>(SUM('1.  LRAMVA Summary'!G$54:G$77)+SUM('1.  LRAMVA Summary'!G$78:G$79)*(MONTH($E136)-1)/12)*$H136</f>
        <v>-0.4481406100694445</v>
      </c>
      <c r="M136" s="229">
        <f>(SUM('1.  LRAMVA Summary'!H$54:H$77)+SUM('1.  LRAMVA Summary'!H$78:H$79)*(MONTH($E136)-1)/12)*$H136</f>
        <v>-0.24214409965277783</v>
      </c>
      <c r="N136" s="229">
        <f>(SUM('1.  LRAMVA Summary'!I$54:I$77)+SUM('1.  LRAMVA Summary'!I$78:I$79)*(MONTH($E136)-1)/12)*$H136</f>
        <v>121.80487699392114</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6">SUM(I136:V136)</f>
        <v>396.90098902518884</v>
      </c>
    </row>
    <row r="137" spans="2:23" s="9" customFormat="1">
      <c r="B137" s="66"/>
      <c r="E137" s="213">
        <v>43525</v>
      </c>
      <c r="F137" s="213" t="s">
        <v>186</v>
      </c>
      <c r="G137" s="214" t="s">
        <v>65</v>
      </c>
      <c r="H137" s="239">
        <f t="shared" si="75"/>
        <v>2.0416666666666669E-3</v>
      </c>
      <c r="I137" s="229">
        <f>(SUM('1.  LRAMVA Summary'!D$54:D$77)+SUM('1.  LRAMVA Summary'!D$78:D$79)*(MONTH($E137)-1)/12)*$H137</f>
        <v>107.87691030040591</v>
      </c>
      <c r="J137" s="229">
        <f>(SUM('1.  LRAMVA Summary'!E$54:E$77)+SUM('1.  LRAMVA Summary'!E$78:E$79)*(MONTH($E137)-1)/12)*$H137</f>
        <v>122.32860017850841</v>
      </c>
      <c r="K137" s="229">
        <f>(SUM('1.  LRAMVA Summary'!F$54:F$77)+SUM('1.  LRAMVA Summary'!F$78:F$79)*(MONTH($E137)-1)/12)*$H137</f>
        <v>51.349607119729555</v>
      </c>
      <c r="L137" s="229">
        <f>(SUM('1.  LRAMVA Summary'!G$54:G$77)+SUM('1.  LRAMVA Summary'!G$78:G$79)*(MONTH($E137)-1)/12)*$H137</f>
        <v>-0.45353906597222232</v>
      </c>
      <c r="M137" s="229">
        <f>(SUM('1.  LRAMVA Summary'!H$54:H$77)+SUM('1.  LRAMVA Summary'!H$78:H$79)*(MONTH($E137)-1)/12)*$H137</f>
        <v>-0.24508020347222226</v>
      </c>
      <c r="N137" s="229">
        <f>(SUM('1.  LRAMVA Summary'!I$54:I$77)+SUM('1.  LRAMVA Summary'!I$78:I$79)*(MONTH($E137)-1)/12)*$H137</f>
        <v>124.34391127965529</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6"/>
        <v>405.20040960885473</v>
      </c>
    </row>
    <row r="138" spans="2:23" s="8" customFormat="1">
      <c r="B138" s="238"/>
      <c r="E138" s="213">
        <v>43556</v>
      </c>
      <c r="F138" s="213" t="s">
        <v>186</v>
      </c>
      <c r="G138" s="214" t="s">
        <v>66</v>
      </c>
      <c r="H138" s="239">
        <f>$C$48/12</f>
        <v>1.8166666666666667E-3</v>
      </c>
      <c r="I138" s="229">
        <f>(SUM('1.  LRAMVA Summary'!D$54:D$77)+SUM('1.  LRAMVA Summary'!D$78:D$79)*(MONTH($E138)-1)/12)*$H138</f>
        <v>98.973405422339511</v>
      </c>
      <c r="J138" s="229">
        <f>(SUM('1.  LRAMVA Summary'!E$54:E$77)+SUM('1.  LRAMVA Summary'!E$78:E$79)*(MONTH($E138)-1)/12)*$H138</f>
        <v>109.78045235868036</v>
      </c>
      <c r="K138" s="229">
        <f>(SUM('1.  LRAMVA Summary'!F$54:F$77)+SUM('1.  LRAMVA Summary'!F$78:F$79)*(MONTH($E138)-1)/12)*$H138</f>
        <v>46.905720927032839</v>
      </c>
      <c r="L138" s="229">
        <f>(SUM('1.  LRAMVA Summary'!G$54:G$77)+SUM('1.  LRAMVA Summary'!G$78:G$79)*(MONTH($E138)-1)/12)*$H138</f>
        <v>-0.40836073375000004</v>
      </c>
      <c r="M138" s="229">
        <f>(SUM('1.  LRAMVA Summary'!H$54:H$77)+SUM('1.  LRAMVA Summary'!H$78:H$79)*(MONTH($E138)-1)/12)*$H138</f>
        <v>-0.2206838979166667</v>
      </c>
      <c r="N138" s="229">
        <f>(SUM('1.  LRAMVA Summary'!I$54:I$77)+SUM('1.  LRAMVA Summary'!I$78:I$79)*(MONTH($E138)-1)/12)*$H138</f>
        <v>112.89992707450976</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6"/>
        <v>367.93046115089578</v>
      </c>
    </row>
    <row r="139" spans="2:23" s="9" customFormat="1">
      <c r="B139" s="66"/>
      <c r="E139" s="213">
        <v>43586</v>
      </c>
      <c r="F139" s="213" t="s">
        <v>186</v>
      </c>
      <c r="G139" s="214" t="s">
        <v>66</v>
      </c>
      <c r="H139" s="239">
        <f>$C$48/12</f>
        <v>1.8166666666666667E-3</v>
      </c>
      <c r="I139" s="229">
        <f>(SUM('1.  LRAMVA Summary'!D$54:D$77)+SUM('1.  LRAMVA Summary'!D$78:D$79)*(MONTH($E139)-1)/12)*$H139</f>
        <v>101.95837637329745</v>
      </c>
      <c r="J139" s="229">
        <f>(SUM('1.  LRAMVA Summary'!E$54:E$77)+SUM('1.  LRAMVA Summary'!E$78:E$79)*(MONTH($E139)-1)/12)*$H139</f>
        <v>110.71341557893284</v>
      </c>
      <c r="K139" s="229">
        <f>(SUM('1.  LRAMVA Summary'!F$54:F$77)+SUM('1.  LRAMVA Summary'!F$78:F$79)*(MONTH($E139)-1)/12)*$H139</f>
        <v>48.120771029163464</v>
      </c>
      <c r="L139" s="229">
        <f>(SUM('1.  LRAMVA Summary'!G$54:G$77)+SUM('1.  LRAMVA Summary'!G$78:G$79)*(MONTH($E139)-1)/12)*$H139</f>
        <v>-0.41316425777777782</v>
      </c>
      <c r="M139" s="229">
        <f>(SUM('1.  LRAMVA Summary'!H$54:H$77)+SUM('1.  LRAMVA Summary'!H$78:H$79)*(MONTH($E139)-1)/12)*$H139</f>
        <v>-0.22329643111111114</v>
      </c>
      <c r="N139" s="229">
        <f>(SUM('1.  LRAMVA Summary'!I$54:I$77)+SUM('1.  LRAMVA Summary'!I$78:I$79)*(MONTH($E139)-1)/12)*$H139</f>
        <v>115.15914941855075</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6"/>
        <v>375.31525171105557</v>
      </c>
    </row>
    <row r="140" spans="2:23" s="9" customFormat="1">
      <c r="B140" s="66"/>
      <c r="E140" s="213">
        <v>43617</v>
      </c>
      <c r="F140" s="213" t="s">
        <v>186</v>
      </c>
      <c r="G140" s="214" t="s">
        <v>66</v>
      </c>
      <c r="H140" s="239">
        <f t="shared" ref="H140" si="77">$C$48/12</f>
        <v>1.8166666666666667E-3</v>
      </c>
      <c r="I140" s="229">
        <f>(SUM('1.  LRAMVA Summary'!D$54:D$77)+SUM('1.  LRAMVA Summary'!D$78:D$79)*(MONTH($E140)-1)/12)*$H140</f>
        <v>104.9433473242554</v>
      </c>
      <c r="J140" s="229">
        <f>(SUM('1.  LRAMVA Summary'!E$54:E$77)+SUM('1.  LRAMVA Summary'!E$78:E$79)*(MONTH($E140)-1)/12)*$H140</f>
        <v>111.6463787991853</v>
      </c>
      <c r="K140" s="229">
        <f>(SUM('1.  LRAMVA Summary'!F$54:F$77)+SUM('1.  LRAMVA Summary'!F$78:F$79)*(MONTH($E140)-1)/12)*$H140</f>
        <v>49.33582113129409</v>
      </c>
      <c r="L140" s="229">
        <f>(SUM('1.  LRAMVA Summary'!G$54:G$77)+SUM('1.  LRAMVA Summary'!G$78:G$79)*(MONTH($E140)-1)/12)*$H140</f>
        <v>-0.4179677818055556</v>
      </c>
      <c r="M140" s="229">
        <f>(SUM('1.  LRAMVA Summary'!H$54:H$77)+SUM('1.  LRAMVA Summary'!H$78:H$79)*(MONTH($E140)-1)/12)*$H140</f>
        <v>-0.2259089643055556</v>
      </c>
      <c r="N140" s="229">
        <f>(SUM('1.  LRAMVA Summary'!I$54:I$77)+SUM('1.  LRAMVA Summary'!I$78:I$79)*(MONTH($E140)-1)/12)*$H140</f>
        <v>117.41837176259173</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6"/>
        <v>382.70004227121541</v>
      </c>
    </row>
    <row r="141" spans="2:23" s="9" customFormat="1">
      <c r="B141" s="66"/>
      <c r="E141" s="213">
        <v>43647</v>
      </c>
      <c r="F141" s="213" t="s">
        <v>186</v>
      </c>
      <c r="G141" s="214" t="s">
        <v>68</v>
      </c>
      <c r="H141" s="239">
        <f>$C$49/12</f>
        <v>1.8166666666666667E-3</v>
      </c>
      <c r="I141" s="229">
        <f>(SUM('1.  LRAMVA Summary'!D$54:D$77)+SUM('1.  LRAMVA Summary'!D$78:D$79)*(MONTH($E141)-1)/12)*$H141</f>
        <v>107.92831827521331</v>
      </c>
      <c r="J141" s="229">
        <f>(SUM('1.  LRAMVA Summary'!E$54:E$77)+SUM('1.  LRAMVA Summary'!E$78:E$79)*(MONTH($E141)-1)/12)*$H141</f>
        <v>112.57934201943779</v>
      </c>
      <c r="K141" s="229">
        <f>(SUM('1.  LRAMVA Summary'!F$54:F$77)+SUM('1.  LRAMVA Summary'!F$78:F$79)*(MONTH($E141)-1)/12)*$H141</f>
        <v>50.550871233424715</v>
      </c>
      <c r="L141" s="229">
        <f>(SUM('1.  LRAMVA Summary'!G$54:G$77)+SUM('1.  LRAMVA Summary'!G$78:G$79)*(MONTH($E141)-1)/12)*$H141</f>
        <v>-0.42277130583333339</v>
      </c>
      <c r="M141" s="229">
        <f>(SUM('1.  LRAMVA Summary'!H$54:H$77)+SUM('1.  LRAMVA Summary'!H$78:H$79)*(MONTH($E141)-1)/12)*$H141</f>
        <v>-0.22852149750000003</v>
      </c>
      <c r="N141" s="229">
        <f>(SUM('1.  LRAMVA Summary'!I$54:I$77)+SUM('1.  LRAMVA Summary'!I$78:I$79)*(MONTH($E141)-1)/12)*$H141</f>
        <v>119.67759410663272</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6"/>
        <v>390.08483283137519</v>
      </c>
    </row>
    <row r="142" spans="2:23" s="9" customFormat="1">
      <c r="B142" s="66"/>
      <c r="E142" s="213">
        <v>43678</v>
      </c>
      <c r="F142" s="213" t="s">
        <v>186</v>
      </c>
      <c r="G142" s="214" t="s">
        <v>68</v>
      </c>
      <c r="H142" s="239">
        <f t="shared" ref="H142" si="78">$C$49/12</f>
        <v>1.8166666666666667E-3</v>
      </c>
      <c r="I142" s="229">
        <f>(SUM('1.  LRAMVA Summary'!D$54:D$77)+SUM('1.  LRAMVA Summary'!D$78:D$79)*(MONTH($E142)-1)/12)*$H142</f>
        <v>110.91328922617126</v>
      </c>
      <c r="J142" s="229">
        <f>(SUM('1.  LRAMVA Summary'!E$54:E$77)+SUM('1.  LRAMVA Summary'!E$78:E$79)*(MONTH($E142)-1)/12)*$H142</f>
        <v>113.51230523969026</v>
      </c>
      <c r="K142" s="229">
        <f>(SUM('1.  LRAMVA Summary'!F$54:F$77)+SUM('1.  LRAMVA Summary'!F$78:F$79)*(MONTH($E142)-1)/12)*$H142</f>
        <v>51.76592133555534</v>
      </c>
      <c r="L142" s="229">
        <f>(SUM('1.  LRAMVA Summary'!G$54:G$77)+SUM('1.  LRAMVA Summary'!G$78:G$79)*(MONTH($E142)-1)/12)*$H142</f>
        <v>-0.42757482986111117</v>
      </c>
      <c r="M142" s="229">
        <f>(SUM('1.  LRAMVA Summary'!H$54:H$77)+SUM('1.  LRAMVA Summary'!H$78:H$79)*(MONTH($E142)-1)/12)*$H142</f>
        <v>-0.23113403069444449</v>
      </c>
      <c r="N142" s="229">
        <f>(SUM('1.  LRAMVA Summary'!I$54:I$77)+SUM('1.  LRAMVA Summary'!I$78:I$79)*(MONTH($E142)-1)/12)*$H142</f>
        <v>121.93681645067372</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6"/>
        <v>397.46962339153504</v>
      </c>
    </row>
    <row r="143" spans="2:23" s="9" customFormat="1">
      <c r="B143" s="66"/>
      <c r="E143" s="213">
        <v>43709</v>
      </c>
      <c r="F143" s="213" t="s">
        <v>186</v>
      </c>
      <c r="G143" s="214" t="s">
        <v>68</v>
      </c>
      <c r="H143" s="239">
        <f>$C$49/12</f>
        <v>1.8166666666666667E-3</v>
      </c>
      <c r="I143" s="229">
        <f>(SUM('1.  LRAMVA Summary'!D$54:D$77)+SUM('1.  LRAMVA Summary'!D$78:D$79)*(MONTH($E143)-1)/12)*$H143</f>
        <v>113.8982601771292</v>
      </c>
      <c r="J143" s="229">
        <f>(SUM('1.  LRAMVA Summary'!E$54:E$77)+SUM('1.  LRAMVA Summary'!E$78:E$79)*(MONTH($E143)-1)/12)*$H143</f>
        <v>114.44526845994274</v>
      </c>
      <c r="K143" s="229">
        <f>(SUM('1.  LRAMVA Summary'!F$54:F$77)+SUM('1.  LRAMVA Summary'!F$78:F$79)*(MONTH($E143)-1)/12)*$H143</f>
        <v>52.980971437685966</v>
      </c>
      <c r="L143" s="229">
        <f>(SUM('1.  LRAMVA Summary'!G$54:G$77)+SUM('1.  LRAMVA Summary'!G$78:G$79)*(MONTH($E143)-1)/12)*$H143</f>
        <v>-0.43237835388888896</v>
      </c>
      <c r="M143" s="229">
        <f>(SUM('1.  LRAMVA Summary'!H$54:H$77)+SUM('1.  LRAMVA Summary'!H$78:H$79)*(MONTH($E143)-1)/12)*$H143</f>
        <v>-0.23374656388888895</v>
      </c>
      <c r="N143" s="229">
        <f>(SUM('1.  LRAMVA Summary'!I$54:I$77)+SUM('1.  LRAMVA Summary'!I$78:I$79)*(MONTH($E143)-1)/12)*$H143</f>
        <v>124.19603879471471</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6"/>
        <v>404.85441395169482</v>
      </c>
    </row>
    <row r="144" spans="2:23" s="9" customFormat="1">
      <c r="B144" s="66"/>
      <c r="E144" s="213">
        <v>43739</v>
      </c>
      <c r="F144" s="213" t="s">
        <v>186</v>
      </c>
      <c r="G144" s="214" t="s">
        <v>69</v>
      </c>
      <c r="H144" s="239">
        <f>$C$50/12</f>
        <v>1.8166666666666667E-3</v>
      </c>
      <c r="I144" s="229">
        <f>(SUM('1.  LRAMVA Summary'!D$54:D$77)+SUM('1.  LRAMVA Summary'!D$78:D$79)*(MONTH($E144)-1)/12)*$H144</f>
        <v>116.88323112808715</v>
      </c>
      <c r="J144" s="229">
        <f>(SUM('1.  LRAMVA Summary'!E$54:E$77)+SUM('1.  LRAMVA Summary'!E$78:E$79)*(MONTH($E144)-1)/12)*$H144</f>
        <v>115.37823168019521</v>
      </c>
      <c r="K144" s="229">
        <f>(SUM('1.  LRAMVA Summary'!F$54:F$77)+SUM('1.  LRAMVA Summary'!F$78:F$79)*(MONTH($E144)-1)/12)*$H144</f>
        <v>54.196021539816591</v>
      </c>
      <c r="L144" s="229">
        <f>(SUM('1.  LRAMVA Summary'!G$54:G$77)+SUM('1.  LRAMVA Summary'!G$78:G$79)*(MONTH($E144)-1)/12)*$H144</f>
        <v>-0.43718187791666668</v>
      </c>
      <c r="M144" s="229">
        <f>(SUM('1.  LRAMVA Summary'!H$54:H$77)+SUM('1.  LRAMVA Summary'!H$78:H$79)*(MONTH($E144)-1)/12)*$H144</f>
        <v>-0.23635909708333336</v>
      </c>
      <c r="N144" s="229">
        <f>(SUM('1.  LRAMVA Summary'!I$54:I$77)+SUM('1.  LRAMVA Summary'!I$78:I$79)*(MONTH($E144)-1)/12)*$H144</f>
        <v>126.45526113875572</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6"/>
        <v>412.23920451185467</v>
      </c>
    </row>
    <row r="145" spans="2:23" s="9" customFormat="1">
      <c r="B145" s="66"/>
      <c r="E145" s="213">
        <v>43770</v>
      </c>
      <c r="F145" s="213" t="s">
        <v>186</v>
      </c>
      <c r="G145" s="214" t="s">
        <v>69</v>
      </c>
      <c r="H145" s="239">
        <f t="shared" ref="H145:H146" si="79">$C$50/12</f>
        <v>1.8166666666666667E-3</v>
      </c>
      <c r="I145" s="229">
        <f>(SUM('1.  LRAMVA Summary'!D$54:D$77)+SUM('1.  LRAMVA Summary'!D$78:D$79)*(MONTH($E145)-1)/12)*$H145</f>
        <v>119.86820207904508</v>
      </c>
      <c r="J145" s="229">
        <f>(SUM('1.  LRAMVA Summary'!E$54:E$77)+SUM('1.  LRAMVA Summary'!E$78:E$79)*(MONTH($E145)-1)/12)*$H145</f>
        <v>116.3111949004477</v>
      </c>
      <c r="K145" s="229">
        <f>(SUM('1.  LRAMVA Summary'!F$54:F$77)+SUM('1.  LRAMVA Summary'!F$78:F$79)*(MONTH($E145)-1)/12)*$H145</f>
        <v>55.411071641947217</v>
      </c>
      <c r="L145" s="229">
        <f>(SUM('1.  LRAMVA Summary'!G$54:G$77)+SUM('1.  LRAMVA Summary'!G$78:G$79)*(MONTH($E145)-1)/12)*$H145</f>
        <v>-0.44198540194444452</v>
      </c>
      <c r="M145" s="229">
        <f>(SUM('1.  LRAMVA Summary'!H$54:H$77)+SUM('1.  LRAMVA Summary'!H$78:H$79)*(MONTH($E145)-1)/12)*$H145</f>
        <v>-0.23897163027777785</v>
      </c>
      <c r="N145" s="229">
        <f>(SUM('1.  LRAMVA Summary'!I$54:I$77)+SUM('1.  LRAMVA Summary'!I$78:I$79)*(MONTH($E145)-1)/12)*$H145</f>
        <v>128.71448348279668</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6"/>
        <v>419.6239950720144</v>
      </c>
    </row>
    <row r="146" spans="2:23" s="9" customFormat="1">
      <c r="B146" s="66"/>
      <c r="E146" s="213">
        <v>43800</v>
      </c>
      <c r="F146" s="213" t="s">
        <v>186</v>
      </c>
      <c r="G146" s="214" t="s">
        <v>69</v>
      </c>
      <c r="H146" s="239">
        <f t="shared" si="79"/>
        <v>1.8166666666666667E-3</v>
      </c>
      <c r="I146" s="229">
        <f>(SUM('1.  LRAMVA Summary'!D$54:D$77)+SUM('1.  LRAMVA Summary'!D$78:D$79)*(MONTH($E146)-1)/12)*$H146</f>
        <v>122.85317303000301</v>
      </c>
      <c r="J146" s="229">
        <f>(SUM('1.  LRAMVA Summary'!E$54:E$77)+SUM('1.  LRAMVA Summary'!E$78:E$79)*(MONTH($E146)-1)/12)*$H146</f>
        <v>117.24415812070018</v>
      </c>
      <c r="K146" s="229">
        <f>(SUM('1.  LRAMVA Summary'!F$54:F$77)+SUM('1.  LRAMVA Summary'!F$78:F$79)*(MONTH($E146)-1)/12)*$H146</f>
        <v>56.626121744077842</v>
      </c>
      <c r="L146" s="229">
        <f>(SUM('1.  LRAMVA Summary'!G$54:G$77)+SUM('1.  LRAMVA Summary'!G$78:G$79)*(MONTH($E146)-1)/12)*$H146</f>
        <v>-0.44678892597222225</v>
      </c>
      <c r="M146" s="229">
        <f>(SUM('1.  LRAMVA Summary'!H$54:H$77)+SUM('1.  LRAMVA Summary'!H$78:H$79)*(MONTH($E146)-1)/12)*$H146</f>
        <v>-0.24158416347222225</v>
      </c>
      <c r="N146" s="229">
        <f>(SUM('1.  LRAMVA Summary'!I$54:I$77)+SUM('1.  LRAMVA Summary'!I$78:I$79)*(MONTH($E146)-1)/12)*$H146</f>
        <v>130.97370582683769</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6"/>
        <v>427.00878563217429</v>
      </c>
    </row>
    <row r="147" spans="2:23" s="9" customFormat="1" ht="15" thickBot="1">
      <c r="B147" s="66"/>
      <c r="E147" s="215" t="s">
        <v>469</v>
      </c>
      <c r="F147" s="215"/>
      <c r="G147" s="216"/>
      <c r="H147" s="217"/>
      <c r="I147" s="218">
        <f>SUM(I134:I146)</f>
        <v>2253.7070732560146</v>
      </c>
      <c r="J147" s="218">
        <f>SUM(J134:J146)</f>
        <v>4449.6788399914522</v>
      </c>
      <c r="K147" s="218">
        <f t="shared" ref="K147:O147" si="80">SUM(K134:K146)</f>
        <v>1344.4925886901178</v>
      </c>
      <c r="L147" s="218">
        <f t="shared" si="80"/>
        <v>-15.580728557083336</v>
      </c>
      <c r="M147" s="218">
        <f t="shared" si="80"/>
        <v>-8.3869604102083333</v>
      </c>
      <c r="N147" s="218">
        <f t="shared" si="80"/>
        <v>3101.9318438044124</v>
      </c>
      <c r="O147" s="218">
        <f t="shared" si="80"/>
        <v>0</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SUM(W134:W146)</f>
        <v>11125.842656774701</v>
      </c>
    </row>
    <row r="148" spans="2:23" s="9" customFormat="1" ht="1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2253.7070732560146</v>
      </c>
      <c r="J149" s="227">
        <f t="shared" ref="J149" si="82">J147+J148</f>
        <v>4449.6788399914522</v>
      </c>
      <c r="K149" s="227">
        <f t="shared" ref="K149" si="83">K147+K148</f>
        <v>1344.4925886901178</v>
      </c>
      <c r="L149" s="227">
        <f t="shared" ref="L149" si="84">L147+L148</f>
        <v>-15.580728557083336</v>
      </c>
      <c r="M149" s="227">
        <f t="shared" ref="M149" si="85">M147+M148</f>
        <v>-8.3869604102083333</v>
      </c>
      <c r="N149" s="227">
        <f t="shared" ref="N149" si="86">N147+N148</f>
        <v>3101.9318438044124</v>
      </c>
      <c r="O149" s="227">
        <f t="shared" ref="O149:V149" si="87">O147+O148</f>
        <v>0</v>
      </c>
      <c r="P149" s="227">
        <f t="shared" si="87"/>
        <v>0</v>
      </c>
      <c r="Q149" s="227">
        <f t="shared" si="87"/>
        <v>0</v>
      </c>
      <c r="R149" s="227">
        <f t="shared" si="87"/>
        <v>0</v>
      </c>
      <c r="S149" s="227">
        <f t="shared" si="87"/>
        <v>0</v>
      </c>
      <c r="T149" s="227">
        <f t="shared" si="87"/>
        <v>0</v>
      </c>
      <c r="U149" s="227">
        <f t="shared" si="87"/>
        <v>0</v>
      </c>
      <c r="V149" s="227">
        <f t="shared" si="87"/>
        <v>0</v>
      </c>
      <c r="W149" s="227">
        <f>W147+W148</f>
        <v>11125.842656774701</v>
      </c>
    </row>
    <row r="150" spans="2:23" s="9" customFormat="1">
      <c r="B150" s="66"/>
      <c r="E150" s="213">
        <v>43831</v>
      </c>
      <c r="F150" s="213" t="s">
        <v>187</v>
      </c>
      <c r="G150" s="214" t="s">
        <v>65</v>
      </c>
      <c r="H150" s="239">
        <f>$C$51/12</f>
        <v>1.8166666666666667E-3</v>
      </c>
      <c r="I150" s="229">
        <f>(SUM('1.  LRAMVA Summary'!D$54:D$80)+SUM('1.  LRAMVA Summary'!D$81:D$82)*(MONTH($E150)-1)/12)*$H150</f>
        <v>125.83814398096096</v>
      </c>
      <c r="J150" s="229">
        <f>(SUM('1.  LRAMVA Summary'!E$54:E$80)+SUM('1.  LRAMVA Summary'!E$81:E$82)*(MONTH($E150)-1)/12)*$H150</f>
        <v>118.17712134095265</v>
      </c>
      <c r="K150" s="229">
        <f>(SUM('1.  LRAMVA Summary'!F$54:F$80)+SUM('1.  LRAMVA Summary'!F$81:F$82)*(MONTH($E150)-1)/12)*$H150</f>
        <v>57.841171846208468</v>
      </c>
      <c r="L150" s="229">
        <f>(SUM('1.  LRAMVA Summary'!G$54:G$80)+SUM('1.  LRAMVA Summary'!G$81:G$82)*(MONTH($E150)-1)/12)*$H150</f>
        <v>-0.45159245000000009</v>
      </c>
      <c r="M150" s="229">
        <f>(SUM('1.  LRAMVA Summary'!H$54:H$80)+SUM('1.  LRAMVA Summary'!H$81:H$82)*(MONTH($E150)-1)/12)*$H150</f>
        <v>-0.24419669666666671</v>
      </c>
      <c r="N150" s="229">
        <f>(SUM('1.  LRAMVA Summary'!I$54:I$80)+SUM('1.  LRAMVA Summary'!I$81:I$82)*(MONTH($E150)-1)/12)*$H150</f>
        <v>133.23292817087867</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434.39357619233402</v>
      </c>
    </row>
    <row r="151" spans="2:23" s="9" customFormat="1">
      <c r="B151" s="66"/>
      <c r="E151" s="213">
        <v>43862</v>
      </c>
      <c r="F151" s="213" t="s">
        <v>187</v>
      </c>
      <c r="G151" s="214" t="s">
        <v>65</v>
      </c>
      <c r="H151" s="239">
        <f t="shared" ref="H151:H152" si="88">$C$51/12</f>
        <v>1.8166666666666667E-3</v>
      </c>
      <c r="I151" s="229">
        <f>(SUM('1.  LRAMVA Summary'!D$54:D$80)+SUM('1.  LRAMVA Summary'!D$81:D$82)*(MONTH($E151)-1)/12)*$H151</f>
        <v>128.63192077335799</v>
      </c>
      <c r="J151" s="229">
        <f>(SUM('1.  LRAMVA Summary'!E$54:E$80)+SUM('1.  LRAMVA Summary'!E$81:E$82)*(MONTH($E151)-1)/12)*$H151</f>
        <v>119.07265076873617</v>
      </c>
      <c r="K151" s="229">
        <f>(SUM('1.  LRAMVA Summary'!F$54:F$80)+SUM('1.  LRAMVA Summary'!F$81:F$82)*(MONTH($E151)-1)/12)*$H151</f>
        <v>59.040248567442347</v>
      </c>
      <c r="L151" s="229">
        <f>(SUM('1.  LRAMVA Summary'!G$54:G$80)+SUM('1.  LRAMVA Summary'!G$81:G$82)*(MONTH($E151)-1)/12)*$H151</f>
        <v>-0.45639597402777782</v>
      </c>
      <c r="M151" s="229">
        <f>(SUM('1.  LRAMVA Summary'!H$54:H$80)+SUM('1.  LRAMVA Summary'!H$81:H$82)*(MONTH($E151)-1)/12)*$H151</f>
        <v>-0.24680922986111117</v>
      </c>
      <c r="N151" s="229">
        <f>(SUM('1.  LRAMVA Summary'!I$54:I$80)+SUM('1.  LRAMVA Summary'!I$81:I$82)*(MONTH($E151)-1)/12)*$H151</f>
        <v>135.49215051491967</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89">SUM(I151:V151)</f>
        <v>441.53376542056725</v>
      </c>
    </row>
    <row r="152" spans="2:23" s="9" customFormat="1">
      <c r="B152" s="66"/>
      <c r="E152" s="213">
        <v>43891</v>
      </c>
      <c r="F152" s="213" t="s">
        <v>187</v>
      </c>
      <c r="G152" s="214" t="s">
        <v>65</v>
      </c>
      <c r="H152" s="239">
        <f t="shared" si="88"/>
        <v>1.8166666666666667E-3</v>
      </c>
      <c r="I152" s="229">
        <f>(SUM('1.  LRAMVA Summary'!D$54:D$80)+SUM('1.  LRAMVA Summary'!D$81:D$82)*(MONTH($E152)-1)/12)*$H152</f>
        <v>131.42569756575503</v>
      </c>
      <c r="J152" s="229">
        <f>(SUM('1.  LRAMVA Summary'!E$54:E$80)+SUM('1.  LRAMVA Summary'!E$81:E$82)*(MONTH($E152)-1)/12)*$H152</f>
        <v>119.9681801965197</v>
      </c>
      <c r="K152" s="229">
        <f>(SUM('1.  LRAMVA Summary'!F$54:F$80)+SUM('1.  LRAMVA Summary'!F$81:F$82)*(MONTH($E152)-1)/12)*$H152</f>
        <v>60.239325288676227</v>
      </c>
      <c r="L152" s="229">
        <f>(SUM('1.  LRAMVA Summary'!G$54:G$80)+SUM('1.  LRAMVA Summary'!G$81:G$82)*(MONTH($E152)-1)/12)*$H152</f>
        <v>-0.46119949805555566</v>
      </c>
      <c r="M152" s="229">
        <f>(SUM('1.  LRAMVA Summary'!H$54:H$80)+SUM('1.  LRAMVA Summary'!H$81:H$82)*(MONTH($E152)-1)/12)*$H152</f>
        <v>-0.24942176305555561</v>
      </c>
      <c r="N152" s="229">
        <f>(SUM('1.  LRAMVA Summary'!I$54:I$80)+SUM('1.  LRAMVA Summary'!I$81:I$82)*(MONTH($E152)-1)/12)*$H152</f>
        <v>137.75137285896065</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89"/>
        <v>448.67395464880042</v>
      </c>
    </row>
    <row r="153" spans="2:23" s="9" customFormat="1">
      <c r="B153" s="66"/>
      <c r="E153" s="213">
        <v>43922</v>
      </c>
      <c r="F153" s="213" t="s">
        <v>187</v>
      </c>
      <c r="G153" s="214" t="s">
        <v>66</v>
      </c>
      <c r="H153" s="239">
        <f>$C$52/12</f>
        <v>1.8166666666666667E-3</v>
      </c>
      <c r="I153" s="229">
        <f>(SUM('1.  LRAMVA Summary'!D$54:D$80)+SUM('1.  LRAMVA Summary'!D$81:D$82)*(MONTH($E153)-1)/12)*$H153</f>
        <v>134.21947435815207</v>
      </c>
      <c r="J153" s="229">
        <f>(SUM('1.  LRAMVA Summary'!E$54:E$80)+SUM('1.  LRAMVA Summary'!E$81:E$82)*(MONTH($E153)-1)/12)*$H153</f>
        <v>120.8637096243032</v>
      </c>
      <c r="K153" s="229">
        <f>(SUM('1.  LRAMVA Summary'!F$54:F$80)+SUM('1.  LRAMVA Summary'!F$81:F$82)*(MONTH($E153)-1)/12)*$H153</f>
        <v>61.438402009910106</v>
      </c>
      <c r="L153" s="229">
        <f>(SUM('1.  LRAMVA Summary'!G$54:G$80)+SUM('1.  LRAMVA Summary'!G$81:G$82)*(MONTH($E153)-1)/12)*$H153</f>
        <v>-0.46600302208333344</v>
      </c>
      <c r="M153" s="229">
        <f>(SUM('1.  LRAMVA Summary'!H$54:H$80)+SUM('1.  LRAMVA Summary'!H$81:H$82)*(MONTH($E153)-1)/12)*$H153</f>
        <v>-0.25203429625000007</v>
      </c>
      <c r="N153" s="229">
        <f>(SUM('1.  LRAMVA Summary'!I$54:I$80)+SUM('1.  LRAMVA Summary'!I$81:I$82)*(MONTH($E153)-1)/12)*$H153</f>
        <v>140.01059520300163</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89"/>
        <v>455.8141438770337</v>
      </c>
    </row>
    <row r="154" spans="2:23" s="9" customFormat="1">
      <c r="B154" s="66"/>
      <c r="E154" s="213">
        <v>43952</v>
      </c>
      <c r="F154" s="213" t="s">
        <v>187</v>
      </c>
      <c r="G154" s="214" t="s">
        <v>66</v>
      </c>
      <c r="H154" s="239">
        <f t="shared" ref="H154:H155" si="90">$C$52/12</f>
        <v>1.8166666666666667E-3</v>
      </c>
      <c r="I154" s="229">
        <f>(SUM('1.  LRAMVA Summary'!D$54:D$80)+SUM('1.  LRAMVA Summary'!D$81:D$82)*(MONTH($E154)-1)/12)*$H154</f>
        <v>137.01325115054911</v>
      </c>
      <c r="J154" s="229">
        <f>(SUM('1.  LRAMVA Summary'!E$54:E$80)+SUM('1.  LRAMVA Summary'!E$81:E$82)*(MONTH($E154)-1)/12)*$H154</f>
        <v>121.75923905208673</v>
      </c>
      <c r="K154" s="229">
        <f>(SUM('1.  LRAMVA Summary'!F$54:F$80)+SUM('1.  LRAMVA Summary'!F$81:F$82)*(MONTH($E154)-1)/12)*$H154</f>
        <v>62.637478731143979</v>
      </c>
      <c r="L154" s="229">
        <f>(SUM('1.  LRAMVA Summary'!G$54:G$80)+SUM('1.  LRAMVA Summary'!G$81:G$82)*(MONTH($E154)-1)/12)*$H154</f>
        <v>-0.47080654611111122</v>
      </c>
      <c r="M154" s="229">
        <f>(SUM('1.  LRAMVA Summary'!H$54:H$80)+SUM('1.  LRAMVA Summary'!H$81:H$82)*(MONTH($E154)-1)/12)*$H154</f>
        <v>-0.2546468294444445</v>
      </c>
      <c r="N154" s="229">
        <f>(SUM('1.  LRAMVA Summary'!I$54:I$80)+SUM('1.  LRAMVA Summary'!I$81:I$82)*(MONTH($E154)-1)/12)*$H154</f>
        <v>142.26981754704263</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89"/>
        <v>462.95433310526687</v>
      </c>
    </row>
    <row r="155" spans="2:23" s="9" customFormat="1">
      <c r="B155" s="66"/>
      <c r="E155" s="213">
        <v>43983</v>
      </c>
      <c r="F155" s="213" t="s">
        <v>187</v>
      </c>
      <c r="G155" s="214" t="s">
        <v>66</v>
      </c>
      <c r="H155" s="239">
        <f t="shared" si="90"/>
        <v>1.8166666666666667E-3</v>
      </c>
      <c r="I155" s="229">
        <f>(SUM('1.  LRAMVA Summary'!D$54:D$80)+SUM('1.  LRAMVA Summary'!D$81:D$82)*(MONTH($E155)-1)/12)*$H155</f>
        <v>139.80702794294612</v>
      </c>
      <c r="J155" s="229">
        <f>(SUM('1.  LRAMVA Summary'!E$54:E$80)+SUM('1.  LRAMVA Summary'!E$81:E$82)*(MONTH($E155)-1)/12)*$H155</f>
        <v>122.65476847987023</v>
      </c>
      <c r="K155" s="229">
        <f>(SUM('1.  LRAMVA Summary'!F$54:F$80)+SUM('1.  LRAMVA Summary'!F$81:F$82)*(MONTH($E155)-1)/12)*$H155</f>
        <v>63.836555452377866</v>
      </c>
      <c r="L155" s="229">
        <f>(SUM('1.  LRAMVA Summary'!G$54:G$80)+SUM('1.  LRAMVA Summary'!G$81:G$82)*(MONTH($E155)-1)/12)*$H155</f>
        <v>-0.47561007013888895</v>
      </c>
      <c r="M155" s="229">
        <f>(SUM('1.  LRAMVA Summary'!H$54:H$80)+SUM('1.  LRAMVA Summary'!H$81:H$82)*(MONTH($E155)-1)/12)*$H155</f>
        <v>-0.25725936263888893</v>
      </c>
      <c r="N155" s="229">
        <f>(SUM('1.  LRAMVA Summary'!I$54:I$80)+SUM('1.  LRAMVA Summary'!I$81:I$82)*(MONTH($E155)-1)/12)*$H155</f>
        <v>144.52903989108364</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89"/>
        <v>470.09452233350009</v>
      </c>
    </row>
    <row r="156" spans="2:23" s="9" customFormat="1">
      <c r="B156" s="66"/>
      <c r="E156" s="213">
        <v>44013</v>
      </c>
      <c r="F156" s="213" t="s">
        <v>187</v>
      </c>
      <c r="G156" s="214" t="s">
        <v>68</v>
      </c>
      <c r="H156" s="239">
        <f>$C$53/12</f>
        <v>4.75E-4</v>
      </c>
      <c r="I156" s="229">
        <f>(SUM('1.  LRAMVA Summary'!D$54:D$80)+SUM('1.  LRAMVA Summary'!D$81:D$82)*(MONTH($E156)-1)/12)*$H156</f>
        <v>37.285531513369534</v>
      </c>
      <c r="J156" s="229">
        <f>(SUM('1.  LRAMVA Summary'!E$54:E$80)+SUM('1.  LRAMVA Summary'!E$81:E$82)*(MONTH($E156)-1)/12)*$H156</f>
        <v>32.304435691450749</v>
      </c>
      <c r="K156" s="229">
        <f>(SUM('1.  LRAMVA Summary'!F$54:F$80)+SUM('1.  LRAMVA Summary'!F$81:F$82)*(MONTH($E156)-1)/12)*$H156</f>
        <v>17.004729513283802</v>
      </c>
      <c r="L156" s="229">
        <f>(SUM('1.  LRAMVA Summary'!G$54:G$80)+SUM('1.  LRAMVA Summary'!G$81:G$82)*(MONTH($E156)-1)/12)*$H156</f>
        <v>-0.12561272875000001</v>
      </c>
      <c r="M156" s="229">
        <f>(SUM('1.  LRAMVA Summary'!H$54:H$80)+SUM('1.  LRAMVA Summary'!H$81:H$82)*(MONTH($E156)-1)/12)*$H156</f>
        <v>-6.7948156250000002E-2</v>
      </c>
      <c r="N156" s="229">
        <f>(SUM('1.  LRAMVA Summary'!I$54:I$80)+SUM('1.  LRAMVA Summary'!I$81:I$82)*(MONTH($E156)-1)/12)*$H156</f>
        <v>38.3804171899179</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89"/>
        <v>124.78155302302198</v>
      </c>
    </row>
    <row r="157" spans="2:23" s="9" customFormat="1">
      <c r="B157" s="66"/>
      <c r="E157" s="213">
        <v>44044</v>
      </c>
      <c r="F157" s="213" t="s">
        <v>187</v>
      </c>
      <c r="G157" s="214" t="s">
        <v>68</v>
      </c>
      <c r="H157" s="239">
        <f t="shared" ref="H157:H158" si="91">$C$53/12</f>
        <v>4.75E-4</v>
      </c>
      <c r="I157" s="229">
        <f>(SUM('1.  LRAMVA Summary'!D$54:D$80)+SUM('1.  LRAMVA Summary'!D$81:D$82)*(MONTH($E157)-1)/12)*$H157</f>
        <v>38.016014436152247</v>
      </c>
      <c r="J157" s="229">
        <f>(SUM('1.  LRAMVA Summary'!E$54:E$80)+SUM('1.  LRAMVA Summary'!E$81:E$82)*(MONTH($E157)-1)/12)*$H157</f>
        <v>32.538587881284052</v>
      </c>
      <c r="K157" s="229">
        <f>(SUM('1.  LRAMVA Summary'!F$54:F$80)+SUM('1.  LRAMVA Summary'!F$81:F$82)*(MONTH($E157)-1)/12)*$H157</f>
        <v>17.318249573422936</v>
      </c>
      <c r="L157" s="229">
        <f>(SUM('1.  LRAMVA Summary'!G$54:G$80)+SUM('1.  LRAMVA Summary'!G$81:G$82)*(MONTH($E157)-1)/12)*$H157</f>
        <v>-0.12686869604166667</v>
      </c>
      <c r="M157" s="229">
        <f>(SUM('1.  LRAMVA Summary'!H$54:H$80)+SUM('1.  LRAMVA Summary'!H$81:H$82)*(MONTH($E157)-1)/12)*$H157</f>
        <v>-6.8631249791666682E-2</v>
      </c>
      <c r="N157" s="229">
        <f>(SUM('1.  LRAMVA Summary'!I$54:I$80)+SUM('1.  LRAMVA Summary'!I$81:I$82)*(MONTH($E157)-1)/12)*$H157</f>
        <v>38.971131289047882</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89"/>
        <v>126.64848323407378</v>
      </c>
    </row>
    <row r="158" spans="2:23" s="9" customFormat="1">
      <c r="B158" s="66"/>
      <c r="E158" s="213">
        <v>44075</v>
      </c>
      <c r="F158" s="213" t="s">
        <v>187</v>
      </c>
      <c r="G158" s="214" t="s">
        <v>68</v>
      </c>
      <c r="H158" s="239">
        <f t="shared" si="91"/>
        <v>4.75E-4</v>
      </c>
      <c r="I158" s="229">
        <f>(SUM('1.  LRAMVA Summary'!D$54:D$80)+SUM('1.  LRAMVA Summary'!D$81:D$82)*(MONTH($E158)-1)/12)*$H158</f>
        <v>38.74649735893496</v>
      </c>
      <c r="J158" s="229">
        <f>(SUM('1.  LRAMVA Summary'!E$54:E$80)+SUM('1.  LRAMVA Summary'!E$81:E$82)*(MONTH($E158)-1)/12)*$H158</f>
        <v>32.772740071117354</v>
      </c>
      <c r="K158" s="229">
        <f>(SUM('1.  LRAMVA Summary'!F$54:F$80)+SUM('1.  LRAMVA Summary'!F$81:F$82)*(MONTH($E158)-1)/12)*$H158</f>
        <v>17.631769633562069</v>
      </c>
      <c r="L158" s="229">
        <f>(SUM('1.  LRAMVA Summary'!G$54:G$80)+SUM('1.  LRAMVA Summary'!G$81:G$82)*(MONTH($E158)-1)/12)*$H158</f>
        <v>-0.12812466333333336</v>
      </c>
      <c r="M158" s="229">
        <f>(SUM('1.  LRAMVA Summary'!H$54:H$80)+SUM('1.  LRAMVA Summary'!H$81:H$82)*(MONTH($E158)-1)/12)*$H158</f>
        <v>-6.9314343333333334E-2</v>
      </c>
      <c r="N158" s="229">
        <f>(SUM('1.  LRAMVA Summary'!I$54:I$80)+SUM('1.  LRAMVA Summary'!I$81:I$82)*(MONTH($E158)-1)/12)*$H158</f>
        <v>39.561845388177872</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89"/>
        <v>128.5154134451256</v>
      </c>
    </row>
    <row r="159" spans="2:23" s="9" customFormat="1">
      <c r="B159" s="66"/>
      <c r="E159" s="213">
        <v>44105</v>
      </c>
      <c r="F159" s="213" t="s">
        <v>187</v>
      </c>
      <c r="G159" s="214" t="s">
        <v>69</v>
      </c>
      <c r="H159" s="239">
        <f>$C$54/12</f>
        <v>4.75E-4</v>
      </c>
      <c r="I159" s="229">
        <f>(SUM('1.  LRAMVA Summary'!D$54:D$80)+SUM('1.  LRAMVA Summary'!D$81:D$82)*(MONTH($E159)-1)/12)*$H159</f>
        <v>39.476980281717665</v>
      </c>
      <c r="J159" s="229">
        <f>(SUM('1.  LRAMVA Summary'!E$54:E$80)+SUM('1.  LRAMVA Summary'!E$81:E$82)*(MONTH($E159)-1)/12)*$H159</f>
        <v>33.006892260950657</v>
      </c>
      <c r="K159" s="229">
        <f>(SUM('1.  LRAMVA Summary'!F$54:F$80)+SUM('1.  LRAMVA Summary'!F$81:F$82)*(MONTH($E159)-1)/12)*$H159</f>
        <v>17.945289693701202</v>
      </c>
      <c r="L159" s="229">
        <f>(SUM('1.  LRAMVA Summary'!G$54:G$80)+SUM('1.  LRAMVA Summary'!G$81:G$82)*(MONTH($E159)-1)/12)*$H159</f>
        <v>-0.12938063062500002</v>
      </c>
      <c r="M159" s="229">
        <f>(SUM('1.  LRAMVA Summary'!H$54:H$80)+SUM('1.  LRAMVA Summary'!H$81:H$82)*(MONTH($E159)-1)/12)*$H159</f>
        <v>-6.9997436875000013E-2</v>
      </c>
      <c r="N159" s="229">
        <f>(SUM('1.  LRAMVA Summary'!I$54:I$80)+SUM('1.  LRAMVA Summary'!I$81:I$82)*(MONTH($E159)-1)/12)*$H159</f>
        <v>40.152559487307848</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89"/>
        <v>130.38234365617737</v>
      </c>
    </row>
    <row r="160" spans="2:23" s="9" customFormat="1">
      <c r="B160" s="66"/>
      <c r="E160" s="213">
        <v>44136</v>
      </c>
      <c r="F160" s="213" t="s">
        <v>187</v>
      </c>
      <c r="G160" s="214" t="s">
        <v>69</v>
      </c>
      <c r="H160" s="239">
        <f t="shared" ref="H160:H161" si="92">$C$54/12</f>
        <v>4.75E-4</v>
      </c>
      <c r="I160" s="229">
        <f>(SUM('1.  LRAMVA Summary'!D$54:D$80)+SUM('1.  LRAMVA Summary'!D$81:D$82)*(MONTH($E160)-1)/12)*$H160</f>
        <v>40.207463204500378</v>
      </c>
      <c r="J160" s="229">
        <f>(SUM('1.  LRAMVA Summary'!E$54:E$80)+SUM('1.  LRAMVA Summary'!E$81:E$82)*(MONTH($E160)-1)/12)*$H160</f>
        <v>33.241044450783967</v>
      </c>
      <c r="K160" s="229">
        <f>(SUM('1.  LRAMVA Summary'!F$54:F$80)+SUM('1.  LRAMVA Summary'!F$81:F$82)*(MONTH($E160)-1)/12)*$H160</f>
        <v>18.258809753840335</v>
      </c>
      <c r="L160" s="229">
        <f>(SUM('1.  LRAMVA Summary'!G$54:G$80)+SUM('1.  LRAMVA Summary'!G$81:G$82)*(MONTH($E160)-1)/12)*$H160</f>
        <v>-0.13063659791666668</v>
      </c>
      <c r="M160" s="229">
        <f>(SUM('1.  LRAMVA Summary'!H$54:H$80)+SUM('1.  LRAMVA Summary'!H$81:H$82)*(MONTH($E160)-1)/12)*$H160</f>
        <v>-7.0680530416666679E-2</v>
      </c>
      <c r="N160" s="229">
        <f>(SUM('1.  LRAMVA Summary'!I$54:I$80)+SUM('1.  LRAMVA Summary'!I$81:I$82)*(MONTH($E160)-1)/12)*$H160</f>
        <v>40.74327358643783</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89"/>
        <v>132.24927386722919</v>
      </c>
    </row>
    <row r="161" spans="2:23" s="9" customFormat="1">
      <c r="B161" s="66"/>
      <c r="E161" s="213">
        <v>44166</v>
      </c>
      <c r="F161" s="213" t="s">
        <v>187</v>
      </c>
      <c r="G161" s="214" t="s">
        <v>69</v>
      </c>
      <c r="H161" s="239">
        <f t="shared" si="92"/>
        <v>4.75E-4</v>
      </c>
      <c r="I161" s="229">
        <f>(SUM('1.  LRAMVA Summary'!D$54:D$80)+SUM('1.  LRAMVA Summary'!D$81:D$82)*(MONTH($E161)-1)/12)*$H161</f>
        <v>40.937946127283091</v>
      </c>
      <c r="J161" s="229">
        <f>(SUM('1.  LRAMVA Summary'!E$54:E$80)+SUM('1.  LRAMVA Summary'!E$81:E$82)*(MONTH($E161)-1)/12)*$H161</f>
        <v>33.475196640617263</v>
      </c>
      <c r="K161" s="229">
        <f>(SUM('1.  LRAMVA Summary'!F$54:F$80)+SUM('1.  LRAMVA Summary'!F$81:F$82)*(MONTH($E161)-1)/12)*$H161</f>
        <v>18.572329813979469</v>
      </c>
      <c r="L161" s="229">
        <f>(SUM('1.  LRAMVA Summary'!G$54:G$80)+SUM('1.  LRAMVA Summary'!G$81:G$82)*(MONTH($E161)-1)/12)*$H161</f>
        <v>-0.13189256520833334</v>
      </c>
      <c r="M161" s="229">
        <f>(SUM('1.  LRAMVA Summary'!H$54:H$80)+SUM('1.  LRAMVA Summary'!H$81:H$82)*(MONTH($E161)-1)/12)*$H161</f>
        <v>-7.1363623958333344E-2</v>
      </c>
      <c r="N161" s="229">
        <f>(SUM('1.  LRAMVA Summary'!I$54:I$80)+SUM('1.  LRAMVA Summary'!I$81:I$82)*(MONTH($E161)-1)/12)*$H161</f>
        <v>41.33398768556782</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134.11620407828099</v>
      </c>
    </row>
    <row r="162" spans="2:23" s="9" customFormat="1" ht="15" thickBot="1">
      <c r="B162" s="66"/>
      <c r="E162" s="215" t="s">
        <v>470</v>
      </c>
      <c r="F162" s="215"/>
      <c r="G162" s="216"/>
      <c r="H162" s="217"/>
      <c r="I162" s="218">
        <f>SUM(I149:I161)</f>
        <v>3285.3130219496938</v>
      </c>
      <c r="J162" s="218">
        <f>SUM(J149:J161)</f>
        <v>5369.5134064501253</v>
      </c>
      <c r="K162" s="218">
        <f t="shared" ref="K162:O162" si="93">SUM(K149:K161)</f>
        <v>1816.2569485676663</v>
      </c>
      <c r="L162" s="218">
        <f t="shared" si="93"/>
        <v>-19.134851999375002</v>
      </c>
      <c r="M162" s="218">
        <f t="shared" si="93"/>
        <v>-10.309263928750001</v>
      </c>
      <c r="N162" s="218">
        <f t="shared" si="93"/>
        <v>4174.3609626167563</v>
      </c>
      <c r="O162" s="218">
        <f t="shared" si="93"/>
        <v>0</v>
      </c>
      <c r="P162" s="218">
        <f t="shared" ref="P162:V162" si="94">SUM(P149:P161)</f>
        <v>0</v>
      </c>
      <c r="Q162" s="218">
        <f t="shared" si="94"/>
        <v>0</v>
      </c>
      <c r="R162" s="218">
        <f t="shared" si="94"/>
        <v>0</v>
      </c>
      <c r="S162" s="218">
        <f t="shared" si="94"/>
        <v>0</v>
      </c>
      <c r="T162" s="218">
        <f t="shared" si="94"/>
        <v>0</v>
      </c>
      <c r="U162" s="218">
        <f t="shared" si="94"/>
        <v>0</v>
      </c>
      <c r="V162" s="218">
        <f t="shared" si="94"/>
        <v>0</v>
      </c>
      <c r="W162" s="218">
        <f>SUM(W149:W161)</f>
        <v>14616.000223656114</v>
      </c>
    </row>
    <row r="163" spans="2:23" s="9" customFormat="1" ht="1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E164" s="224" t="s">
        <v>700</v>
      </c>
      <c r="F164" s="224"/>
      <c r="G164" s="225"/>
      <c r="H164" s="226"/>
      <c r="I164" s="227">
        <f>I162+I163</f>
        <v>3285.3130219496938</v>
      </c>
      <c r="J164" s="227">
        <f t="shared" ref="J164:U164" si="95">J162+J163</f>
        <v>5369.5134064501253</v>
      </c>
      <c r="K164" s="227">
        <f t="shared" si="95"/>
        <v>1816.2569485676663</v>
      </c>
      <c r="L164" s="227">
        <f t="shared" si="95"/>
        <v>-19.134851999375002</v>
      </c>
      <c r="M164" s="227">
        <f t="shared" si="95"/>
        <v>-10.309263928750001</v>
      </c>
      <c r="N164" s="227">
        <f t="shared" si="95"/>
        <v>4174.3609626167563</v>
      </c>
      <c r="O164" s="227">
        <f t="shared" si="95"/>
        <v>0</v>
      </c>
      <c r="P164" s="227">
        <f t="shared" si="95"/>
        <v>0</v>
      </c>
      <c r="Q164" s="227">
        <f t="shared" si="95"/>
        <v>0</v>
      </c>
      <c r="R164" s="227">
        <f t="shared" si="95"/>
        <v>0</v>
      </c>
      <c r="S164" s="227">
        <f t="shared" si="95"/>
        <v>0</v>
      </c>
      <c r="T164" s="227">
        <f t="shared" si="95"/>
        <v>0</v>
      </c>
      <c r="U164" s="227">
        <f t="shared" si="95"/>
        <v>0</v>
      </c>
      <c r="V164" s="227">
        <f>V162+V163</f>
        <v>0</v>
      </c>
      <c r="W164" s="227">
        <f>W162+W163</f>
        <v>14616.000223656114</v>
      </c>
    </row>
    <row r="165" spans="2:23">
      <c r="E165" s="213">
        <v>44197</v>
      </c>
      <c r="F165" s="213" t="s">
        <v>706</v>
      </c>
      <c r="G165" s="214" t="s">
        <v>65</v>
      </c>
      <c r="H165" s="804">
        <f>$C$55/12</f>
        <v>4.75E-4</v>
      </c>
      <c r="I165" s="229">
        <f>(SUM('1.  LRAMVA Summary'!D$54:D$80)+SUM('1.  LRAMVA Summary'!D$81:D$82)*(MONTH($E165)-1)/12)*$H165</f>
        <v>32.902633976673279</v>
      </c>
      <c r="J165" s="229">
        <f>(SUM('1.  LRAMVA Summary'!E$54:E$80)+SUM('1.  LRAMVA Summary'!E$81:E$82)*(MONTH($E165)-1)/12)*$H165</f>
        <v>30.899522552450922</v>
      </c>
      <c r="K165" s="229">
        <f>(SUM('1.  LRAMVA Summary'!F$54:F$80)+SUM('1.  LRAMVA Summary'!F$81:F$82)*(MONTH($E165)-1)/12)*$H165</f>
        <v>15.123609152449003</v>
      </c>
      <c r="L165" s="229">
        <f>(SUM('1.  LRAMVA Summary'!G$54:G$80)+SUM('1.  LRAMVA Summary'!G$81:G$82)*(MONTH($E165)-1)/12)*$H165</f>
        <v>-0.11807692500000001</v>
      </c>
      <c r="M165" s="229">
        <f>(SUM('1.  LRAMVA Summary'!H$54:H$80)+SUM('1.  LRAMVA Summary'!H$81:H$82)*(MONTH($E165)-1)/12)*$H165</f>
        <v>-6.3849595000000009E-2</v>
      </c>
      <c r="N165" s="229">
        <f>(SUM('1.  LRAMVA Summary'!I$54:I$80)+SUM('1.  LRAMVA Summary'!I$81:I$82)*(MONTH($E165)-1)/12)*$H165</f>
        <v>34.836132595138004</v>
      </c>
      <c r="O165" s="229">
        <f>(SUM('1.  LRAMVA Summary'!J$54:J$80)+SUM('1.  LRAMVA Summary'!J$81:J$82)*(MONTH($E165)-1)/12)*$H165</f>
        <v>0</v>
      </c>
      <c r="P165" s="229">
        <f>(SUM('1.  LRAMVA Summary'!K$54:K$80)+SUM('1.  LRAMVA Summary'!K$81:K$82)*(MONTH($E165)-1)/12)*$H165</f>
        <v>0</v>
      </c>
      <c r="Q165" s="229">
        <f>(SUM('1.  LRAMVA Summary'!L$54:L$80)+SUM('1.  LRAMVA Summary'!L$81:L$82)*(MONTH($E165)-1)/12)*$H165</f>
        <v>0</v>
      </c>
      <c r="R165" s="229">
        <f>(SUM('1.  LRAMVA Summary'!M$54:M$80)+SUM('1.  LRAMVA Summary'!M$81:M$82)*(MONTH($E165)-1)/12)*$H165</f>
        <v>0</v>
      </c>
      <c r="S165" s="229">
        <f>(SUM('1.  LRAMVA Summary'!N$54:N$80)+SUM('1.  LRAMVA Summary'!N$81:N$82)*(MONTH($E165)-1)/12)*$H165</f>
        <v>0</v>
      </c>
      <c r="T165" s="229">
        <f>(SUM('1.  LRAMVA Summary'!O$54:O$80)+SUM('1.  LRAMVA Summary'!O$81:O$82)*(MONTH($E165)-1)/12)*$H165</f>
        <v>0</v>
      </c>
      <c r="U165" s="229">
        <f>(SUM('1.  LRAMVA Summary'!P$54:P$80)+SUM('1.  LRAMVA Summary'!P$81:P$82)*(MONTH($E165)-1)/12)*$H165</f>
        <v>0</v>
      </c>
      <c r="V165" s="229">
        <f>(SUM('1.  LRAMVA Summary'!Q$54:Q$80)+SUM('1.  LRAMVA Summary'!Q$81:Q$82)*(MONTH($E165)-1)/12)*$H165</f>
        <v>0</v>
      </c>
      <c r="W165" s="230">
        <f>SUM(I165:V165)</f>
        <v>113.57997175671122</v>
      </c>
    </row>
    <row r="166" spans="2:23">
      <c r="E166" s="213">
        <v>44228</v>
      </c>
      <c r="F166" s="213" t="s">
        <v>706</v>
      </c>
      <c r="G166" s="214" t="s">
        <v>65</v>
      </c>
      <c r="H166" s="804">
        <f>$C$55/12</f>
        <v>4.75E-4</v>
      </c>
      <c r="I166" s="229">
        <f>(SUM('1.  LRAMVA Summary'!D$54:D$80)+SUM('1.  LRAMVA Summary'!D$81:D$82)*(MONTH($E166)-1)/12)*$H166</f>
        <v>33.633116899455992</v>
      </c>
      <c r="J166" s="229">
        <f>(SUM('1.  LRAMVA Summary'!E$54:E$80)+SUM('1.  LRAMVA Summary'!E$81:E$82)*(MONTH($E166)-1)/12)*$H166</f>
        <v>31.133674742284224</v>
      </c>
      <c r="K166" s="229">
        <f>(SUM('1.  LRAMVA Summary'!F$54:F$80)+SUM('1.  LRAMVA Summary'!F$81:F$82)*(MONTH($E166)-1)/12)*$H166</f>
        <v>15.437129212588136</v>
      </c>
      <c r="L166" s="229">
        <f>(SUM('1.  LRAMVA Summary'!G$54:G$80)+SUM('1.  LRAMVA Summary'!G$81:G$82)*(MONTH($E166)-1)/12)*$H166</f>
        <v>-0.11933289229166667</v>
      </c>
      <c r="M166" s="229">
        <f>(SUM('1.  LRAMVA Summary'!H$54:H$80)+SUM('1.  LRAMVA Summary'!H$81:H$82)*(MONTH($E166)-1)/12)*$H166</f>
        <v>-6.4532688541666688E-2</v>
      </c>
      <c r="N166" s="229">
        <f>(SUM('1.  LRAMVA Summary'!I$54:I$80)+SUM('1.  LRAMVA Summary'!I$81:I$82)*(MONTH($E166)-1)/12)*$H166</f>
        <v>35.426846694267986</v>
      </c>
      <c r="O166" s="229">
        <f>(SUM('1.  LRAMVA Summary'!J$54:J$80)+SUM('1.  LRAMVA Summary'!J$81:J$82)*(MONTH($E166)-1)/12)*$H166</f>
        <v>0</v>
      </c>
      <c r="P166" s="229">
        <f>(SUM('1.  LRAMVA Summary'!K$54:K$80)+SUM('1.  LRAMVA Summary'!K$81:K$82)*(MONTH($E166)-1)/12)*$H166</f>
        <v>0</v>
      </c>
      <c r="Q166" s="229">
        <f>(SUM('1.  LRAMVA Summary'!L$54:L$80)+SUM('1.  LRAMVA Summary'!L$81:L$82)*(MONTH($E166)-1)/12)*$H166</f>
        <v>0</v>
      </c>
      <c r="R166" s="229">
        <f>(SUM('1.  LRAMVA Summary'!M$54:M$80)+SUM('1.  LRAMVA Summary'!M$81:M$82)*(MONTH($E166)-1)/12)*$H166</f>
        <v>0</v>
      </c>
      <c r="S166" s="229">
        <f>(SUM('1.  LRAMVA Summary'!N$54:N$80)+SUM('1.  LRAMVA Summary'!N$81:N$82)*(MONTH($E166)-1)/12)*$H166</f>
        <v>0</v>
      </c>
      <c r="T166" s="229">
        <f>(SUM('1.  LRAMVA Summary'!O$54:O$80)+SUM('1.  LRAMVA Summary'!O$81:O$82)*(MONTH($E166)-1)/12)*$H166</f>
        <v>0</v>
      </c>
      <c r="U166" s="229">
        <f>(SUM('1.  LRAMVA Summary'!P$54:P$80)+SUM('1.  LRAMVA Summary'!P$81:P$82)*(MONTH($E166)-1)/12)*$H166</f>
        <v>0</v>
      </c>
      <c r="V166" s="229">
        <f>(SUM('1.  LRAMVA Summary'!Q$54:Q$80)+SUM('1.  LRAMVA Summary'!Q$81:Q$82)*(MONTH($E166)-1)/12)*$H166</f>
        <v>0</v>
      </c>
      <c r="W166" s="230">
        <f t="shared" ref="W166:W175" si="96">SUM(I166:V166)</f>
        <v>115.44690196776301</v>
      </c>
    </row>
    <row r="167" spans="2:23">
      <c r="E167" s="213">
        <v>44256</v>
      </c>
      <c r="F167" s="213" t="s">
        <v>706</v>
      </c>
      <c r="G167" s="214" t="s">
        <v>65</v>
      </c>
      <c r="H167" s="804">
        <f>$C$55/12</f>
        <v>4.75E-4</v>
      </c>
      <c r="I167" s="229">
        <f>(SUM('1.  LRAMVA Summary'!D$54:D$80)+SUM('1.  LRAMVA Summary'!D$81:D$82)*(MONTH($E167)-1)/12)*$H167</f>
        <v>34.363599822238697</v>
      </c>
      <c r="J167" s="229">
        <f>(SUM('1.  LRAMVA Summary'!E$54:E$80)+SUM('1.  LRAMVA Summary'!E$81:E$82)*(MONTH($E167)-1)/12)*$H167</f>
        <v>31.367826932117534</v>
      </c>
      <c r="K167" s="229">
        <f>(SUM('1.  LRAMVA Summary'!F$54:F$80)+SUM('1.  LRAMVA Summary'!F$81:F$82)*(MONTH($E167)-1)/12)*$H167</f>
        <v>15.750649272727269</v>
      </c>
      <c r="L167" s="229">
        <f>(SUM('1.  LRAMVA Summary'!G$54:G$80)+SUM('1.  LRAMVA Summary'!G$81:G$82)*(MONTH($E167)-1)/12)*$H167</f>
        <v>-0.12058885958333335</v>
      </c>
      <c r="M167" s="229">
        <f>(SUM('1.  LRAMVA Summary'!H$54:H$80)+SUM('1.  LRAMVA Summary'!H$81:H$82)*(MONTH($E167)-1)/12)*$H167</f>
        <v>-6.521578208333334E-2</v>
      </c>
      <c r="N167" s="229">
        <f>(SUM('1.  LRAMVA Summary'!I$54:I$80)+SUM('1.  LRAMVA Summary'!I$81:I$82)*(MONTH($E167)-1)/12)*$H167</f>
        <v>36.017560793397962</v>
      </c>
      <c r="O167" s="229">
        <f>(SUM('1.  LRAMVA Summary'!J$54:J$80)+SUM('1.  LRAMVA Summary'!J$81:J$82)*(MONTH($E167)-1)/12)*$H167</f>
        <v>0</v>
      </c>
      <c r="P167" s="229">
        <f>(SUM('1.  LRAMVA Summary'!K$54:K$80)+SUM('1.  LRAMVA Summary'!K$81:K$82)*(MONTH($E167)-1)/12)*$H167</f>
        <v>0</v>
      </c>
      <c r="Q167" s="229">
        <f>(SUM('1.  LRAMVA Summary'!L$54:L$80)+SUM('1.  LRAMVA Summary'!L$81:L$82)*(MONTH($E167)-1)/12)*$H167</f>
        <v>0</v>
      </c>
      <c r="R167" s="229">
        <f>(SUM('1.  LRAMVA Summary'!M$54:M$80)+SUM('1.  LRAMVA Summary'!M$81:M$82)*(MONTH($E167)-1)/12)*$H167</f>
        <v>0</v>
      </c>
      <c r="S167" s="229">
        <f>(SUM('1.  LRAMVA Summary'!N$54:N$80)+SUM('1.  LRAMVA Summary'!N$81:N$82)*(MONTH($E167)-1)/12)*$H167</f>
        <v>0</v>
      </c>
      <c r="T167" s="229">
        <f>(SUM('1.  LRAMVA Summary'!O$54:O$80)+SUM('1.  LRAMVA Summary'!O$81:O$82)*(MONTH($E167)-1)/12)*$H167</f>
        <v>0</v>
      </c>
      <c r="U167" s="229">
        <f>(SUM('1.  LRAMVA Summary'!P$54:P$80)+SUM('1.  LRAMVA Summary'!P$81:P$82)*(MONTH($E167)-1)/12)*$H167</f>
        <v>0</v>
      </c>
      <c r="V167" s="229">
        <f>(SUM('1.  LRAMVA Summary'!Q$54:Q$80)+SUM('1.  LRAMVA Summary'!Q$81:Q$82)*(MONTH($E167)-1)/12)*$H167</f>
        <v>0</v>
      </c>
      <c r="W167" s="230">
        <f t="shared" si="96"/>
        <v>117.31383217881481</v>
      </c>
    </row>
    <row r="168" spans="2:23">
      <c r="E168" s="213">
        <v>44287</v>
      </c>
      <c r="F168" s="213" t="s">
        <v>706</v>
      </c>
      <c r="G168" s="214" t="s">
        <v>66</v>
      </c>
      <c r="H168" s="804">
        <f>$C$56/12</f>
        <v>4.75E-4</v>
      </c>
      <c r="I168" s="229">
        <f>(SUM('1.  LRAMVA Summary'!D$54:D$80)+SUM('1.  LRAMVA Summary'!D$81:D$82)*(MONTH($E168)-1)/12)*$H168</f>
        <v>35.09408274502141</v>
      </c>
      <c r="J168" s="229">
        <f>(SUM('1.  LRAMVA Summary'!E$54:E$80)+SUM('1.  LRAMVA Summary'!E$81:E$82)*(MONTH($E168)-1)/12)*$H168</f>
        <v>31.601979121950833</v>
      </c>
      <c r="K168" s="229">
        <f>(SUM('1.  LRAMVA Summary'!F$54:F$80)+SUM('1.  LRAMVA Summary'!F$81:F$82)*(MONTH($E168)-1)/12)*$H168</f>
        <v>16.064169332866403</v>
      </c>
      <c r="L168" s="229">
        <f>(SUM('1.  LRAMVA Summary'!G$54:G$80)+SUM('1.  LRAMVA Summary'!G$81:G$82)*(MONTH($E168)-1)/12)*$H168</f>
        <v>-0.12184482687500002</v>
      </c>
      <c r="M168" s="229">
        <f>(SUM('1.  LRAMVA Summary'!H$54:H$80)+SUM('1.  LRAMVA Summary'!H$81:H$82)*(MONTH($E168)-1)/12)*$H168</f>
        <v>-6.589887562500002E-2</v>
      </c>
      <c r="N168" s="229">
        <f>(SUM('1.  LRAMVA Summary'!I$54:I$80)+SUM('1.  LRAMVA Summary'!I$81:I$82)*(MONTH($E168)-1)/12)*$H168</f>
        <v>36.608274892527952</v>
      </c>
      <c r="O168" s="229">
        <f>(SUM('1.  LRAMVA Summary'!J$54:J$80)+SUM('1.  LRAMVA Summary'!J$81:J$82)*(MONTH($E168)-1)/12)*$H168</f>
        <v>0</v>
      </c>
      <c r="P168" s="229">
        <f>(SUM('1.  LRAMVA Summary'!K$54:K$80)+SUM('1.  LRAMVA Summary'!K$81:K$82)*(MONTH($E168)-1)/12)*$H168</f>
        <v>0</v>
      </c>
      <c r="Q168" s="229">
        <f>(SUM('1.  LRAMVA Summary'!L$54:L$80)+SUM('1.  LRAMVA Summary'!L$81:L$82)*(MONTH($E168)-1)/12)*$H168</f>
        <v>0</v>
      </c>
      <c r="R168" s="229">
        <f>(SUM('1.  LRAMVA Summary'!M$54:M$80)+SUM('1.  LRAMVA Summary'!M$81:M$82)*(MONTH($E168)-1)/12)*$H168</f>
        <v>0</v>
      </c>
      <c r="S168" s="229">
        <f>(SUM('1.  LRAMVA Summary'!N$54:N$80)+SUM('1.  LRAMVA Summary'!N$81:N$82)*(MONTH($E168)-1)/12)*$H168</f>
        <v>0</v>
      </c>
      <c r="T168" s="229">
        <f>(SUM('1.  LRAMVA Summary'!O$54:O$80)+SUM('1.  LRAMVA Summary'!O$81:O$82)*(MONTH($E168)-1)/12)*$H168</f>
        <v>0</v>
      </c>
      <c r="U168" s="229">
        <f>(SUM('1.  LRAMVA Summary'!P$54:P$80)+SUM('1.  LRAMVA Summary'!P$81:P$82)*(MONTH($E168)-1)/12)*$H168</f>
        <v>0</v>
      </c>
      <c r="V168" s="229">
        <f>(SUM('1.  LRAMVA Summary'!Q$54:Q$80)+SUM('1.  LRAMVA Summary'!Q$81:Q$82)*(MONTH($E168)-1)/12)*$H168</f>
        <v>0</v>
      </c>
      <c r="W168" s="230">
        <f t="shared" si="96"/>
        <v>119.1807623898666</v>
      </c>
    </row>
    <row r="169" spans="2:23">
      <c r="E169" s="213">
        <v>44317</v>
      </c>
      <c r="F169" s="213" t="s">
        <v>706</v>
      </c>
      <c r="G169" s="214" t="s">
        <v>66</v>
      </c>
      <c r="H169" s="239"/>
      <c r="I169" s="229">
        <f>(SUM('1.  LRAMVA Summary'!D$54:D$80)+SUM('1.  LRAMVA Summary'!D$81:D$82)*(MONTH($E169)-1)/12)*$H169</f>
        <v>0</v>
      </c>
      <c r="J169" s="229">
        <f>(SUM('1.  LRAMVA Summary'!E$54:E$80)+SUM('1.  LRAMVA Summary'!E$81:E$82)*(MONTH($E169)-1)/12)*$H169</f>
        <v>0</v>
      </c>
      <c r="K169" s="229">
        <f>(SUM('1.  LRAMVA Summary'!F$54:F$80)+SUM('1.  LRAMVA Summary'!F$81:F$82)*(MONTH($E169)-1)/12)*$H169</f>
        <v>0</v>
      </c>
      <c r="L169" s="229">
        <f>(SUM('1.  LRAMVA Summary'!G$54:G$80)+SUM('1.  LRAMVA Summary'!G$81:G$82)*(MONTH($E169)-1)/12)*$H169</f>
        <v>0</v>
      </c>
      <c r="M169" s="229">
        <f>(SUM('1.  LRAMVA Summary'!H$54:H$80)+SUM('1.  LRAMVA Summary'!H$81:H$82)*(MONTH($E169)-1)/12)*$H169</f>
        <v>0</v>
      </c>
      <c r="N169" s="229">
        <f>(SUM('1.  LRAMVA Summary'!I$54:I$80)+SUM('1.  LRAMVA Summary'!I$81:I$82)*(MONTH($E169)-1)/12)*$H169</f>
        <v>0</v>
      </c>
      <c r="O169" s="229">
        <f>(SUM('1.  LRAMVA Summary'!J$54:J$80)+SUM('1.  LRAMVA Summary'!J$81:J$82)*(MONTH($E169)-1)/12)*$H169</f>
        <v>0</v>
      </c>
      <c r="P169" s="229">
        <f>(SUM('1.  LRAMVA Summary'!K$54:K$80)+SUM('1.  LRAMVA Summary'!K$81:K$82)*(MONTH($E169)-1)/12)*$H169</f>
        <v>0</v>
      </c>
      <c r="Q169" s="229">
        <f>(SUM('1.  LRAMVA Summary'!L$54:L$80)+SUM('1.  LRAMVA Summary'!L$81:L$82)*(MONTH($E169)-1)/12)*$H169</f>
        <v>0</v>
      </c>
      <c r="R169" s="229">
        <f>(SUM('1.  LRAMVA Summary'!M$54:M$80)+SUM('1.  LRAMVA Summary'!M$81:M$82)*(MONTH($E169)-1)/12)*$H169</f>
        <v>0</v>
      </c>
      <c r="S169" s="229">
        <f>(SUM('1.  LRAMVA Summary'!N$54:N$80)+SUM('1.  LRAMVA Summary'!N$81:N$82)*(MONTH($E169)-1)/12)*$H169</f>
        <v>0</v>
      </c>
      <c r="T169" s="229">
        <f>(SUM('1.  LRAMVA Summary'!O$54:O$80)+SUM('1.  LRAMVA Summary'!O$81:O$82)*(MONTH($E169)-1)/12)*$H169</f>
        <v>0</v>
      </c>
      <c r="U169" s="229">
        <f>(SUM('1.  LRAMVA Summary'!P$54:P$80)+SUM('1.  LRAMVA Summary'!P$81:P$82)*(MONTH($E169)-1)/12)*$H169</f>
        <v>0</v>
      </c>
      <c r="V169" s="229">
        <f>(SUM('1.  LRAMVA Summary'!Q$54:Q$80)+SUM('1.  LRAMVA Summary'!Q$81:Q$82)*(MONTH($E169)-1)/12)*$H169</f>
        <v>0</v>
      </c>
      <c r="W169" s="230">
        <f t="shared" si="96"/>
        <v>0</v>
      </c>
    </row>
    <row r="170" spans="2:23">
      <c r="E170" s="213">
        <v>44348</v>
      </c>
      <c r="F170" s="213" t="s">
        <v>706</v>
      </c>
      <c r="G170" s="214" t="s">
        <v>66</v>
      </c>
      <c r="H170" s="239"/>
      <c r="I170" s="229">
        <f>(SUM('1.  LRAMVA Summary'!D$54:D$80)+SUM('1.  LRAMVA Summary'!D$81:D$82)*(MONTH($E170)-1)/12)*$H170</f>
        <v>0</v>
      </c>
      <c r="J170" s="229">
        <f>(SUM('1.  LRAMVA Summary'!E$54:E$80)+SUM('1.  LRAMVA Summary'!E$81:E$82)*(MONTH($E170)-1)/12)*$H170</f>
        <v>0</v>
      </c>
      <c r="K170" s="229">
        <f>(SUM('1.  LRAMVA Summary'!F$54:F$80)+SUM('1.  LRAMVA Summary'!F$81:F$82)*(MONTH($E170)-1)/12)*$H170</f>
        <v>0</v>
      </c>
      <c r="L170" s="229">
        <f>(SUM('1.  LRAMVA Summary'!G$54:G$80)+SUM('1.  LRAMVA Summary'!G$81:G$82)*(MONTH($E170)-1)/12)*$H170</f>
        <v>0</v>
      </c>
      <c r="M170" s="229">
        <f>(SUM('1.  LRAMVA Summary'!H$54:H$80)+SUM('1.  LRAMVA Summary'!H$81:H$82)*(MONTH($E170)-1)/12)*$H170</f>
        <v>0</v>
      </c>
      <c r="N170" s="229">
        <f>(SUM('1.  LRAMVA Summary'!I$54:I$80)+SUM('1.  LRAMVA Summary'!I$81:I$82)*(MONTH($E170)-1)/12)*$H170</f>
        <v>0</v>
      </c>
      <c r="O170" s="229">
        <f>(SUM('1.  LRAMVA Summary'!J$54:J$80)+SUM('1.  LRAMVA Summary'!J$81:J$82)*(MONTH($E170)-1)/12)*$H170</f>
        <v>0</v>
      </c>
      <c r="P170" s="229">
        <f>(SUM('1.  LRAMVA Summary'!K$54:K$80)+SUM('1.  LRAMVA Summary'!K$81:K$82)*(MONTH($E170)-1)/12)*$H170</f>
        <v>0</v>
      </c>
      <c r="Q170" s="229">
        <f>(SUM('1.  LRAMVA Summary'!L$54:L$80)+SUM('1.  LRAMVA Summary'!L$81:L$82)*(MONTH($E170)-1)/12)*$H170</f>
        <v>0</v>
      </c>
      <c r="R170" s="229">
        <f>(SUM('1.  LRAMVA Summary'!M$54:M$80)+SUM('1.  LRAMVA Summary'!M$81:M$82)*(MONTH($E170)-1)/12)*$H170</f>
        <v>0</v>
      </c>
      <c r="S170" s="229">
        <f>(SUM('1.  LRAMVA Summary'!N$54:N$80)+SUM('1.  LRAMVA Summary'!N$81:N$82)*(MONTH($E170)-1)/12)*$H170</f>
        <v>0</v>
      </c>
      <c r="T170" s="229">
        <f>(SUM('1.  LRAMVA Summary'!O$54:O$80)+SUM('1.  LRAMVA Summary'!O$81:O$82)*(MONTH($E170)-1)/12)*$H170</f>
        <v>0</v>
      </c>
      <c r="U170" s="229">
        <f>(SUM('1.  LRAMVA Summary'!P$54:P$80)+SUM('1.  LRAMVA Summary'!P$81:P$82)*(MONTH($E170)-1)/12)*$H170</f>
        <v>0</v>
      </c>
      <c r="V170" s="229">
        <f>(SUM('1.  LRAMVA Summary'!Q$54:Q$80)+SUM('1.  LRAMVA Summary'!Q$81:Q$82)*(MONTH($E170)-1)/12)*$H170</f>
        <v>0</v>
      </c>
      <c r="W170" s="230">
        <f t="shared" si="96"/>
        <v>0</v>
      </c>
    </row>
    <row r="171" spans="2:23">
      <c r="E171" s="213">
        <v>44378</v>
      </c>
      <c r="F171" s="213" t="s">
        <v>706</v>
      </c>
      <c r="G171" s="214" t="s">
        <v>68</v>
      </c>
      <c r="H171" s="239"/>
      <c r="I171" s="229">
        <f>(SUM('1.  LRAMVA Summary'!D$54:D$80)+SUM('1.  LRAMVA Summary'!D$81:D$82)*(MONTH($E171)-1)/12)*$H171</f>
        <v>0</v>
      </c>
      <c r="J171" s="229">
        <f>(SUM('1.  LRAMVA Summary'!E$54:E$80)+SUM('1.  LRAMVA Summary'!E$81:E$82)*(MONTH($E171)-1)/12)*$H171</f>
        <v>0</v>
      </c>
      <c r="K171" s="229">
        <f>(SUM('1.  LRAMVA Summary'!F$54:F$80)+SUM('1.  LRAMVA Summary'!F$81:F$82)*(MONTH($E171)-1)/12)*$H171</f>
        <v>0</v>
      </c>
      <c r="L171" s="229">
        <f>(SUM('1.  LRAMVA Summary'!G$54:G$80)+SUM('1.  LRAMVA Summary'!G$81:G$82)*(MONTH($E171)-1)/12)*$H171</f>
        <v>0</v>
      </c>
      <c r="M171" s="229">
        <f>(SUM('1.  LRAMVA Summary'!H$54:H$80)+SUM('1.  LRAMVA Summary'!H$81:H$82)*(MONTH($E171)-1)/12)*$H171</f>
        <v>0</v>
      </c>
      <c r="N171" s="229">
        <f>(SUM('1.  LRAMVA Summary'!I$54:I$80)+SUM('1.  LRAMVA Summary'!I$81:I$82)*(MONTH($E171)-1)/12)*$H171</f>
        <v>0</v>
      </c>
      <c r="O171" s="229">
        <f>(SUM('1.  LRAMVA Summary'!J$54:J$80)+SUM('1.  LRAMVA Summary'!J$81:J$82)*(MONTH($E171)-1)/12)*$H171</f>
        <v>0</v>
      </c>
      <c r="P171" s="229">
        <f>(SUM('1.  LRAMVA Summary'!K$54:K$80)+SUM('1.  LRAMVA Summary'!K$81:K$82)*(MONTH($E171)-1)/12)*$H171</f>
        <v>0</v>
      </c>
      <c r="Q171" s="229">
        <f>(SUM('1.  LRAMVA Summary'!L$54:L$80)+SUM('1.  LRAMVA Summary'!L$81:L$82)*(MONTH($E171)-1)/12)*$H171</f>
        <v>0</v>
      </c>
      <c r="R171" s="229">
        <f>(SUM('1.  LRAMVA Summary'!M$54:M$80)+SUM('1.  LRAMVA Summary'!M$81:M$82)*(MONTH($E171)-1)/12)*$H171</f>
        <v>0</v>
      </c>
      <c r="S171" s="229">
        <f>(SUM('1.  LRAMVA Summary'!N$54:N$80)+SUM('1.  LRAMVA Summary'!N$81:N$82)*(MONTH($E171)-1)/12)*$H171</f>
        <v>0</v>
      </c>
      <c r="T171" s="229">
        <f>(SUM('1.  LRAMVA Summary'!O$54:O$80)+SUM('1.  LRAMVA Summary'!O$81:O$82)*(MONTH($E171)-1)/12)*$H171</f>
        <v>0</v>
      </c>
      <c r="U171" s="229">
        <f>(SUM('1.  LRAMVA Summary'!P$54:P$80)+SUM('1.  LRAMVA Summary'!P$81:P$82)*(MONTH($E171)-1)/12)*$H171</f>
        <v>0</v>
      </c>
      <c r="V171" s="229">
        <f>(SUM('1.  LRAMVA Summary'!Q$54:Q$80)+SUM('1.  LRAMVA Summary'!Q$81:Q$82)*(MONTH($E171)-1)/12)*$H171</f>
        <v>0</v>
      </c>
      <c r="W171" s="230">
        <f t="shared" si="96"/>
        <v>0</v>
      </c>
    </row>
    <row r="172" spans="2:23">
      <c r="E172" s="213">
        <v>44409</v>
      </c>
      <c r="F172" s="213" t="s">
        <v>706</v>
      </c>
      <c r="G172" s="214" t="s">
        <v>68</v>
      </c>
      <c r="H172" s="239"/>
      <c r="I172" s="229">
        <f>(SUM('1.  LRAMVA Summary'!D$54:D$80)+SUM('1.  LRAMVA Summary'!D$81:D$82)*(MONTH($E172)-1)/12)*$H172</f>
        <v>0</v>
      </c>
      <c r="J172" s="229">
        <f>(SUM('1.  LRAMVA Summary'!E$54:E$80)+SUM('1.  LRAMVA Summary'!E$81:E$82)*(MONTH($E172)-1)/12)*$H172</f>
        <v>0</v>
      </c>
      <c r="K172" s="229">
        <f>(SUM('1.  LRAMVA Summary'!F$54:F$80)+SUM('1.  LRAMVA Summary'!F$81:F$82)*(MONTH($E172)-1)/12)*$H172</f>
        <v>0</v>
      </c>
      <c r="L172" s="229">
        <f>(SUM('1.  LRAMVA Summary'!G$54:G$80)+SUM('1.  LRAMVA Summary'!G$81:G$82)*(MONTH($E172)-1)/12)*$H172</f>
        <v>0</v>
      </c>
      <c r="M172" s="229">
        <f>(SUM('1.  LRAMVA Summary'!H$54:H$80)+SUM('1.  LRAMVA Summary'!H$81:H$82)*(MONTH($E172)-1)/12)*$H172</f>
        <v>0</v>
      </c>
      <c r="N172" s="229">
        <f>(SUM('1.  LRAMVA Summary'!I$54:I$80)+SUM('1.  LRAMVA Summary'!I$81:I$82)*(MONTH($E172)-1)/12)*$H172</f>
        <v>0</v>
      </c>
      <c r="O172" s="229">
        <f>(SUM('1.  LRAMVA Summary'!J$54:J$80)+SUM('1.  LRAMVA Summary'!J$81:J$82)*(MONTH($E172)-1)/12)*$H172</f>
        <v>0</v>
      </c>
      <c r="P172" s="229">
        <f>(SUM('1.  LRAMVA Summary'!K$54:K$80)+SUM('1.  LRAMVA Summary'!K$81:K$82)*(MONTH($E172)-1)/12)*$H172</f>
        <v>0</v>
      </c>
      <c r="Q172" s="229">
        <f>(SUM('1.  LRAMVA Summary'!L$54:L$80)+SUM('1.  LRAMVA Summary'!L$81:L$82)*(MONTH($E172)-1)/12)*$H172</f>
        <v>0</v>
      </c>
      <c r="R172" s="229">
        <f>(SUM('1.  LRAMVA Summary'!M$54:M$80)+SUM('1.  LRAMVA Summary'!M$81:M$82)*(MONTH($E172)-1)/12)*$H172</f>
        <v>0</v>
      </c>
      <c r="S172" s="229">
        <f>(SUM('1.  LRAMVA Summary'!N$54:N$80)+SUM('1.  LRAMVA Summary'!N$81:N$82)*(MONTH($E172)-1)/12)*$H172</f>
        <v>0</v>
      </c>
      <c r="T172" s="229">
        <f>(SUM('1.  LRAMVA Summary'!O$54:O$80)+SUM('1.  LRAMVA Summary'!O$81:O$82)*(MONTH($E172)-1)/12)*$H172</f>
        <v>0</v>
      </c>
      <c r="U172" s="229">
        <f>(SUM('1.  LRAMVA Summary'!P$54:P$80)+SUM('1.  LRAMVA Summary'!P$81:P$82)*(MONTH($E172)-1)/12)*$H172</f>
        <v>0</v>
      </c>
      <c r="V172" s="229">
        <f>(SUM('1.  LRAMVA Summary'!Q$54:Q$80)+SUM('1.  LRAMVA Summary'!Q$81:Q$82)*(MONTH($E172)-1)/12)*$H172</f>
        <v>0</v>
      </c>
      <c r="W172" s="230">
        <f t="shared" si="96"/>
        <v>0</v>
      </c>
    </row>
    <row r="173" spans="2:23">
      <c r="E173" s="213">
        <v>44440</v>
      </c>
      <c r="F173" s="213" t="s">
        <v>706</v>
      </c>
      <c r="G173" s="214" t="s">
        <v>68</v>
      </c>
      <c r="H173" s="239"/>
      <c r="I173" s="229">
        <f>(SUM('1.  LRAMVA Summary'!D$54:D$80)+SUM('1.  LRAMVA Summary'!D$81:D$82)*(MONTH($E173)-1)/12)*$H173</f>
        <v>0</v>
      </c>
      <c r="J173" s="229">
        <f>(SUM('1.  LRAMVA Summary'!E$54:E$80)+SUM('1.  LRAMVA Summary'!E$81:E$82)*(MONTH($E173)-1)/12)*$H173</f>
        <v>0</v>
      </c>
      <c r="K173" s="229">
        <f>(SUM('1.  LRAMVA Summary'!F$54:F$80)+SUM('1.  LRAMVA Summary'!F$81:F$82)*(MONTH($E173)-1)/12)*$H173</f>
        <v>0</v>
      </c>
      <c r="L173" s="229">
        <f>(SUM('1.  LRAMVA Summary'!G$54:G$80)+SUM('1.  LRAMVA Summary'!G$81:G$82)*(MONTH($E173)-1)/12)*$H173</f>
        <v>0</v>
      </c>
      <c r="M173" s="229">
        <f>(SUM('1.  LRAMVA Summary'!H$54:H$80)+SUM('1.  LRAMVA Summary'!H$81:H$82)*(MONTH($E173)-1)/12)*$H173</f>
        <v>0</v>
      </c>
      <c r="N173" s="229">
        <f>(SUM('1.  LRAMVA Summary'!I$54:I$80)+SUM('1.  LRAMVA Summary'!I$81:I$82)*(MONTH($E173)-1)/12)*$H173</f>
        <v>0</v>
      </c>
      <c r="O173" s="229">
        <f>(SUM('1.  LRAMVA Summary'!J$54:J$80)+SUM('1.  LRAMVA Summary'!J$81:J$82)*(MONTH($E173)-1)/12)*$H173</f>
        <v>0</v>
      </c>
      <c r="P173" s="229">
        <f>(SUM('1.  LRAMVA Summary'!K$54:K$80)+SUM('1.  LRAMVA Summary'!K$81:K$82)*(MONTH($E173)-1)/12)*$H173</f>
        <v>0</v>
      </c>
      <c r="Q173" s="229">
        <f>(SUM('1.  LRAMVA Summary'!L$54:L$80)+SUM('1.  LRAMVA Summary'!L$81:L$82)*(MONTH($E173)-1)/12)*$H173</f>
        <v>0</v>
      </c>
      <c r="R173" s="229">
        <f>(SUM('1.  LRAMVA Summary'!M$54:M$80)+SUM('1.  LRAMVA Summary'!M$81:M$82)*(MONTH($E173)-1)/12)*$H173</f>
        <v>0</v>
      </c>
      <c r="S173" s="229">
        <f>(SUM('1.  LRAMVA Summary'!N$54:N$80)+SUM('1.  LRAMVA Summary'!N$81:N$82)*(MONTH($E173)-1)/12)*$H173</f>
        <v>0</v>
      </c>
      <c r="T173" s="229">
        <f>(SUM('1.  LRAMVA Summary'!O$54:O$80)+SUM('1.  LRAMVA Summary'!O$81:O$82)*(MONTH($E173)-1)/12)*$H173</f>
        <v>0</v>
      </c>
      <c r="U173" s="229">
        <f>(SUM('1.  LRAMVA Summary'!P$54:P$80)+SUM('1.  LRAMVA Summary'!P$81:P$82)*(MONTH($E173)-1)/12)*$H173</f>
        <v>0</v>
      </c>
      <c r="V173" s="229">
        <f>(SUM('1.  LRAMVA Summary'!Q$54:Q$80)+SUM('1.  LRAMVA Summary'!Q$81:Q$82)*(MONTH($E173)-1)/12)*$H173</f>
        <v>0</v>
      </c>
      <c r="W173" s="230">
        <f t="shared" si="96"/>
        <v>0</v>
      </c>
    </row>
    <row r="174" spans="2:23">
      <c r="E174" s="213">
        <v>44470</v>
      </c>
      <c r="F174" s="213" t="s">
        <v>706</v>
      </c>
      <c r="G174" s="214" t="s">
        <v>69</v>
      </c>
      <c r="H174" s="239"/>
      <c r="I174" s="229">
        <f>(SUM('1.  LRAMVA Summary'!D$54:D$80)+SUM('1.  LRAMVA Summary'!D$81:D$82)*(MONTH($E174)-1)/12)*$H174</f>
        <v>0</v>
      </c>
      <c r="J174" s="229">
        <f>(SUM('1.  LRAMVA Summary'!E$54:E$80)+SUM('1.  LRAMVA Summary'!E$81:E$82)*(MONTH($E174)-1)/12)*$H174</f>
        <v>0</v>
      </c>
      <c r="K174" s="229">
        <f>(SUM('1.  LRAMVA Summary'!F$54:F$80)+SUM('1.  LRAMVA Summary'!F$81:F$82)*(MONTH($E174)-1)/12)*$H174</f>
        <v>0</v>
      </c>
      <c r="L174" s="229">
        <f>(SUM('1.  LRAMVA Summary'!G$54:G$80)+SUM('1.  LRAMVA Summary'!G$81:G$82)*(MONTH($E174)-1)/12)*$H174</f>
        <v>0</v>
      </c>
      <c r="M174" s="229">
        <f>(SUM('1.  LRAMVA Summary'!H$54:H$80)+SUM('1.  LRAMVA Summary'!H$81:H$82)*(MONTH($E174)-1)/12)*$H174</f>
        <v>0</v>
      </c>
      <c r="N174" s="229">
        <f>(SUM('1.  LRAMVA Summary'!I$54:I$80)+SUM('1.  LRAMVA Summary'!I$81:I$82)*(MONTH($E174)-1)/12)*$H174</f>
        <v>0</v>
      </c>
      <c r="O174" s="229">
        <f>(SUM('1.  LRAMVA Summary'!J$54:J$80)+SUM('1.  LRAMVA Summary'!J$81:J$82)*(MONTH($E174)-1)/12)*$H174</f>
        <v>0</v>
      </c>
      <c r="P174" s="229">
        <f>(SUM('1.  LRAMVA Summary'!K$54:K$80)+SUM('1.  LRAMVA Summary'!K$81:K$82)*(MONTH($E174)-1)/12)*$H174</f>
        <v>0</v>
      </c>
      <c r="Q174" s="229">
        <f>(SUM('1.  LRAMVA Summary'!L$54:L$80)+SUM('1.  LRAMVA Summary'!L$81:L$82)*(MONTH($E174)-1)/12)*$H174</f>
        <v>0</v>
      </c>
      <c r="R174" s="229">
        <f>(SUM('1.  LRAMVA Summary'!M$54:M$80)+SUM('1.  LRAMVA Summary'!M$81:M$82)*(MONTH($E174)-1)/12)*$H174</f>
        <v>0</v>
      </c>
      <c r="S174" s="229">
        <f>(SUM('1.  LRAMVA Summary'!N$54:N$80)+SUM('1.  LRAMVA Summary'!N$81:N$82)*(MONTH($E174)-1)/12)*$H174</f>
        <v>0</v>
      </c>
      <c r="T174" s="229">
        <f>(SUM('1.  LRAMVA Summary'!O$54:O$80)+SUM('1.  LRAMVA Summary'!O$81:O$82)*(MONTH($E174)-1)/12)*$H174</f>
        <v>0</v>
      </c>
      <c r="U174" s="229">
        <f>(SUM('1.  LRAMVA Summary'!P$54:P$80)+SUM('1.  LRAMVA Summary'!P$81:P$82)*(MONTH($E174)-1)/12)*$H174</f>
        <v>0</v>
      </c>
      <c r="V174" s="229">
        <f>(SUM('1.  LRAMVA Summary'!Q$54:Q$80)+SUM('1.  LRAMVA Summary'!Q$81:Q$82)*(MONTH($E174)-1)/12)*$H174</f>
        <v>0</v>
      </c>
      <c r="W174" s="230">
        <f t="shared" si="96"/>
        <v>0</v>
      </c>
    </row>
    <row r="175" spans="2:23">
      <c r="E175" s="213">
        <v>44501</v>
      </c>
      <c r="F175" s="213" t="s">
        <v>706</v>
      </c>
      <c r="G175" s="214" t="s">
        <v>69</v>
      </c>
      <c r="H175" s="239"/>
      <c r="I175" s="229">
        <f>(SUM('1.  LRAMVA Summary'!D$54:D$80)+SUM('1.  LRAMVA Summary'!D$81:D$82)*(MONTH($E175)-1)/12)*$H175</f>
        <v>0</v>
      </c>
      <c r="J175" s="229">
        <f>(SUM('1.  LRAMVA Summary'!E$54:E$80)+SUM('1.  LRAMVA Summary'!E$81:E$82)*(MONTH($E175)-1)/12)*$H175</f>
        <v>0</v>
      </c>
      <c r="K175" s="229">
        <f>(SUM('1.  LRAMVA Summary'!F$54:F$80)+SUM('1.  LRAMVA Summary'!F$81:F$82)*(MONTH($E175)-1)/12)*$H175</f>
        <v>0</v>
      </c>
      <c r="L175" s="229">
        <f>(SUM('1.  LRAMVA Summary'!G$54:G$80)+SUM('1.  LRAMVA Summary'!G$81:G$82)*(MONTH($E175)-1)/12)*$H175</f>
        <v>0</v>
      </c>
      <c r="M175" s="229">
        <f>(SUM('1.  LRAMVA Summary'!H$54:H$80)+SUM('1.  LRAMVA Summary'!H$81:H$82)*(MONTH($E175)-1)/12)*$H175</f>
        <v>0</v>
      </c>
      <c r="N175" s="229">
        <f>(SUM('1.  LRAMVA Summary'!I$54:I$80)+SUM('1.  LRAMVA Summary'!I$81:I$82)*(MONTH($E175)-1)/12)*$H175</f>
        <v>0</v>
      </c>
      <c r="O175" s="229">
        <f>(SUM('1.  LRAMVA Summary'!J$54:J$80)+SUM('1.  LRAMVA Summary'!J$81:J$82)*(MONTH($E175)-1)/12)*$H175</f>
        <v>0</v>
      </c>
      <c r="P175" s="229">
        <f>(SUM('1.  LRAMVA Summary'!K$54:K$80)+SUM('1.  LRAMVA Summary'!K$81:K$82)*(MONTH($E175)-1)/12)*$H175</f>
        <v>0</v>
      </c>
      <c r="Q175" s="229">
        <f>(SUM('1.  LRAMVA Summary'!L$54:L$80)+SUM('1.  LRAMVA Summary'!L$81:L$82)*(MONTH($E175)-1)/12)*$H175</f>
        <v>0</v>
      </c>
      <c r="R175" s="229">
        <f>(SUM('1.  LRAMVA Summary'!M$54:M$80)+SUM('1.  LRAMVA Summary'!M$81:M$82)*(MONTH($E175)-1)/12)*$H175</f>
        <v>0</v>
      </c>
      <c r="S175" s="229">
        <f>(SUM('1.  LRAMVA Summary'!N$54:N$80)+SUM('1.  LRAMVA Summary'!N$81:N$82)*(MONTH($E175)-1)/12)*$H175</f>
        <v>0</v>
      </c>
      <c r="T175" s="229">
        <f>(SUM('1.  LRAMVA Summary'!O$54:O$80)+SUM('1.  LRAMVA Summary'!O$81:O$82)*(MONTH($E175)-1)/12)*$H175</f>
        <v>0</v>
      </c>
      <c r="U175" s="229">
        <f>(SUM('1.  LRAMVA Summary'!P$54:P$80)+SUM('1.  LRAMVA Summary'!P$81:P$82)*(MONTH($E175)-1)/12)*$H175</f>
        <v>0</v>
      </c>
      <c r="V175" s="229">
        <f>(SUM('1.  LRAMVA Summary'!Q$54:Q$80)+SUM('1.  LRAMVA Summary'!Q$81:Q$82)*(MONTH($E175)-1)/12)*$H175</f>
        <v>0</v>
      </c>
      <c r="W175" s="230">
        <f t="shared" si="96"/>
        <v>0</v>
      </c>
    </row>
    <row r="176" spans="2:23">
      <c r="E176" s="213">
        <v>44531</v>
      </c>
      <c r="F176" s="213" t="s">
        <v>706</v>
      </c>
      <c r="G176" s="214" t="s">
        <v>69</v>
      </c>
      <c r="H176" s="239"/>
      <c r="I176" s="229">
        <f>(SUM('1.  LRAMVA Summary'!D$54:D$80)+SUM('1.  LRAMVA Summary'!D$81:D$82)*(MONTH($E176)-1)/12)*$H176</f>
        <v>0</v>
      </c>
      <c r="J176" s="229">
        <f>(SUM('1.  LRAMVA Summary'!E$54:E$80)+SUM('1.  LRAMVA Summary'!E$81:E$82)*(MONTH($E176)-1)/12)*$H176</f>
        <v>0</v>
      </c>
      <c r="K176" s="229">
        <f>(SUM('1.  LRAMVA Summary'!F$54:F$80)+SUM('1.  LRAMVA Summary'!F$81:F$82)*(MONTH($E176)-1)/12)*$H176</f>
        <v>0</v>
      </c>
      <c r="L176" s="229">
        <f>(SUM('1.  LRAMVA Summary'!G$54:G$80)+SUM('1.  LRAMVA Summary'!G$81:G$82)*(MONTH($E176)-1)/12)*$H176</f>
        <v>0</v>
      </c>
      <c r="M176" s="229">
        <f>(SUM('1.  LRAMVA Summary'!H$54:H$80)+SUM('1.  LRAMVA Summary'!H$81:H$82)*(MONTH($E176)-1)/12)*$H176</f>
        <v>0</v>
      </c>
      <c r="N176" s="229">
        <f>(SUM('1.  LRAMVA Summary'!I$54:I$80)+SUM('1.  LRAMVA Summary'!I$81:I$82)*(MONTH($E176)-1)/12)*$H176</f>
        <v>0</v>
      </c>
      <c r="O176" s="229">
        <f>(SUM('1.  LRAMVA Summary'!J$54:J$80)+SUM('1.  LRAMVA Summary'!J$81:J$82)*(MONTH($E176)-1)/12)*$H176</f>
        <v>0</v>
      </c>
      <c r="P176" s="229">
        <f>(SUM('1.  LRAMVA Summary'!K$54:K$80)+SUM('1.  LRAMVA Summary'!K$81:K$82)*(MONTH($E176)-1)/12)*$H176</f>
        <v>0</v>
      </c>
      <c r="Q176" s="229">
        <f>(SUM('1.  LRAMVA Summary'!L$54:L$80)+SUM('1.  LRAMVA Summary'!L$81:L$82)*(MONTH($E176)-1)/12)*$H176</f>
        <v>0</v>
      </c>
      <c r="R176" s="229">
        <f>(SUM('1.  LRAMVA Summary'!M$54:M$80)+SUM('1.  LRAMVA Summary'!M$81:M$82)*(MONTH($E176)-1)/12)*$H176</f>
        <v>0</v>
      </c>
      <c r="S176" s="229">
        <f>(SUM('1.  LRAMVA Summary'!N$54:N$80)+SUM('1.  LRAMVA Summary'!N$81:N$82)*(MONTH($E176)-1)/12)*$H176</f>
        <v>0</v>
      </c>
      <c r="T176" s="229">
        <f>(SUM('1.  LRAMVA Summary'!O$54:O$80)+SUM('1.  LRAMVA Summary'!O$81:O$82)*(MONTH($E176)-1)/12)*$H176</f>
        <v>0</v>
      </c>
      <c r="U176" s="229">
        <f>(SUM('1.  LRAMVA Summary'!P$54:P$80)+SUM('1.  LRAMVA Summary'!P$81:P$82)*(MONTH($E176)-1)/12)*$H176</f>
        <v>0</v>
      </c>
      <c r="V176" s="229">
        <f>(SUM('1.  LRAMVA Summary'!Q$54:Q$80)+SUM('1.  LRAMVA Summary'!Q$81:Q$82)*(MONTH($E176)-1)/12)*$H176</f>
        <v>0</v>
      </c>
      <c r="W176" s="230">
        <f>SUM(I176:V176)</f>
        <v>0</v>
      </c>
    </row>
    <row r="177" spans="5:23" ht="15" thickBot="1">
      <c r="E177" s="215" t="s">
        <v>701</v>
      </c>
      <c r="F177" s="215"/>
      <c r="G177" s="216"/>
      <c r="H177" s="217"/>
      <c r="I177" s="218">
        <f>SUM(I164:I176)</f>
        <v>3421.3064553930831</v>
      </c>
      <c r="J177" s="218">
        <f>SUM(J164:J176)</f>
        <v>5494.5164097989282</v>
      </c>
      <c r="K177" s="218">
        <f t="shared" ref="K177:V177" si="97">SUM(K164:K176)</f>
        <v>1878.6325055382972</v>
      </c>
      <c r="L177" s="218">
        <f t="shared" si="97"/>
        <v>-19.614695503125002</v>
      </c>
      <c r="M177" s="218">
        <f t="shared" si="97"/>
        <v>-10.568760870000002</v>
      </c>
      <c r="N177" s="218">
        <f t="shared" si="97"/>
        <v>4317.2497775920883</v>
      </c>
      <c r="O177" s="218">
        <f t="shared" si="97"/>
        <v>0</v>
      </c>
      <c r="P177" s="218">
        <f t="shared" si="97"/>
        <v>0</v>
      </c>
      <c r="Q177" s="218">
        <f t="shared" si="97"/>
        <v>0</v>
      </c>
      <c r="R177" s="218">
        <f t="shared" si="97"/>
        <v>0</v>
      </c>
      <c r="S177" s="218">
        <f t="shared" si="97"/>
        <v>0</v>
      </c>
      <c r="T177" s="218">
        <f t="shared" si="97"/>
        <v>0</v>
      </c>
      <c r="U177" s="218">
        <f t="shared" si="97"/>
        <v>0</v>
      </c>
      <c r="V177" s="218">
        <f t="shared" si="97"/>
        <v>0</v>
      </c>
      <c r="W177" s="218">
        <f>SUM(W164:W176)</f>
        <v>15081.52169194927</v>
      </c>
    </row>
    <row r="178" spans="5:23" ht="15" thickTop="1">
      <c r="E178" s="219" t="s">
        <v>67</v>
      </c>
      <c r="F178" s="219"/>
      <c r="G178" s="220"/>
      <c r="H178" s="221"/>
      <c r="I178" s="222"/>
      <c r="J178" s="222"/>
      <c r="K178" s="222"/>
      <c r="L178" s="222"/>
      <c r="M178" s="222"/>
      <c r="N178" s="222"/>
      <c r="O178" s="222"/>
      <c r="P178" s="222"/>
      <c r="Q178" s="222"/>
      <c r="R178" s="222"/>
      <c r="S178" s="222"/>
      <c r="T178" s="222"/>
      <c r="U178" s="222"/>
      <c r="V178" s="222"/>
      <c r="W178" s="223"/>
    </row>
    <row r="179" spans="5:23">
      <c r="E179" s="224" t="s">
        <v>702</v>
      </c>
      <c r="F179" s="224"/>
      <c r="G179" s="225"/>
      <c r="H179" s="226"/>
      <c r="I179" s="227">
        <f>I177+I178</f>
        <v>3421.3064553930831</v>
      </c>
      <c r="J179" s="227">
        <f t="shared" ref="J179:U179" si="98">J177+J178</f>
        <v>5494.5164097989282</v>
      </c>
      <c r="K179" s="227">
        <f t="shared" si="98"/>
        <v>1878.6325055382972</v>
      </c>
      <c r="L179" s="227">
        <f t="shared" si="98"/>
        <v>-19.614695503125002</v>
      </c>
      <c r="M179" s="227">
        <f t="shared" si="98"/>
        <v>-10.568760870000002</v>
      </c>
      <c r="N179" s="227">
        <f t="shared" si="98"/>
        <v>4317.2497775920883</v>
      </c>
      <c r="O179" s="227">
        <f t="shared" si="98"/>
        <v>0</v>
      </c>
      <c r="P179" s="227">
        <f t="shared" si="98"/>
        <v>0</v>
      </c>
      <c r="Q179" s="227">
        <f t="shared" si="98"/>
        <v>0</v>
      </c>
      <c r="R179" s="227">
        <f t="shared" si="98"/>
        <v>0</v>
      </c>
      <c r="S179" s="227">
        <f t="shared" si="98"/>
        <v>0</v>
      </c>
      <c r="T179" s="227">
        <f t="shared" si="98"/>
        <v>0</v>
      </c>
      <c r="U179" s="227">
        <f t="shared" si="98"/>
        <v>0</v>
      </c>
      <c r="V179" s="227">
        <f>V177+V178</f>
        <v>0</v>
      </c>
      <c r="W179" s="227">
        <f>W177+W178</f>
        <v>15081.52169194927</v>
      </c>
    </row>
    <row r="180" spans="5:23">
      <c r="E180" s="213">
        <v>44562</v>
      </c>
      <c r="F180" s="213" t="s">
        <v>707</v>
      </c>
      <c r="G180" s="214" t="s">
        <v>65</v>
      </c>
      <c r="H180" s="239"/>
      <c r="I180" s="229">
        <f>(SUM('1.  LRAMVA Summary'!D$54:D$80)+SUM('1.  LRAMVA Summary'!D$81:D$82)*(MONTH($E180)-1)/12)*$H180</f>
        <v>0</v>
      </c>
      <c r="J180" s="229">
        <f>(SUM('1.  LRAMVA Summary'!E$54:E$80)+SUM('1.  LRAMVA Summary'!E$81:E$82)*(MONTH($E180)-1)/12)*$H180</f>
        <v>0</v>
      </c>
      <c r="K180" s="229">
        <f>(SUM('1.  LRAMVA Summary'!F$54:F$80)+SUM('1.  LRAMVA Summary'!F$81:F$82)*(MONTH($E180)-1)/12)*$H180</f>
        <v>0</v>
      </c>
      <c r="L180" s="229">
        <f>(SUM('1.  LRAMVA Summary'!G$54:G$80)+SUM('1.  LRAMVA Summary'!G$81:G$82)*(MONTH($E180)-1)/12)*$H180</f>
        <v>0</v>
      </c>
      <c r="M180" s="229">
        <f>(SUM('1.  LRAMVA Summary'!H$54:H$80)+SUM('1.  LRAMVA Summary'!H$81:H$82)*(MONTH($E180)-1)/12)*$H180</f>
        <v>0</v>
      </c>
      <c r="N180" s="229">
        <f>(SUM('1.  LRAMVA Summary'!I$54:I$80)+SUM('1.  LRAMVA Summary'!I$81:I$82)*(MONTH($E180)-1)/12)*$H180</f>
        <v>0</v>
      </c>
      <c r="O180" s="229">
        <f>(SUM('1.  LRAMVA Summary'!J$54:J$80)+SUM('1.  LRAMVA Summary'!J$81:J$82)*(MONTH($E180)-1)/12)*$H180</f>
        <v>0</v>
      </c>
      <c r="P180" s="229">
        <f>(SUM('1.  LRAMVA Summary'!K$54:K$80)+SUM('1.  LRAMVA Summary'!K$81:K$82)*(MONTH($E180)-1)/12)*$H180</f>
        <v>0</v>
      </c>
      <c r="Q180" s="229">
        <f>(SUM('1.  LRAMVA Summary'!L$54:L$80)+SUM('1.  LRAMVA Summary'!L$81:L$82)*(MONTH($E180)-1)/12)*$H180</f>
        <v>0</v>
      </c>
      <c r="R180" s="229">
        <f>(SUM('1.  LRAMVA Summary'!M$54:M$80)+SUM('1.  LRAMVA Summary'!M$81:M$82)*(MONTH($E180)-1)/12)*$H180</f>
        <v>0</v>
      </c>
      <c r="S180" s="229">
        <f>(SUM('1.  LRAMVA Summary'!N$54:N$80)+SUM('1.  LRAMVA Summary'!N$81:N$82)*(MONTH($E180)-1)/12)*$H180</f>
        <v>0</v>
      </c>
      <c r="T180" s="229">
        <f>(SUM('1.  LRAMVA Summary'!O$54:O$80)+SUM('1.  LRAMVA Summary'!O$81:O$82)*(MONTH($E180)-1)/12)*$H180</f>
        <v>0</v>
      </c>
      <c r="U180" s="229">
        <f>(SUM('1.  LRAMVA Summary'!P$54:P$80)+SUM('1.  LRAMVA Summary'!P$81:P$82)*(MONTH($E180)-1)/12)*$H180</f>
        <v>0</v>
      </c>
      <c r="V180" s="229">
        <f>(SUM('1.  LRAMVA Summary'!Q$54:Q$80)+SUM('1.  LRAMVA Summary'!Q$81:Q$82)*(MONTH($E180)-1)/12)*$H180</f>
        <v>0</v>
      </c>
      <c r="W180" s="230">
        <f>SUM(I180:V180)</f>
        <v>0</v>
      </c>
    </row>
    <row r="181" spans="5:23">
      <c r="E181" s="213">
        <v>44593</v>
      </c>
      <c r="F181" s="213" t="s">
        <v>707</v>
      </c>
      <c r="G181" s="214" t="s">
        <v>65</v>
      </c>
      <c r="H181" s="239"/>
      <c r="I181" s="229">
        <f>(SUM('1.  LRAMVA Summary'!D$54:D$80)+SUM('1.  LRAMVA Summary'!D$81:D$82)*(MONTH($E181)-1)/12)*$H181</f>
        <v>0</v>
      </c>
      <c r="J181" s="229">
        <f>(SUM('1.  LRAMVA Summary'!E$54:E$80)+SUM('1.  LRAMVA Summary'!E$81:E$82)*(MONTH($E181)-1)/12)*$H181</f>
        <v>0</v>
      </c>
      <c r="K181" s="229">
        <f>(SUM('1.  LRAMVA Summary'!F$54:F$80)+SUM('1.  LRAMVA Summary'!F$81:F$82)*(MONTH($E181)-1)/12)*$H181</f>
        <v>0</v>
      </c>
      <c r="L181" s="229">
        <f>(SUM('1.  LRAMVA Summary'!G$54:G$80)+SUM('1.  LRAMVA Summary'!G$81:G$82)*(MONTH($E181)-1)/12)*$H181</f>
        <v>0</v>
      </c>
      <c r="M181" s="229">
        <f>(SUM('1.  LRAMVA Summary'!H$54:H$80)+SUM('1.  LRAMVA Summary'!H$81:H$82)*(MONTH($E181)-1)/12)*$H181</f>
        <v>0</v>
      </c>
      <c r="N181" s="229">
        <f>(SUM('1.  LRAMVA Summary'!I$54:I$80)+SUM('1.  LRAMVA Summary'!I$81:I$82)*(MONTH($E181)-1)/12)*$H181</f>
        <v>0</v>
      </c>
      <c r="O181" s="229">
        <f>(SUM('1.  LRAMVA Summary'!J$54:J$80)+SUM('1.  LRAMVA Summary'!J$81:J$82)*(MONTH($E181)-1)/12)*$H181</f>
        <v>0</v>
      </c>
      <c r="P181" s="229">
        <f>(SUM('1.  LRAMVA Summary'!K$54:K$80)+SUM('1.  LRAMVA Summary'!K$81:K$82)*(MONTH($E181)-1)/12)*$H181</f>
        <v>0</v>
      </c>
      <c r="Q181" s="229">
        <f>(SUM('1.  LRAMVA Summary'!L$54:L$80)+SUM('1.  LRAMVA Summary'!L$81:L$82)*(MONTH($E181)-1)/12)*$H181</f>
        <v>0</v>
      </c>
      <c r="R181" s="229">
        <f>(SUM('1.  LRAMVA Summary'!M$54:M$80)+SUM('1.  LRAMVA Summary'!M$81:M$82)*(MONTH($E181)-1)/12)*$H181</f>
        <v>0</v>
      </c>
      <c r="S181" s="229">
        <f>(SUM('1.  LRAMVA Summary'!N$54:N$80)+SUM('1.  LRAMVA Summary'!N$81:N$82)*(MONTH($E181)-1)/12)*$H181</f>
        <v>0</v>
      </c>
      <c r="T181" s="229">
        <f>(SUM('1.  LRAMVA Summary'!O$54:O$80)+SUM('1.  LRAMVA Summary'!O$81:O$82)*(MONTH($E181)-1)/12)*$H181</f>
        <v>0</v>
      </c>
      <c r="U181" s="229">
        <f>(SUM('1.  LRAMVA Summary'!P$54:P$80)+SUM('1.  LRAMVA Summary'!P$81:P$82)*(MONTH($E181)-1)/12)*$H181</f>
        <v>0</v>
      </c>
      <c r="V181" s="229">
        <f>(SUM('1.  LRAMVA Summary'!Q$54:Q$80)+SUM('1.  LRAMVA Summary'!Q$81:Q$82)*(MONTH($E181)-1)/12)*$H181</f>
        <v>0</v>
      </c>
      <c r="W181" s="230">
        <f t="shared" ref="W181:W190" si="99">SUM(I181:V181)</f>
        <v>0</v>
      </c>
    </row>
    <row r="182" spans="5:23">
      <c r="E182" s="213">
        <v>44621</v>
      </c>
      <c r="F182" s="213" t="s">
        <v>707</v>
      </c>
      <c r="G182" s="214" t="s">
        <v>65</v>
      </c>
      <c r="H182" s="239"/>
      <c r="I182" s="229">
        <f>(SUM('1.  LRAMVA Summary'!D$54:D$80)+SUM('1.  LRAMVA Summary'!D$81:D$82)*(MONTH($E182)-1)/12)*$H182</f>
        <v>0</v>
      </c>
      <c r="J182" s="229">
        <f>(SUM('1.  LRAMVA Summary'!E$54:E$80)+SUM('1.  LRAMVA Summary'!E$81:E$82)*(MONTH($E182)-1)/12)*$H182</f>
        <v>0</v>
      </c>
      <c r="K182" s="229">
        <f>(SUM('1.  LRAMVA Summary'!F$54:F$80)+SUM('1.  LRAMVA Summary'!F$81:F$82)*(MONTH($E182)-1)/12)*$H182</f>
        <v>0</v>
      </c>
      <c r="L182" s="229">
        <f>(SUM('1.  LRAMVA Summary'!G$54:G$80)+SUM('1.  LRAMVA Summary'!G$81:G$82)*(MONTH($E182)-1)/12)*$H182</f>
        <v>0</v>
      </c>
      <c r="M182" s="229">
        <f>(SUM('1.  LRAMVA Summary'!H$54:H$80)+SUM('1.  LRAMVA Summary'!H$81:H$82)*(MONTH($E182)-1)/12)*$H182</f>
        <v>0</v>
      </c>
      <c r="N182" s="229">
        <f>(SUM('1.  LRAMVA Summary'!I$54:I$80)+SUM('1.  LRAMVA Summary'!I$81:I$82)*(MONTH($E182)-1)/12)*$H182</f>
        <v>0</v>
      </c>
      <c r="O182" s="229">
        <f>(SUM('1.  LRAMVA Summary'!J$54:J$80)+SUM('1.  LRAMVA Summary'!J$81:J$82)*(MONTH($E182)-1)/12)*$H182</f>
        <v>0</v>
      </c>
      <c r="P182" s="229">
        <f>(SUM('1.  LRAMVA Summary'!K$54:K$80)+SUM('1.  LRAMVA Summary'!K$81:K$82)*(MONTH($E182)-1)/12)*$H182</f>
        <v>0</v>
      </c>
      <c r="Q182" s="229">
        <f>(SUM('1.  LRAMVA Summary'!L$54:L$80)+SUM('1.  LRAMVA Summary'!L$81:L$82)*(MONTH($E182)-1)/12)*$H182</f>
        <v>0</v>
      </c>
      <c r="R182" s="229">
        <f>(SUM('1.  LRAMVA Summary'!M$54:M$80)+SUM('1.  LRAMVA Summary'!M$81:M$82)*(MONTH($E182)-1)/12)*$H182</f>
        <v>0</v>
      </c>
      <c r="S182" s="229">
        <f>(SUM('1.  LRAMVA Summary'!N$54:N$80)+SUM('1.  LRAMVA Summary'!N$81:N$82)*(MONTH($E182)-1)/12)*$H182</f>
        <v>0</v>
      </c>
      <c r="T182" s="229">
        <f>(SUM('1.  LRAMVA Summary'!O$54:O$80)+SUM('1.  LRAMVA Summary'!O$81:O$82)*(MONTH($E182)-1)/12)*$H182</f>
        <v>0</v>
      </c>
      <c r="U182" s="229">
        <f>(SUM('1.  LRAMVA Summary'!P$54:P$80)+SUM('1.  LRAMVA Summary'!P$81:P$82)*(MONTH($E182)-1)/12)*$H182</f>
        <v>0</v>
      </c>
      <c r="V182" s="229">
        <f>(SUM('1.  LRAMVA Summary'!Q$54:Q$80)+SUM('1.  LRAMVA Summary'!Q$81:Q$82)*(MONTH($E182)-1)/12)*$H182</f>
        <v>0</v>
      </c>
      <c r="W182" s="230">
        <f t="shared" si="99"/>
        <v>0</v>
      </c>
    </row>
    <row r="183" spans="5:23">
      <c r="E183" s="213">
        <v>44652</v>
      </c>
      <c r="F183" s="213" t="s">
        <v>707</v>
      </c>
      <c r="G183" s="214" t="s">
        <v>66</v>
      </c>
      <c r="H183" s="239"/>
      <c r="I183" s="229">
        <f>(SUM('1.  LRAMVA Summary'!D$54:D$80)+SUM('1.  LRAMVA Summary'!D$81:D$82)*(MONTH($E183)-1)/12)*$H183</f>
        <v>0</v>
      </c>
      <c r="J183" s="229">
        <f>(SUM('1.  LRAMVA Summary'!E$54:E$80)+SUM('1.  LRAMVA Summary'!E$81:E$82)*(MONTH($E183)-1)/12)*$H183</f>
        <v>0</v>
      </c>
      <c r="K183" s="229">
        <f>(SUM('1.  LRAMVA Summary'!F$54:F$80)+SUM('1.  LRAMVA Summary'!F$81:F$82)*(MONTH($E183)-1)/12)*$H183</f>
        <v>0</v>
      </c>
      <c r="L183" s="229">
        <f>(SUM('1.  LRAMVA Summary'!G$54:G$80)+SUM('1.  LRAMVA Summary'!G$81:G$82)*(MONTH($E183)-1)/12)*$H183</f>
        <v>0</v>
      </c>
      <c r="M183" s="229">
        <f>(SUM('1.  LRAMVA Summary'!H$54:H$80)+SUM('1.  LRAMVA Summary'!H$81:H$82)*(MONTH($E183)-1)/12)*$H183</f>
        <v>0</v>
      </c>
      <c r="N183" s="229">
        <f>(SUM('1.  LRAMVA Summary'!I$54:I$80)+SUM('1.  LRAMVA Summary'!I$81:I$82)*(MONTH($E183)-1)/12)*$H183</f>
        <v>0</v>
      </c>
      <c r="O183" s="229">
        <f>(SUM('1.  LRAMVA Summary'!J$54:J$80)+SUM('1.  LRAMVA Summary'!J$81:J$82)*(MONTH($E183)-1)/12)*$H183</f>
        <v>0</v>
      </c>
      <c r="P183" s="229">
        <f>(SUM('1.  LRAMVA Summary'!K$54:K$80)+SUM('1.  LRAMVA Summary'!K$81:K$82)*(MONTH($E183)-1)/12)*$H183</f>
        <v>0</v>
      </c>
      <c r="Q183" s="229">
        <f>(SUM('1.  LRAMVA Summary'!L$54:L$80)+SUM('1.  LRAMVA Summary'!L$81:L$82)*(MONTH($E183)-1)/12)*$H183</f>
        <v>0</v>
      </c>
      <c r="R183" s="229">
        <f>(SUM('1.  LRAMVA Summary'!M$54:M$80)+SUM('1.  LRAMVA Summary'!M$81:M$82)*(MONTH($E183)-1)/12)*$H183</f>
        <v>0</v>
      </c>
      <c r="S183" s="229">
        <f>(SUM('1.  LRAMVA Summary'!N$54:N$80)+SUM('1.  LRAMVA Summary'!N$81:N$82)*(MONTH($E183)-1)/12)*$H183</f>
        <v>0</v>
      </c>
      <c r="T183" s="229">
        <f>(SUM('1.  LRAMVA Summary'!O$54:O$80)+SUM('1.  LRAMVA Summary'!O$81:O$82)*(MONTH($E183)-1)/12)*$H183</f>
        <v>0</v>
      </c>
      <c r="U183" s="229">
        <f>(SUM('1.  LRAMVA Summary'!P$54:P$80)+SUM('1.  LRAMVA Summary'!P$81:P$82)*(MONTH($E183)-1)/12)*$H183</f>
        <v>0</v>
      </c>
      <c r="V183" s="229">
        <f>(SUM('1.  LRAMVA Summary'!Q$54:Q$80)+SUM('1.  LRAMVA Summary'!Q$81:Q$82)*(MONTH($E183)-1)/12)*$H183</f>
        <v>0</v>
      </c>
      <c r="W183" s="230">
        <f t="shared" si="99"/>
        <v>0</v>
      </c>
    </row>
    <row r="184" spans="5:23">
      <c r="E184" s="213">
        <v>44682</v>
      </c>
      <c r="F184" s="213" t="s">
        <v>707</v>
      </c>
      <c r="G184" s="214" t="s">
        <v>66</v>
      </c>
      <c r="H184" s="239"/>
      <c r="I184" s="229">
        <f>(SUM('1.  LRAMVA Summary'!D$54:D$80)+SUM('1.  LRAMVA Summary'!D$81:D$82)*(MONTH($E184)-1)/12)*$H184</f>
        <v>0</v>
      </c>
      <c r="J184" s="229">
        <f>(SUM('1.  LRAMVA Summary'!E$54:E$80)+SUM('1.  LRAMVA Summary'!E$81:E$82)*(MONTH($E184)-1)/12)*$H184</f>
        <v>0</v>
      </c>
      <c r="K184" s="229">
        <f>(SUM('1.  LRAMVA Summary'!F$54:F$80)+SUM('1.  LRAMVA Summary'!F$81:F$82)*(MONTH($E184)-1)/12)*$H184</f>
        <v>0</v>
      </c>
      <c r="L184" s="229">
        <f>(SUM('1.  LRAMVA Summary'!G$54:G$80)+SUM('1.  LRAMVA Summary'!G$81:G$82)*(MONTH($E184)-1)/12)*$H184</f>
        <v>0</v>
      </c>
      <c r="M184" s="229">
        <f>(SUM('1.  LRAMVA Summary'!H$54:H$80)+SUM('1.  LRAMVA Summary'!H$81:H$82)*(MONTH($E184)-1)/12)*$H184</f>
        <v>0</v>
      </c>
      <c r="N184" s="229">
        <f>(SUM('1.  LRAMVA Summary'!I$54:I$80)+SUM('1.  LRAMVA Summary'!I$81:I$82)*(MONTH($E184)-1)/12)*$H184</f>
        <v>0</v>
      </c>
      <c r="O184" s="229">
        <f>(SUM('1.  LRAMVA Summary'!J$54:J$80)+SUM('1.  LRAMVA Summary'!J$81:J$82)*(MONTH($E184)-1)/12)*$H184</f>
        <v>0</v>
      </c>
      <c r="P184" s="229">
        <f>(SUM('1.  LRAMVA Summary'!K$54:K$80)+SUM('1.  LRAMVA Summary'!K$81:K$82)*(MONTH($E184)-1)/12)*$H184</f>
        <v>0</v>
      </c>
      <c r="Q184" s="229">
        <f>(SUM('1.  LRAMVA Summary'!L$54:L$80)+SUM('1.  LRAMVA Summary'!L$81:L$82)*(MONTH($E184)-1)/12)*$H184</f>
        <v>0</v>
      </c>
      <c r="R184" s="229">
        <f>(SUM('1.  LRAMVA Summary'!M$54:M$80)+SUM('1.  LRAMVA Summary'!M$81:M$82)*(MONTH($E184)-1)/12)*$H184</f>
        <v>0</v>
      </c>
      <c r="S184" s="229">
        <f>(SUM('1.  LRAMVA Summary'!N$54:N$80)+SUM('1.  LRAMVA Summary'!N$81:N$82)*(MONTH($E184)-1)/12)*$H184</f>
        <v>0</v>
      </c>
      <c r="T184" s="229">
        <f>(SUM('1.  LRAMVA Summary'!O$54:O$80)+SUM('1.  LRAMVA Summary'!O$81:O$82)*(MONTH($E184)-1)/12)*$H184</f>
        <v>0</v>
      </c>
      <c r="U184" s="229">
        <f>(SUM('1.  LRAMVA Summary'!P$54:P$80)+SUM('1.  LRAMVA Summary'!P$81:P$82)*(MONTH($E184)-1)/12)*$H184</f>
        <v>0</v>
      </c>
      <c r="V184" s="229">
        <f>(SUM('1.  LRAMVA Summary'!Q$54:Q$80)+SUM('1.  LRAMVA Summary'!Q$81:Q$82)*(MONTH($E184)-1)/12)*$H184</f>
        <v>0</v>
      </c>
      <c r="W184" s="230">
        <f t="shared" si="99"/>
        <v>0</v>
      </c>
    </row>
    <row r="185" spans="5:23">
      <c r="E185" s="213">
        <v>44713</v>
      </c>
      <c r="F185" s="213" t="s">
        <v>707</v>
      </c>
      <c r="G185" s="214" t="s">
        <v>66</v>
      </c>
      <c r="H185" s="239"/>
      <c r="I185" s="229">
        <f>(SUM('1.  LRAMVA Summary'!D$54:D$80)+SUM('1.  LRAMVA Summary'!D$81:D$82)*(MONTH($E185)-1)/12)*$H185</f>
        <v>0</v>
      </c>
      <c r="J185" s="229">
        <f>(SUM('1.  LRAMVA Summary'!E$54:E$80)+SUM('1.  LRAMVA Summary'!E$81:E$82)*(MONTH($E185)-1)/12)*$H185</f>
        <v>0</v>
      </c>
      <c r="K185" s="229">
        <f>(SUM('1.  LRAMVA Summary'!F$54:F$80)+SUM('1.  LRAMVA Summary'!F$81:F$82)*(MONTH($E185)-1)/12)*$H185</f>
        <v>0</v>
      </c>
      <c r="L185" s="229">
        <f>(SUM('1.  LRAMVA Summary'!G$54:G$80)+SUM('1.  LRAMVA Summary'!G$81:G$82)*(MONTH($E185)-1)/12)*$H185</f>
        <v>0</v>
      </c>
      <c r="M185" s="229">
        <f>(SUM('1.  LRAMVA Summary'!H$54:H$80)+SUM('1.  LRAMVA Summary'!H$81:H$82)*(MONTH($E185)-1)/12)*$H185</f>
        <v>0</v>
      </c>
      <c r="N185" s="229">
        <f>(SUM('1.  LRAMVA Summary'!I$54:I$80)+SUM('1.  LRAMVA Summary'!I$81:I$82)*(MONTH($E185)-1)/12)*$H185</f>
        <v>0</v>
      </c>
      <c r="O185" s="229">
        <f>(SUM('1.  LRAMVA Summary'!J$54:J$80)+SUM('1.  LRAMVA Summary'!J$81:J$82)*(MONTH($E185)-1)/12)*$H185</f>
        <v>0</v>
      </c>
      <c r="P185" s="229">
        <f>(SUM('1.  LRAMVA Summary'!K$54:K$80)+SUM('1.  LRAMVA Summary'!K$81:K$82)*(MONTH($E185)-1)/12)*$H185</f>
        <v>0</v>
      </c>
      <c r="Q185" s="229">
        <f>(SUM('1.  LRAMVA Summary'!L$54:L$80)+SUM('1.  LRAMVA Summary'!L$81:L$82)*(MONTH($E185)-1)/12)*$H185</f>
        <v>0</v>
      </c>
      <c r="R185" s="229">
        <f>(SUM('1.  LRAMVA Summary'!M$54:M$80)+SUM('1.  LRAMVA Summary'!M$81:M$82)*(MONTH($E185)-1)/12)*$H185</f>
        <v>0</v>
      </c>
      <c r="S185" s="229">
        <f>(SUM('1.  LRAMVA Summary'!N$54:N$80)+SUM('1.  LRAMVA Summary'!N$81:N$82)*(MONTH($E185)-1)/12)*$H185</f>
        <v>0</v>
      </c>
      <c r="T185" s="229">
        <f>(SUM('1.  LRAMVA Summary'!O$54:O$80)+SUM('1.  LRAMVA Summary'!O$81:O$82)*(MONTH($E185)-1)/12)*$H185</f>
        <v>0</v>
      </c>
      <c r="U185" s="229">
        <f>(SUM('1.  LRAMVA Summary'!P$54:P$80)+SUM('1.  LRAMVA Summary'!P$81:P$82)*(MONTH($E185)-1)/12)*$H185</f>
        <v>0</v>
      </c>
      <c r="V185" s="229">
        <f>(SUM('1.  LRAMVA Summary'!Q$54:Q$80)+SUM('1.  LRAMVA Summary'!Q$81:Q$82)*(MONTH($E185)-1)/12)*$H185</f>
        <v>0</v>
      </c>
      <c r="W185" s="230">
        <f t="shared" si="99"/>
        <v>0</v>
      </c>
    </row>
    <row r="186" spans="5:23">
      <c r="E186" s="213">
        <v>44743</v>
      </c>
      <c r="F186" s="213" t="s">
        <v>707</v>
      </c>
      <c r="G186" s="214" t="s">
        <v>68</v>
      </c>
      <c r="H186" s="239"/>
      <c r="I186" s="229">
        <f>(SUM('1.  LRAMVA Summary'!D$54:D$80)+SUM('1.  LRAMVA Summary'!D$81:D$82)*(MONTH($E186)-1)/12)*$H186</f>
        <v>0</v>
      </c>
      <c r="J186" s="229">
        <f>(SUM('1.  LRAMVA Summary'!E$54:E$80)+SUM('1.  LRAMVA Summary'!E$81:E$82)*(MONTH($E186)-1)/12)*$H186</f>
        <v>0</v>
      </c>
      <c r="K186" s="229">
        <f>(SUM('1.  LRAMVA Summary'!F$54:F$80)+SUM('1.  LRAMVA Summary'!F$81:F$82)*(MONTH($E186)-1)/12)*$H186</f>
        <v>0</v>
      </c>
      <c r="L186" s="229">
        <f>(SUM('1.  LRAMVA Summary'!G$54:G$80)+SUM('1.  LRAMVA Summary'!G$81:G$82)*(MONTH($E186)-1)/12)*$H186</f>
        <v>0</v>
      </c>
      <c r="M186" s="229">
        <f>(SUM('1.  LRAMVA Summary'!H$54:H$80)+SUM('1.  LRAMVA Summary'!H$81:H$82)*(MONTH($E186)-1)/12)*$H186</f>
        <v>0</v>
      </c>
      <c r="N186" s="229">
        <f>(SUM('1.  LRAMVA Summary'!I$54:I$80)+SUM('1.  LRAMVA Summary'!I$81:I$82)*(MONTH($E186)-1)/12)*$H186</f>
        <v>0</v>
      </c>
      <c r="O186" s="229">
        <f>(SUM('1.  LRAMVA Summary'!J$54:J$80)+SUM('1.  LRAMVA Summary'!J$81:J$82)*(MONTH($E186)-1)/12)*$H186</f>
        <v>0</v>
      </c>
      <c r="P186" s="229">
        <f>(SUM('1.  LRAMVA Summary'!K$54:K$80)+SUM('1.  LRAMVA Summary'!K$81:K$82)*(MONTH($E186)-1)/12)*$H186</f>
        <v>0</v>
      </c>
      <c r="Q186" s="229">
        <f>(SUM('1.  LRAMVA Summary'!L$54:L$80)+SUM('1.  LRAMVA Summary'!L$81:L$82)*(MONTH($E186)-1)/12)*$H186</f>
        <v>0</v>
      </c>
      <c r="R186" s="229">
        <f>(SUM('1.  LRAMVA Summary'!M$54:M$80)+SUM('1.  LRAMVA Summary'!M$81:M$82)*(MONTH($E186)-1)/12)*$H186</f>
        <v>0</v>
      </c>
      <c r="S186" s="229">
        <f>(SUM('1.  LRAMVA Summary'!N$54:N$80)+SUM('1.  LRAMVA Summary'!N$81:N$82)*(MONTH($E186)-1)/12)*$H186</f>
        <v>0</v>
      </c>
      <c r="T186" s="229">
        <f>(SUM('1.  LRAMVA Summary'!O$54:O$80)+SUM('1.  LRAMVA Summary'!O$81:O$82)*(MONTH($E186)-1)/12)*$H186</f>
        <v>0</v>
      </c>
      <c r="U186" s="229">
        <f>(SUM('1.  LRAMVA Summary'!P$54:P$80)+SUM('1.  LRAMVA Summary'!P$81:P$82)*(MONTH($E186)-1)/12)*$H186</f>
        <v>0</v>
      </c>
      <c r="V186" s="229">
        <f>(SUM('1.  LRAMVA Summary'!Q$54:Q$80)+SUM('1.  LRAMVA Summary'!Q$81:Q$82)*(MONTH($E186)-1)/12)*$H186</f>
        <v>0</v>
      </c>
      <c r="W186" s="230">
        <f t="shared" si="99"/>
        <v>0</v>
      </c>
    </row>
    <row r="187" spans="5:23">
      <c r="E187" s="213">
        <v>44774</v>
      </c>
      <c r="F187" s="213" t="s">
        <v>707</v>
      </c>
      <c r="G187" s="214" t="s">
        <v>68</v>
      </c>
      <c r="H187" s="239"/>
      <c r="I187" s="229">
        <f>(SUM('1.  LRAMVA Summary'!D$54:D$80)+SUM('1.  LRAMVA Summary'!D$81:D$82)*(MONTH($E187)-1)/12)*$H187</f>
        <v>0</v>
      </c>
      <c r="J187" s="229">
        <f>(SUM('1.  LRAMVA Summary'!E$54:E$80)+SUM('1.  LRAMVA Summary'!E$81:E$82)*(MONTH($E187)-1)/12)*$H187</f>
        <v>0</v>
      </c>
      <c r="K187" s="229">
        <f>(SUM('1.  LRAMVA Summary'!F$54:F$80)+SUM('1.  LRAMVA Summary'!F$81:F$82)*(MONTH($E187)-1)/12)*$H187</f>
        <v>0</v>
      </c>
      <c r="L187" s="229">
        <f>(SUM('1.  LRAMVA Summary'!G$54:G$80)+SUM('1.  LRAMVA Summary'!G$81:G$82)*(MONTH($E187)-1)/12)*$H187</f>
        <v>0</v>
      </c>
      <c r="M187" s="229">
        <f>(SUM('1.  LRAMVA Summary'!H$54:H$80)+SUM('1.  LRAMVA Summary'!H$81:H$82)*(MONTH($E187)-1)/12)*$H187</f>
        <v>0</v>
      </c>
      <c r="N187" s="229">
        <f>(SUM('1.  LRAMVA Summary'!I$54:I$80)+SUM('1.  LRAMVA Summary'!I$81:I$82)*(MONTH($E187)-1)/12)*$H187</f>
        <v>0</v>
      </c>
      <c r="O187" s="229">
        <f>(SUM('1.  LRAMVA Summary'!J$54:J$80)+SUM('1.  LRAMVA Summary'!J$81:J$82)*(MONTH($E187)-1)/12)*$H187</f>
        <v>0</v>
      </c>
      <c r="P187" s="229">
        <f>(SUM('1.  LRAMVA Summary'!K$54:K$80)+SUM('1.  LRAMVA Summary'!K$81:K$82)*(MONTH($E187)-1)/12)*$H187</f>
        <v>0</v>
      </c>
      <c r="Q187" s="229">
        <f>(SUM('1.  LRAMVA Summary'!L$54:L$80)+SUM('1.  LRAMVA Summary'!L$81:L$82)*(MONTH($E187)-1)/12)*$H187</f>
        <v>0</v>
      </c>
      <c r="R187" s="229">
        <f>(SUM('1.  LRAMVA Summary'!M$54:M$80)+SUM('1.  LRAMVA Summary'!M$81:M$82)*(MONTH($E187)-1)/12)*$H187</f>
        <v>0</v>
      </c>
      <c r="S187" s="229">
        <f>(SUM('1.  LRAMVA Summary'!N$54:N$80)+SUM('1.  LRAMVA Summary'!N$81:N$82)*(MONTH($E187)-1)/12)*$H187</f>
        <v>0</v>
      </c>
      <c r="T187" s="229">
        <f>(SUM('1.  LRAMVA Summary'!O$54:O$80)+SUM('1.  LRAMVA Summary'!O$81:O$82)*(MONTH($E187)-1)/12)*$H187</f>
        <v>0</v>
      </c>
      <c r="U187" s="229">
        <f>(SUM('1.  LRAMVA Summary'!P$54:P$80)+SUM('1.  LRAMVA Summary'!P$81:P$82)*(MONTH($E187)-1)/12)*$H187</f>
        <v>0</v>
      </c>
      <c r="V187" s="229">
        <f>(SUM('1.  LRAMVA Summary'!Q$54:Q$80)+SUM('1.  LRAMVA Summary'!Q$81:Q$82)*(MONTH($E187)-1)/12)*$H187</f>
        <v>0</v>
      </c>
      <c r="W187" s="230">
        <f t="shared" si="99"/>
        <v>0</v>
      </c>
    </row>
    <row r="188" spans="5:23">
      <c r="E188" s="213">
        <v>44805</v>
      </c>
      <c r="F188" s="213" t="s">
        <v>707</v>
      </c>
      <c r="G188" s="214" t="s">
        <v>68</v>
      </c>
      <c r="H188" s="239"/>
      <c r="I188" s="229">
        <f>(SUM('1.  LRAMVA Summary'!D$54:D$80)+SUM('1.  LRAMVA Summary'!D$81:D$82)*(MONTH($E188)-1)/12)*$H188</f>
        <v>0</v>
      </c>
      <c r="J188" s="229">
        <f>(SUM('1.  LRAMVA Summary'!E$54:E$80)+SUM('1.  LRAMVA Summary'!E$81:E$82)*(MONTH($E188)-1)/12)*$H188</f>
        <v>0</v>
      </c>
      <c r="K188" s="229">
        <f>(SUM('1.  LRAMVA Summary'!F$54:F$80)+SUM('1.  LRAMVA Summary'!F$81:F$82)*(MONTH($E188)-1)/12)*$H188</f>
        <v>0</v>
      </c>
      <c r="L188" s="229">
        <f>(SUM('1.  LRAMVA Summary'!G$54:G$80)+SUM('1.  LRAMVA Summary'!G$81:G$82)*(MONTH($E188)-1)/12)*$H188</f>
        <v>0</v>
      </c>
      <c r="M188" s="229">
        <f>(SUM('1.  LRAMVA Summary'!H$54:H$80)+SUM('1.  LRAMVA Summary'!H$81:H$82)*(MONTH($E188)-1)/12)*$H188</f>
        <v>0</v>
      </c>
      <c r="N188" s="229">
        <f>(SUM('1.  LRAMVA Summary'!I$54:I$80)+SUM('1.  LRAMVA Summary'!I$81:I$82)*(MONTH($E188)-1)/12)*$H188</f>
        <v>0</v>
      </c>
      <c r="O188" s="229">
        <f>(SUM('1.  LRAMVA Summary'!J$54:J$80)+SUM('1.  LRAMVA Summary'!J$81:J$82)*(MONTH($E188)-1)/12)*$H188</f>
        <v>0</v>
      </c>
      <c r="P188" s="229">
        <f>(SUM('1.  LRAMVA Summary'!K$54:K$80)+SUM('1.  LRAMVA Summary'!K$81:K$82)*(MONTH($E188)-1)/12)*$H188</f>
        <v>0</v>
      </c>
      <c r="Q188" s="229">
        <f>(SUM('1.  LRAMVA Summary'!L$54:L$80)+SUM('1.  LRAMVA Summary'!L$81:L$82)*(MONTH($E188)-1)/12)*$H188</f>
        <v>0</v>
      </c>
      <c r="R188" s="229">
        <f>(SUM('1.  LRAMVA Summary'!M$54:M$80)+SUM('1.  LRAMVA Summary'!M$81:M$82)*(MONTH($E188)-1)/12)*$H188</f>
        <v>0</v>
      </c>
      <c r="S188" s="229">
        <f>(SUM('1.  LRAMVA Summary'!N$54:N$80)+SUM('1.  LRAMVA Summary'!N$81:N$82)*(MONTH($E188)-1)/12)*$H188</f>
        <v>0</v>
      </c>
      <c r="T188" s="229">
        <f>(SUM('1.  LRAMVA Summary'!O$54:O$80)+SUM('1.  LRAMVA Summary'!O$81:O$82)*(MONTH($E188)-1)/12)*$H188</f>
        <v>0</v>
      </c>
      <c r="U188" s="229">
        <f>(SUM('1.  LRAMVA Summary'!P$54:P$80)+SUM('1.  LRAMVA Summary'!P$81:P$82)*(MONTH($E188)-1)/12)*$H188</f>
        <v>0</v>
      </c>
      <c r="V188" s="229">
        <f>(SUM('1.  LRAMVA Summary'!Q$54:Q$80)+SUM('1.  LRAMVA Summary'!Q$81:Q$82)*(MONTH($E188)-1)/12)*$H188</f>
        <v>0</v>
      </c>
      <c r="W188" s="230">
        <f t="shared" si="99"/>
        <v>0</v>
      </c>
    </row>
    <row r="189" spans="5:23">
      <c r="E189" s="213">
        <v>44835</v>
      </c>
      <c r="F189" s="213" t="s">
        <v>707</v>
      </c>
      <c r="G189" s="214" t="s">
        <v>69</v>
      </c>
      <c r="H189" s="239"/>
      <c r="I189" s="229">
        <f>(SUM('1.  LRAMVA Summary'!D$54:D$80)+SUM('1.  LRAMVA Summary'!D$81:D$82)*(MONTH($E189)-1)/12)*$H189</f>
        <v>0</v>
      </c>
      <c r="J189" s="229">
        <f>(SUM('1.  LRAMVA Summary'!E$54:E$80)+SUM('1.  LRAMVA Summary'!E$81:E$82)*(MONTH($E189)-1)/12)*$H189</f>
        <v>0</v>
      </c>
      <c r="K189" s="229">
        <f>(SUM('1.  LRAMVA Summary'!F$54:F$80)+SUM('1.  LRAMVA Summary'!F$81:F$82)*(MONTH($E189)-1)/12)*$H189</f>
        <v>0</v>
      </c>
      <c r="L189" s="229">
        <f>(SUM('1.  LRAMVA Summary'!G$54:G$80)+SUM('1.  LRAMVA Summary'!G$81:G$82)*(MONTH($E189)-1)/12)*$H189</f>
        <v>0</v>
      </c>
      <c r="M189" s="229">
        <f>(SUM('1.  LRAMVA Summary'!H$54:H$80)+SUM('1.  LRAMVA Summary'!H$81:H$82)*(MONTH($E189)-1)/12)*$H189</f>
        <v>0</v>
      </c>
      <c r="N189" s="229">
        <f>(SUM('1.  LRAMVA Summary'!I$54:I$80)+SUM('1.  LRAMVA Summary'!I$81:I$82)*(MONTH($E189)-1)/12)*$H189</f>
        <v>0</v>
      </c>
      <c r="O189" s="229">
        <f>(SUM('1.  LRAMVA Summary'!J$54:J$80)+SUM('1.  LRAMVA Summary'!J$81:J$82)*(MONTH($E189)-1)/12)*$H189</f>
        <v>0</v>
      </c>
      <c r="P189" s="229">
        <f>(SUM('1.  LRAMVA Summary'!K$54:K$80)+SUM('1.  LRAMVA Summary'!K$81:K$82)*(MONTH($E189)-1)/12)*$H189</f>
        <v>0</v>
      </c>
      <c r="Q189" s="229">
        <f>(SUM('1.  LRAMVA Summary'!L$54:L$80)+SUM('1.  LRAMVA Summary'!L$81:L$82)*(MONTH($E189)-1)/12)*$H189</f>
        <v>0</v>
      </c>
      <c r="R189" s="229">
        <f>(SUM('1.  LRAMVA Summary'!M$54:M$80)+SUM('1.  LRAMVA Summary'!M$81:M$82)*(MONTH($E189)-1)/12)*$H189</f>
        <v>0</v>
      </c>
      <c r="S189" s="229">
        <f>(SUM('1.  LRAMVA Summary'!N$54:N$80)+SUM('1.  LRAMVA Summary'!N$81:N$82)*(MONTH($E189)-1)/12)*$H189</f>
        <v>0</v>
      </c>
      <c r="T189" s="229">
        <f>(SUM('1.  LRAMVA Summary'!O$54:O$80)+SUM('1.  LRAMVA Summary'!O$81:O$82)*(MONTH($E189)-1)/12)*$H189</f>
        <v>0</v>
      </c>
      <c r="U189" s="229">
        <f>(SUM('1.  LRAMVA Summary'!P$54:P$80)+SUM('1.  LRAMVA Summary'!P$81:P$82)*(MONTH($E189)-1)/12)*$H189</f>
        <v>0</v>
      </c>
      <c r="V189" s="229">
        <f>(SUM('1.  LRAMVA Summary'!Q$54:Q$80)+SUM('1.  LRAMVA Summary'!Q$81:Q$82)*(MONTH($E189)-1)/12)*$H189</f>
        <v>0</v>
      </c>
      <c r="W189" s="230">
        <f t="shared" si="99"/>
        <v>0</v>
      </c>
    </row>
    <row r="190" spans="5:23">
      <c r="E190" s="213">
        <v>44866</v>
      </c>
      <c r="F190" s="213" t="s">
        <v>707</v>
      </c>
      <c r="G190" s="214" t="s">
        <v>69</v>
      </c>
      <c r="H190" s="239"/>
      <c r="I190" s="229">
        <f>(SUM('1.  LRAMVA Summary'!D$54:D$80)+SUM('1.  LRAMVA Summary'!D$81:D$82)*(MONTH($E190)-1)/12)*$H190</f>
        <v>0</v>
      </c>
      <c r="J190" s="229">
        <f>(SUM('1.  LRAMVA Summary'!E$54:E$80)+SUM('1.  LRAMVA Summary'!E$81:E$82)*(MONTH($E190)-1)/12)*$H190</f>
        <v>0</v>
      </c>
      <c r="K190" s="229">
        <f>(SUM('1.  LRAMVA Summary'!F$54:F$80)+SUM('1.  LRAMVA Summary'!F$81:F$82)*(MONTH($E190)-1)/12)*$H190</f>
        <v>0</v>
      </c>
      <c r="L190" s="229">
        <f>(SUM('1.  LRAMVA Summary'!G$54:G$80)+SUM('1.  LRAMVA Summary'!G$81:G$82)*(MONTH($E190)-1)/12)*$H190</f>
        <v>0</v>
      </c>
      <c r="M190" s="229">
        <f>(SUM('1.  LRAMVA Summary'!H$54:H$80)+SUM('1.  LRAMVA Summary'!H$81:H$82)*(MONTH($E190)-1)/12)*$H190</f>
        <v>0</v>
      </c>
      <c r="N190" s="229">
        <f>(SUM('1.  LRAMVA Summary'!I$54:I$80)+SUM('1.  LRAMVA Summary'!I$81:I$82)*(MONTH($E190)-1)/12)*$H190</f>
        <v>0</v>
      </c>
      <c r="O190" s="229">
        <f>(SUM('1.  LRAMVA Summary'!J$54:J$80)+SUM('1.  LRAMVA Summary'!J$81:J$82)*(MONTH($E190)-1)/12)*$H190</f>
        <v>0</v>
      </c>
      <c r="P190" s="229">
        <f>(SUM('1.  LRAMVA Summary'!K$54:K$80)+SUM('1.  LRAMVA Summary'!K$81:K$82)*(MONTH($E190)-1)/12)*$H190</f>
        <v>0</v>
      </c>
      <c r="Q190" s="229">
        <f>(SUM('1.  LRAMVA Summary'!L$54:L$80)+SUM('1.  LRAMVA Summary'!L$81:L$82)*(MONTH($E190)-1)/12)*$H190</f>
        <v>0</v>
      </c>
      <c r="R190" s="229">
        <f>(SUM('1.  LRAMVA Summary'!M$54:M$80)+SUM('1.  LRAMVA Summary'!M$81:M$82)*(MONTH($E190)-1)/12)*$H190</f>
        <v>0</v>
      </c>
      <c r="S190" s="229">
        <f>(SUM('1.  LRAMVA Summary'!N$54:N$80)+SUM('1.  LRAMVA Summary'!N$81:N$82)*(MONTH($E190)-1)/12)*$H190</f>
        <v>0</v>
      </c>
      <c r="T190" s="229">
        <f>(SUM('1.  LRAMVA Summary'!O$54:O$80)+SUM('1.  LRAMVA Summary'!O$81:O$82)*(MONTH($E190)-1)/12)*$H190</f>
        <v>0</v>
      </c>
      <c r="U190" s="229">
        <f>(SUM('1.  LRAMVA Summary'!P$54:P$80)+SUM('1.  LRAMVA Summary'!P$81:P$82)*(MONTH($E190)-1)/12)*$H190</f>
        <v>0</v>
      </c>
      <c r="V190" s="229">
        <f>(SUM('1.  LRAMVA Summary'!Q$54:Q$80)+SUM('1.  LRAMVA Summary'!Q$81:Q$82)*(MONTH($E190)-1)/12)*$H190</f>
        <v>0</v>
      </c>
      <c r="W190" s="230">
        <f t="shared" si="99"/>
        <v>0</v>
      </c>
    </row>
    <row r="191" spans="5:23">
      <c r="E191" s="213">
        <v>44896</v>
      </c>
      <c r="F191" s="213" t="s">
        <v>707</v>
      </c>
      <c r="G191" s="214" t="s">
        <v>69</v>
      </c>
      <c r="H191" s="239"/>
      <c r="I191" s="229">
        <f>(SUM('1.  LRAMVA Summary'!D$54:D$80)+SUM('1.  LRAMVA Summary'!D$81:D$82)*(MONTH($E191)-1)/12)*$H191</f>
        <v>0</v>
      </c>
      <c r="J191" s="229">
        <f>(SUM('1.  LRAMVA Summary'!E$54:E$80)+SUM('1.  LRAMVA Summary'!E$81:E$82)*(MONTH($E191)-1)/12)*$H191</f>
        <v>0</v>
      </c>
      <c r="K191" s="229">
        <f>(SUM('1.  LRAMVA Summary'!F$54:F$80)+SUM('1.  LRAMVA Summary'!F$81:F$82)*(MONTH($E191)-1)/12)*$H191</f>
        <v>0</v>
      </c>
      <c r="L191" s="229">
        <f>(SUM('1.  LRAMVA Summary'!G$54:G$80)+SUM('1.  LRAMVA Summary'!G$81:G$82)*(MONTH($E191)-1)/12)*$H191</f>
        <v>0</v>
      </c>
      <c r="M191" s="229">
        <f>(SUM('1.  LRAMVA Summary'!H$54:H$80)+SUM('1.  LRAMVA Summary'!H$81:H$82)*(MONTH($E191)-1)/12)*$H191</f>
        <v>0</v>
      </c>
      <c r="N191" s="229">
        <f>(SUM('1.  LRAMVA Summary'!I$54:I$80)+SUM('1.  LRAMVA Summary'!I$81:I$82)*(MONTH($E191)-1)/12)*$H191</f>
        <v>0</v>
      </c>
      <c r="O191" s="229">
        <f>(SUM('1.  LRAMVA Summary'!J$54:J$80)+SUM('1.  LRAMVA Summary'!J$81:J$82)*(MONTH($E191)-1)/12)*$H191</f>
        <v>0</v>
      </c>
      <c r="P191" s="229">
        <f>(SUM('1.  LRAMVA Summary'!K$54:K$80)+SUM('1.  LRAMVA Summary'!K$81:K$82)*(MONTH($E191)-1)/12)*$H191</f>
        <v>0</v>
      </c>
      <c r="Q191" s="229">
        <f>(SUM('1.  LRAMVA Summary'!L$54:L$80)+SUM('1.  LRAMVA Summary'!L$81:L$82)*(MONTH($E191)-1)/12)*$H191</f>
        <v>0</v>
      </c>
      <c r="R191" s="229">
        <f>(SUM('1.  LRAMVA Summary'!M$54:M$80)+SUM('1.  LRAMVA Summary'!M$81:M$82)*(MONTH($E191)-1)/12)*$H191</f>
        <v>0</v>
      </c>
      <c r="S191" s="229">
        <f>(SUM('1.  LRAMVA Summary'!N$54:N$80)+SUM('1.  LRAMVA Summary'!N$81:N$82)*(MONTH($E191)-1)/12)*$H191</f>
        <v>0</v>
      </c>
      <c r="T191" s="229">
        <f>(SUM('1.  LRAMVA Summary'!O$54:O$80)+SUM('1.  LRAMVA Summary'!O$81:O$82)*(MONTH($E191)-1)/12)*$H191</f>
        <v>0</v>
      </c>
      <c r="U191" s="229">
        <f>(SUM('1.  LRAMVA Summary'!P$54:P$80)+SUM('1.  LRAMVA Summary'!P$81:P$82)*(MONTH($E191)-1)/12)*$H191</f>
        <v>0</v>
      </c>
      <c r="V191" s="229">
        <f>(SUM('1.  LRAMVA Summary'!Q$54:Q$80)+SUM('1.  LRAMVA Summary'!Q$81:Q$82)*(MONTH($E191)-1)/12)*$H191</f>
        <v>0</v>
      </c>
      <c r="W191" s="230">
        <f>SUM(I191:V191)</f>
        <v>0</v>
      </c>
    </row>
    <row r="192" spans="5:23" ht="15" thickBot="1">
      <c r="E192" s="215" t="s">
        <v>703</v>
      </c>
      <c r="F192" s="215"/>
      <c r="G192" s="216"/>
      <c r="H192" s="217"/>
      <c r="I192" s="218">
        <f>SUM(I179:I191)</f>
        <v>3421.3064553930831</v>
      </c>
      <c r="J192" s="218">
        <f>SUM(J179:J191)</f>
        <v>5494.5164097989282</v>
      </c>
      <c r="K192" s="218">
        <f t="shared" ref="K192:V192" si="100">SUM(K179:K191)</f>
        <v>1878.6325055382972</v>
      </c>
      <c r="L192" s="218">
        <f t="shared" si="100"/>
        <v>-19.614695503125002</v>
      </c>
      <c r="M192" s="218">
        <f t="shared" si="100"/>
        <v>-10.568760870000002</v>
      </c>
      <c r="N192" s="218">
        <f t="shared" si="100"/>
        <v>4317.2497775920883</v>
      </c>
      <c r="O192" s="218">
        <f t="shared" si="100"/>
        <v>0</v>
      </c>
      <c r="P192" s="218">
        <f t="shared" si="100"/>
        <v>0</v>
      </c>
      <c r="Q192" s="218">
        <f t="shared" si="100"/>
        <v>0</v>
      </c>
      <c r="R192" s="218">
        <f t="shared" si="100"/>
        <v>0</v>
      </c>
      <c r="S192" s="218">
        <f t="shared" si="100"/>
        <v>0</v>
      </c>
      <c r="T192" s="218">
        <f t="shared" si="100"/>
        <v>0</v>
      </c>
      <c r="U192" s="218">
        <f t="shared" si="100"/>
        <v>0</v>
      </c>
      <c r="V192" s="218">
        <f t="shared" si="100"/>
        <v>0</v>
      </c>
      <c r="W192" s="218">
        <f>SUM(W179:W191)</f>
        <v>15081.52169194927</v>
      </c>
    </row>
    <row r="193" spans="5:23" ht="15" thickTop="1">
      <c r="E193" s="219" t="s">
        <v>67</v>
      </c>
      <c r="F193" s="219"/>
      <c r="G193" s="220"/>
      <c r="H193" s="221"/>
      <c r="I193" s="222"/>
      <c r="J193" s="222"/>
      <c r="K193" s="222"/>
      <c r="L193" s="222"/>
      <c r="M193" s="222"/>
      <c r="N193" s="222"/>
      <c r="O193" s="222"/>
      <c r="P193" s="222"/>
      <c r="Q193" s="222"/>
      <c r="R193" s="222"/>
      <c r="S193" s="222"/>
      <c r="T193" s="222"/>
      <c r="U193" s="222"/>
      <c r="V193" s="222"/>
      <c r="W193" s="223"/>
    </row>
    <row r="194" spans="5:23">
      <c r="E194" s="224" t="s">
        <v>704</v>
      </c>
      <c r="F194" s="224"/>
      <c r="G194" s="225"/>
      <c r="H194" s="226"/>
      <c r="I194" s="227">
        <f>I192+I193</f>
        <v>3421.3064553930831</v>
      </c>
      <c r="J194" s="227">
        <f t="shared" ref="J194:U194" si="101">J192+J193</f>
        <v>5494.5164097989282</v>
      </c>
      <c r="K194" s="227">
        <f t="shared" si="101"/>
        <v>1878.6325055382972</v>
      </c>
      <c r="L194" s="227">
        <f t="shared" si="101"/>
        <v>-19.614695503125002</v>
      </c>
      <c r="M194" s="227">
        <f t="shared" si="101"/>
        <v>-10.568760870000002</v>
      </c>
      <c r="N194" s="227">
        <f t="shared" si="101"/>
        <v>4317.2497775920883</v>
      </c>
      <c r="O194" s="227">
        <f t="shared" si="101"/>
        <v>0</v>
      </c>
      <c r="P194" s="227">
        <f t="shared" si="101"/>
        <v>0</v>
      </c>
      <c r="Q194" s="227">
        <f t="shared" si="101"/>
        <v>0</v>
      </c>
      <c r="R194" s="227">
        <f t="shared" si="101"/>
        <v>0</v>
      </c>
      <c r="S194" s="227">
        <f t="shared" si="101"/>
        <v>0</v>
      </c>
      <c r="T194" s="227">
        <f t="shared" si="101"/>
        <v>0</v>
      </c>
      <c r="U194" s="227">
        <f t="shared" si="101"/>
        <v>0</v>
      </c>
      <c r="V194" s="227">
        <f>V192+V193</f>
        <v>0</v>
      </c>
      <c r="W194" s="227">
        <f>W192+W193</f>
        <v>15081.52169194927</v>
      </c>
    </row>
    <row r="195" spans="5:23">
      <c r="E195" s="213">
        <v>44927</v>
      </c>
      <c r="F195" s="213" t="s">
        <v>708</v>
      </c>
      <c r="G195" s="214" t="s">
        <v>65</v>
      </c>
      <c r="H195" s="239"/>
      <c r="I195" s="229">
        <f>(SUM('1.  LRAMVA Summary'!D$54:D$80)+SUM('1.  LRAMVA Summary'!D$81:D$82)*(MONTH($E195)-1)/12)*$H195</f>
        <v>0</v>
      </c>
      <c r="J195" s="229">
        <f>(SUM('1.  LRAMVA Summary'!E$54:E$80)+SUM('1.  LRAMVA Summary'!E$81:E$82)*(MONTH($E195)-1)/12)*$H195</f>
        <v>0</v>
      </c>
      <c r="K195" s="229">
        <f>(SUM('1.  LRAMVA Summary'!F$54:F$80)+SUM('1.  LRAMVA Summary'!F$81:F$82)*(MONTH($E195)-1)/12)*$H195</f>
        <v>0</v>
      </c>
      <c r="L195" s="229">
        <f>(SUM('1.  LRAMVA Summary'!G$54:G$80)+SUM('1.  LRAMVA Summary'!G$81:G$82)*(MONTH($E195)-1)/12)*$H195</f>
        <v>0</v>
      </c>
      <c r="M195" s="229">
        <f>(SUM('1.  LRAMVA Summary'!H$54:H$80)+SUM('1.  LRAMVA Summary'!H$81:H$82)*(MONTH($E195)-1)/12)*$H195</f>
        <v>0</v>
      </c>
      <c r="N195" s="229">
        <f>(SUM('1.  LRAMVA Summary'!I$54:I$80)+SUM('1.  LRAMVA Summary'!I$81:I$82)*(MONTH($E195)-1)/12)*$H195</f>
        <v>0</v>
      </c>
      <c r="O195" s="229">
        <f>(SUM('1.  LRAMVA Summary'!J$54:J$80)+SUM('1.  LRAMVA Summary'!J$81:J$82)*(MONTH($E195)-1)/12)*$H195</f>
        <v>0</v>
      </c>
      <c r="P195" s="229">
        <f>(SUM('1.  LRAMVA Summary'!K$54:K$80)+SUM('1.  LRAMVA Summary'!K$81:K$82)*(MONTH($E195)-1)/12)*$H195</f>
        <v>0</v>
      </c>
      <c r="Q195" s="229">
        <f>(SUM('1.  LRAMVA Summary'!L$54:L$80)+SUM('1.  LRAMVA Summary'!L$81:L$82)*(MONTH($E195)-1)/12)*$H195</f>
        <v>0</v>
      </c>
      <c r="R195" s="229">
        <f>(SUM('1.  LRAMVA Summary'!M$54:M$80)+SUM('1.  LRAMVA Summary'!M$81:M$82)*(MONTH($E195)-1)/12)*$H195</f>
        <v>0</v>
      </c>
      <c r="S195" s="229">
        <f>(SUM('1.  LRAMVA Summary'!N$54:N$80)+SUM('1.  LRAMVA Summary'!N$81:N$82)*(MONTH($E195)-1)/12)*$H195</f>
        <v>0</v>
      </c>
      <c r="T195" s="229">
        <f>(SUM('1.  LRAMVA Summary'!O$54:O$80)+SUM('1.  LRAMVA Summary'!O$81:O$82)*(MONTH($E195)-1)/12)*$H195</f>
        <v>0</v>
      </c>
      <c r="U195" s="229">
        <f>(SUM('1.  LRAMVA Summary'!P$54:P$80)+SUM('1.  LRAMVA Summary'!P$81:P$82)*(MONTH($E195)-1)/12)*$H195</f>
        <v>0</v>
      </c>
      <c r="V195" s="229">
        <f>(SUM('1.  LRAMVA Summary'!Q$54:Q$80)+SUM('1.  LRAMVA Summary'!Q$81:Q$82)*(MONTH($E195)-1)/12)*$H195</f>
        <v>0</v>
      </c>
      <c r="W195" s="230">
        <f>SUM(I195:V195)</f>
        <v>0</v>
      </c>
    </row>
    <row r="196" spans="5:23">
      <c r="E196" s="213">
        <v>44958</v>
      </c>
      <c r="F196" s="213" t="s">
        <v>708</v>
      </c>
      <c r="G196" s="214" t="s">
        <v>65</v>
      </c>
      <c r="H196" s="239"/>
      <c r="I196" s="229">
        <f>(SUM('1.  LRAMVA Summary'!D$54:D$80)+SUM('1.  LRAMVA Summary'!D$81:D$82)*(MONTH($E196)-1)/12)*$H196</f>
        <v>0</v>
      </c>
      <c r="J196" s="229">
        <f>(SUM('1.  LRAMVA Summary'!E$54:E$80)+SUM('1.  LRAMVA Summary'!E$81:E$82)*(MONTH($E196)-1)/12)*$H196</f>
        <v>0</v>
      </c>
      <c r="K196" s="229">
        <f>(SUM('1.  LRAMVA Summary'!F$54:F$80)+SUM('1.  LRAMVA Summary'!F$81:F$82)*(MONTH($E196)-1)/12)*$H196</f>
        <v>0</v>
      </c>
      <c r="L196" s="229">
        <f>(SUM('1.  LRAMVA Summary'!G$54:G$80)+SUM('1.  LRAMVA Summary'!G$81:G$82)*(MONTH($E196)-1)/12)*$H196</f>
        <v>0</v>
      </c>
      <c r="M196" s="229">
        <f>(SUM('1.  LRAMVA Summary'!H$54:H$80)+SUM('1.  LRAMVA Summary'!H$81:H$82)*(MONTH($E196)-1)/12)*$H196</f>
        <v>0</v>
      </c>
      <c r="N196" s="229">
        <f>(SUM('1.  LRAMVA Summary'!I$54:I$80)+SUM('1.  LRAMVA Summary'!I$81:I$82)*(MONTH($E196)-1)/12)*$H196</f>
        <v>0</v>
      </c>
      <c r="O196" s="229">
        <f>(SUM('1.  LRAMVA Summary'!J$54:J$80)+SUM('1.  LRAMVA Summary'!J$81:J$82)*(MONTH($E196)-1)/12)*$H196</f>
        <v>0</v>
      </c>
      <c r="P196" s="229">
        <f>(SUM('1.  LRAMVA Summary'!K$54:K$80)+SUM('1.  LRAMVA Summary'!K$81:K$82)*(MONTH($E196)-1)/12)*$H196</f>
        <v>0</v>
      </c>
      <c r="Q196" s="229">
        <f>(SUM('1.  LRAMVA Summary'!L$54:L$80)+SUM('1.  LRAMVA Summary'!L$81:L$82)*(MONTH($E196)-1)/12)*$H196</f>
        <v>0</v>
      </c>
      <c r="R196" s="229">
        <f>(SUM('1.  LRAMVA Summary'!M$54:M$80)+SUM('1.  LRAMVA Summary'!M$81:M$82)*(MONTH($E196)-1)/12)*$H196</f>
        <v>0</v>
      </c>
      <c r="S196" s="229">
        <f>(SUM('1.  LRAMVA Summary'!N$54:N$80)+SUM('1.  LRAMVA Summary'!N$81:N$82)*(MONTH($E196)-1)/12)*$H196</f>
        <v>0</v>
      </c>
      <c r="T196" s="229">
        <f>(SUM('1.  LRAMVA Summary'!O$54:O$80)+SUM('1.  LRAMVA Summary'!O$81:O$82)*(MONTH($E196)-1)/12)*$H196</f>
        <v>0</v>
      </c>
      <c r="U196" s="229">
        <f>(SUM('1.  LRAMVA Summary'!P$54:P$80)+SUM('1.  LRAMVA Summary'!P$81:P$82)*(MONTH($E196)-1)/12)*$H196</f>
        <v>0</v>
      </c>
      <c r="V196" s="229">
        <f>(SUM('1.  LRAMVA Summary'!Q$54:Q$80)+SUM('1.  LRAMVA Summary'!Q$81:Q$82)*(MONTH($E196)-1)/12)*$H196</f>
        <v>0</v>
      </c>
      <c r="W196" s="230">
        <f t="shared" ref="W196:W205" si="102">SUM(I196:V196)</f>
        <v>0</v>
      </c>
    </row>
    <row r="197" spans="5:23">
      <c r="E197" s="213">
        <v>44986</v>
      </c>
      <c r="F197" s="213" t="s">
        <v>708</v>
      </c>
      <c r="G197" s="214" t="s">
        <v>65</v>
      </c>
      <c r="H197" s="239"/>
      <c r="I197" s="229">
        <f>(SUM('1.  LRAMVA Summary'!D$54:D$80)+SUM('1.  LRAMVA Summary'!D$81:D$82)*(MONTH($E197)-1)/12)*$H197</f>
        <v>0</v>
      </c>
      <c r="J197" s="229">
        <f>(SUM('1.  LRAMVA Summary'!E$54:E$80)+SUM('1.  LRAMVA Summary'!E$81:E$82)*(MONTH($E197)-1)/12)*$H197</f>
        <v>0</v>
      </c>
      <c r="K197" s="229">
        <f>(SUM('1.  LRAMVA Summary'!F$54:F$80)+SUM('1.  LRAMVA Summary'!F$81:F$82)*(MONTH($E197)-1)/12)*$H197</f>
        <v>0</v>
      </c>
      <c r="L197" s="229">
        <f>(SUM('1.  LRAMVA Summary'!G$54:G$80)+SUM('1.  LRAMVA Summary'!G$81:G$82)*(MONTH($E197)-1)/12)*$H197</f>
        <v>0</v>
      </c>
      <c r="M197" s="229">
        <f>(SUM('1.  LRAMVA Summary'!H$54:H$80)+SUM('1.  LRAMVA Summary'!H$81:H$82)*(MONTH($E197)-1)/12)*$H197</f>
        <v>0</v>
      </c>
      <c r="N197" s="229">
        <f>(SUM('1.  LRAMVA Summary'!I$54:I$80)+SUM('1.  LRAMVA Summary'!I$81:I$82)*(MONTH($E197)-1)/12)*$H197</f>
        <v>0</v>
      </c>
      <c r="O197" s="229">
        <f>(SUM('1.  LRAMVA Summary'!J$54:J$80)+SUM('1.  LRAMVA Summary'!J$81:J$82)*(MONTH($E197)-1)/12)*$H197</f>
        <v>0</v>
      </c>
      <c r="P197" s="229">
        <f>(SUM('1.  LRAMVA Summary'!K$54:K$80)+SUM('1.  LRAMVA Summary'!K$81:K$82)*(MONTH($E197)-1)/12)*$H197</f>
        <v>0</v>
      </c>
      <c r="Q197" s="229">
        <f>(SUM('1.  LRAMVA Summary'!L$54:L$80)+SUM('1.  LRAMVA Summary'!L$81:L$82)*(MONTH($E197)-1)/12)*$H197</f>
        <v>0</v>
      </c>
      <c r="R197" s="229">
        <f>(SUM('1.  LRAMVA Summary'!M$54:M$80)+SUM('1.  LRAMVA Summary'!M$81:M$82)*(MONTH($E197)-1)/12)*$H197</f>
        <v>0</v>
      </c>
      <c r="S197" s="229">
        <f>(SUM('1.  LRAMVA Summary'!N$54:N$80)+SUM('1.  LRAMVA Summary'!N$81:N$82)*(MONTH($E197)-1)/12)*$H197</f>
        <v>0</v>
      </c>
      <c r="T197" s="229">
        <f>(SUM('1.  LRAMVA Summary'!O$54:O$80)+SUM('1.  LRAMVA Summary'!O$81:O$82)*(MONTH($E197)-1)/12)*$H197</f>
        <v>0</v>
      </c>
      <c r="U197" s="229">
        <f>(SUM('1.  LRAMVA Summary'!P$54:P$80)+SUM('1.  LRAMVA Summary'!P$81:P$82)*(MONTH($E197)-1)/12)*$H197</f>
        <v>0</v>
      </c>
      <c r="V197" s="229">
        <f>(SUM('1.  LRAMVA Summary'!Q$54:Q$80)+SUM('1.  LRAMVA Summary'!Q$81:Q$82)*(MONTH($E197)-1)/12)*$H197</f>
        <v>0</v>
      </c>
      <c r="W197" s="230">
        <f t="shared" si="102"/>
        <v>0</v>
      </c>
    </row>
    <row r="198" spans="5:23">
      <c r="E198" s="213">
        <v>45017</v>
      </c>
      <c r="F198" s="213" t="s">
        <v>708</v>
      </c>
      <c r="G198" s="214" t="s">
        <v>66</v>
      </c>
      <c r="H198" s="239"/>
      <c r="I198" s="229">
        <f>(SUM('1.  LRAMVA Summary'!D$54:D$80)+SUM('1.  LRAMVA Summary'!D$81:D$82)*(MONTH($E198)-1)/12)*$H198</f>
        <v>0</v>
      </c>
      <c r="J198" s="229">
        <f>(SUM('1.  LRAMVA Summary'!E$54:E$80)+SUM('1.  LRAMVA Summary'!E$81:E$82)*(MONTH($E198)-1)/12)*$H198</f>
        <v>0</v>
      </c>
      <c r="K198" s="229">
        <f>(SUM('1.  LRAMVA Summary'!F$54:F$80)+SUM('1.  LRAMVA Summary'!F$81:F$82)*(MONTH($E198)-1)/12)*$H198</f>
        <v>0</v>
      </c>
      <c r="L198" s="229">
        <f>(SUM('1.  LRAMVA Summary'!G$54:G$80)+SUM('1.  LRAMVA Summary'!G$81:G$82)*(MONTH($E198)-1)/12)*$H198</f>
        <v>0</v>
      </c>
      <c r="M198" s="229">
        <f>(SUM('1.  LRAMVA Summary'!H$54:H$80)+SUM('1.  LRAMVA Summary'!H$81:H$82)*(MONTH($E198)-1)/12)*$H198</f>
        <v>0</v>
      </c>
      <c r="N198" s="229">
        <f>(SUM('1.  LRAMVA Summary'!I$54:I$80)+SUM('1.  LRAMVA Summary'!I$81:I$82)*(MONTH($E198)-1)/12)*$H198</f>
        <v>0</v>
      </c>
      <c r="O198" s="229">
        <f>(SUM('1.  LRAMVA Summary'!J$54:J$80)+SUM('1.  LRAMVA Summary'!J$81:J$82)*(MONTH($E198)-1)/12)*$H198</f>
        <v>0</v>
      </c>
      <c r="P198" s="229">
        <f>(SUM('1.  LRAMVA Summary'!K$54:K$80)+SUM('1.  LRAMVA Summary'!K$81:K$82)*(MONTH($E198)-1)/12)*$H198</f>
        <v>0</v>
      </c>
      <c r="Q198" s="229">
        <f>(SUM('1.  LRAMVA Summary'!L$54:L$80)+SUM('1.  LRAMVA Summary'!L$81:L$82)*(MONTH($E198)-1)/12)*$H198</f>
        <v>0</v>
      </c>
      <c r="R198" s="229">
        <f>(SUM('1.  LRAMVA Summary'!M$54:M$80)+SUM('1.  LRAMVA Summary'!M$81:M$82)*(MONTH($E198)-1)/12)*$H198</f>
        <v>0</v>
      </c>
      <c r="S198" s="229">
        <f>(SUM('1.  LRAMVA Summary'!N$54:N$80)+SUM('1.  LRAMVA Summary'!N$81:N$82)*(MONTH($E198)-1)/12)*$H198</f>
        <v>0</v>
      </c>
      <c r="T198" s="229">
        <f>(SUM('1.  LRAMVA Summary'!O$54:O$80)+SUM('1.  LRAMVA Summary'!O$81:O$82)*(MONTH($E198)-1)/12)*$H198</f>
        <v>0</v>
      </c>
      <c r="U198" s="229">
        <f>(SUM('1.  LRAMVA Summary'!P$54:P$80)+SUM('1.  LRAMVA Summary'!P$81:P$82)*(MONTH($E198)-1)/12)*$H198</f>
        <v>0</v>
      </c>
      <c r="V198" s="229">
        <f>(SUM('1.  LRAMVA Summary'!Q$54:Q$80)+SUM('1.  LRAMVA Summary'!Q$81:Q$82)*(MONTH($E198)-1)/12)*$H198</f>
        <v>0</v>
      </c>
      <c r="W198" s="230">
        <f t="shared" si="102"/>
        <v>0</v>
      </c>
    </row>
    <row r="199" spans="5:23">
      <c r="E199" s="213">
        <v>45047</v>
      </c>
      <c r="F199" s="213" t="s">
        <v>708</v>
      </c>
      <c r="G199" s="214" t="s">
        <v>66</v>
      </c>
      <c r="H199" s="239"/>
      <c r="I199" s="229">
        <f>(SUM('1.  LRAMVA Summary'!D$54:D$80)+SUM('1.  LRAMVA Summary'!D$81:D$82)*(MONTH($E199)-1)/12)*$H199</f>
        <v>0</v>
      </c>
      <c r="J199" s="229">
        <f>(SUM('1.  LRAMVA Summary'!E$54:E$80)+SUM('1.  LRAMVA Summary'!E$81:E$82)*(MONTH($E199)-1)/12)*$H199</f>
        <v>0</v>
      </c>
      <c r="K199" s="229">
        <f>(SUM('1.  LRAMVA Summary'!F$54:F$80)+SUM('1.  LRAMVA Summary'!F$81:F$82)*(MONTH($E199)-1)/12)*$H199</f>
        <v>0</v>
      </c>
      <c r="L199" s="229">
        <f>(SUM('1.  LRAMVA Summary'!G$54:G$80)+SUM('1.  LRAMVA Summary'!G$81:G$82)*(MONTH($E199)-1)/12)*$H199</f>
        <v>0</v>
      </c>
      <c r="M199" s="229">
        <f>(SUM('1.  LRAMVA Summary'!H$54:H$80)+SUM('1.  LRAMVA Summary'!H$81:H$82)*(MONTH($E199)-1)/12)*$H199</f>
        <v>0</v>
      </c>
      <c r="N199" s="229">
        <f>(SUM('1.  LRAMVA Summary'!I$54:I$80)+SUM('1.  LRAMVA Summary'!I$81:I$82)*(MONTH($E199)-1)/12)*$H199</f>
        <v>0</v>
      </c>
      <c r="O199" s="229">
        <f>(SUM('1.  LRAMVA Summary'!J$54:J$80)+SUM('1.  LRAMVA Summary'!J$81:J$82)*(MONTH($E199)-1)/12)*$H199</f>
        <v>0</v>
      </c>
      <c r="P199" s="229">
        <f>(SUM('1.  LRAMVA Summary'!K$54:K$80)+SUM('1.  LRAMVA Summary'!K$81:K$82)*(MONTH($E199)-1)/12)*$H199</f>
        <v>0</v>
      </c>
      <c r="Q199" s="229">
        <f>(SUM('1.  LRAMVA Summary'!L$54:L$80)+SUM('1.  LRAMVA Summary'!L$81:L$82)*(MONTH($E199)-1)/12)*$H199</f>
        <v>0</v>
      </c>
      <c r="R199" s="229">
        <f>(SUM('1.  LRAMVA Summary'!M$54:M$80)+SUM('1.  LRAMVA Summary'!M$81:M$82)*(MONTH($E199)-1)/12)*$H199</f>
        <v>0</v>
      </c>
      <c r="S199" s="229">
        <f>(SUM('1.  LRAMVA Summary'!N$54:N$80)+SUM('1.  LRAMVA Summary'!N$81:N$82)*(MONTH($E199)-1)/12)*$H199</f>
        <v>0</v>
      </c>
      <c r="T199" s="229">
        <f>(SUM('1.  LRAMVA Summary'!O$54:O$80)+SUM('1.  LRAMVA Summary'!O$81:O$82)*(MONTH($E199)-1)/12)*$H199</f>
        <v>0</v>
      </c>
      <c r="U199" s="229">
        <f>(SUM('1.  LRAMVA Summary'!P$54:P$80)+SUM('1.  LRAMVA Summary'!P$81:P$82)*(MONTH($E199)-1)/12)*$H199</f>
        <v>0</v>
      </c>
      <c r="V199" s="229">
        <f>(SUM('1.  LRAMVA Summary'!Q$54:Q$80)+SUM('1.  LRAMVA Summary'!Q$81:Q$82)*(MONTH($E199)-1)/12)*$H199</f>
        <v>0</v>
      </c>
      <c r="W199" s="230">
        <f t="shared" si="102"/>
        <v>0</v>
      </c>
    </row>
    <row r="200" spans="5:23">
      <c r="E200" s="213">
        <v>45078</v>
      </c>
      <c r="F200" s="213" t="s">
        <v>708</v>
      </c>
      <c r="G200" s="214" t="s">
        <v>66</v>
      </c>
      <c r="H200" s="239"/>
      <c r="I200" s="229">
        <f>(SUM('1.  LRAMVA Summary'!D$54:D$80)+SUM('1.  LRAMVA Summary'!D$81:D$82)*(MONTH($E200)-1)/12)*$H200</f>
        <v>0</v>
      </c>
      <c r="J200" s="229">
        <f>(SUM('1.  LRAMVA Summary'!E$54:E$80)+SUM('1.  LRAMVA Summary'!E$81:E$82)*(MONTH($E200)-1)/12)*$H200</f>
        <v>0</v>
      </c>
      <c r="K200" s="229">
        <f>(SUM('1.  LRAMVA Summary'!F$54:F$80)+SUM('1.  LRAMVA Summary'!F$81:F$82)*(MONTH($E200)-1)/12)*$H200</f>
        <v>0</v>
      </c>
      <c r="L200" s="229">
        <f>(SUM('1.  LRAMVA Summary'!G$54:G$80)+SUM('1.  LRAMVA Summary'!G$81:G$82)*(MONTH($E200)-1)/12)*$H200</f>
        <v>0</v>
      </c>
      <c r="M200" s="229">
        <f>(SUM('1.  LRAMVA Summary'!H$54:H$80)+SUM('1.  LRAMVA Summary'!H$81:H$82)*(MONTH($E200)-1)/12)*$H200</f>
        <v>0</v>
      </c>
      <c r="N200" s="229">
        <f>(SUM('1.  LRAMVA Summary'!I$54:I$80)+SUM('1.  LRAMVA Summary'!I$81:I$82)*(MONTH($E200)-1)/12)*$H200</f>
        <v>0</v>
      </c>
      <c r="O200" s="229">
        <f>(SUM('1.  LRAMVA Summary'!J$54:J$80)+SUM('1.  LRAMVA Summary'!J$81:J$82)*(MONTH($E200)-1)/12)*$H200</f>
        <v>0</v>
      </c>
      <c r="P200" s="229">
        <f>(SUM('1.  LRAMVA Summary'!K$54:K$80)+SUM('1.  LRAMVA Summary'!K$81:K$82)*(MONTH($E200)-1)/12)*$H200</f>
        <v>0</v>
      </c>
      <c r="Q200" s="229">
        <f>(SUM('1.  LRAMVA Summary'!L$54:L$80)+SUM('1.  LRAMVA Summary'!L$81:L$82)*(MONTH($E200)-1)/12)*$H200</f>
        <v>0</v>
      </c>
      <c r="R200" s="229">
        <f>(SUM('1.  LRAMVA Summary'!M$54:M$80)+SUM('1.  LRAMVA Summary'!M$81:M$82)*(MONTH($E200)-1)/12)*$H200</f>
        <v>0</v>
      </c>
      <c r="S200" s="229">
        <f>(SUM('1.  LRAMVA Summary'!N$54:N$80)+SUM('1.  LRAMVA Summary'!N$81:N$82)*(MONTH($E200)-1)/12)*$H200</f>
        <v>0</v>
      </c>
      <c r="T200" s="229">
        <f>(SUM('1.  LRAMVA Summary'!O$54:O$80)+SUM('1.  LRAMVA Summary'!O$81:O$82)*(MONTH($E200)-1)/12)*$H200</f>
        <v>0</v>
      </c>
      <c r="U200" s="229">
        <f>(SUM('1.  LRAMVA Summary'!P$54:P$80)+SUM('1.  LRAMVA Summary'!P$81:P$82)*(MONTH($E200)-1)/12)*$H200</f>
        <v>0</v>
      </c>
      <c r="V200" s="229">
        <f>(SUM('1.  LRAMVA Summary'!Q$54:Q$80)+SUM('1.  LRAMVA Summary'!Q$81:Q$82)*(MONTH($E200)-1)/12)*$H200</f>
        <v>0</v>
      </c>
      <c r="W200" s="230">
        <f t="shared" si="102"/>
        <v>0</v>
      </c>
    </row>
    <row r="201" spans="5:23">
      <c r="E201" s="213">
        <v>45108</v>
      </c>
      <c r="F201" s="213" t="s">
        <v>708</v>
      </c>
      <c r="G201" s="214" t="s">
        <v>68</v>
      </c>
      <c r="H201" s="239"/>
      <c r="I201" s="229">
        <f>(SUM('1.  LRAMVA Summary'!D$54:D$80)+SUM('1.  LRAMVA Summary'!D$81:D$82)*(MONTH($E201)-1)/12)*$H201</f>
        <v>0</v>
      </c>
      <c r="J201" s="229">
        <f>(SUM('1.  LRAMVA Summary'!E$54:E$80)+SUM('1.  LRAMVA Summary'!E$81:E$82)*(MONTH($E201)-1)/12)*$H201</f>
        <v>0</v>
      </c>
      <c r="K201" s="229">
        <f>(SUM('1.  LRAMVA Summary'!F$54:F$80)+SUM('1.  LRAMVA Summary'!F$81:F$82)*(MONTH($E201)-1)/12)*$H201</f>
        <v>0</v>
      </c>
      <c r="L201" s="229">
        <f>(SUM('1.  LRAMVA Summary'!G$54:G$80)+SUM('1.  LRAMVA Summary'!G$81:G$82)*(MONTH($E201)-1)/12)*$H201</f>
        <v>0</v>
      </c>
      <c r="M201" s="229">
        <f>(SUM('1.  LRAMVA Summary'!H$54:H$80)+SUM('1.  LRAMVA Summary'!H$81:H$82)*(MONTH($E201)-1)/12)*$H201</f>
        <v>0</v>
      </c>
      <c r="N201" s="229">
        <f>(SUM('1.  LRAMVA Summary'!I$54:I$80)+SUM('1.  LRAMVA Summary'!I$81:I$82)*(MONTH($E201)-1)/12)*$H201</f>
        <v>0</v>
      </c>
      <c r="O201" s="229">
        <f>(SUM('1.  LRAMVA Summary'!J$54:J$80)+SUM('1.  LRAMVA Summary'!J$81:J$82)*(MONTH($E201)-1)/12)*$H201</f>
        <v>0</v>
      </c>
      <c r="P201" s="229">
        <f>(SUM('1.  LRAMVA Summary'!K$54:K$80)+SUM('1.  LRAMVA Summary'!K$81:K$82)*(MONTH($E201)-1)/12)*$H201</f>
        <v>0</v>
      </c>
      <c r="Q201" s="229">
        <f>(SUM('1.  LRAMVA Summary'!L$54:L$80)+SUM('1.  LRAMVA Summary'!L$81:L$82)*(MONTH($E201)-1)/12)*$H201</f>
        <v>0</v>
      </c>
      <c r="R201" s="229">
        <f>(SUM('1.  LRAMVA Summary'!M$54:M$80)+SUM('1.  LRAMVA Summary'!M$81:M$82)*(MONTH($E201)-1)/12)*$H201</f>
        <v>0</v>
      </c>
      <c r="S201" s="229">
        <f>(SUM('1.  LRAMVA Summary'!N$54:N$80)+SUM('1.  LRAMVA Summary'!N$81:N$82)*(MONTH($E201)-1)/12)*$H201</f>
        <v>0</v>
      </c>
      <c r="T201" s="229">
        <f>(SUM('1.  LRAMVA Summary'!O$54:O$80)+SUM('1.  LRAMVA Summary'!O$81:O$82)*(MONTH($E201)-1)/12)*$H201</f>
        <v>0</v>
      </c>
      <c r="U201" s="229">
        <f>(SUM('1.  LRAMVA Summary'!P$54:P$80)+SUM('1.  LRAMVA Summary'!P$81:P$82)*(MONTH($E201)-1)/12)*$H201</f>
        <v>0</v>
      </c>
      <c r="V201" s="229">
        <f>(SUM('1.  LRAMVA Summary'!Q$54:Q$80)+SUM('1.  LRAMVA Summary'!Q$81:Q$82)*(MONTH($E201)-1)/12)*$H201</f>
        <v>0</v>
      </c>
      <c r="W201" s="230">
        <f t="shared" si="102"/>
        <v>0</v>
      </c>
    </row>
    <row r="202" spans="5:23">
      <c r="E202" s="213">
        <v>45139</v>
      </c>
      <c r="F202" s="213" t="s">
        <v>708</v>
      </c>
      <c r="G202" s="214" t="s">
        <v>68</v>
      </c>
      <c r="H202" s="239"/>
      <c r="I202" s="229">
        <f>(SUM('1.  LRAMVA Summary'!D$54:D$80)+SUM('1.  LRAMVA Summary'!D$81:D$82)*(MONTH($E202)-1)/12)*$H202</f>
        <v>0</v>
      </c>
      <c r="J202" s="229">
        <f>(SUM('1.  LRAMVA Summary'!E$54:E$80)+SUM('1.  LRAMVA Summary'!E$81:E$82)*(MONTH($E202)-1)/12)*$H202</f>
        <v>0</v>
      </c>
      <c r="K202" s="229">
        <f>(SUM('1.  LRAMVA Summary'!F$54:F$80)+SUM('1.  LRAMVA Summary'!F$81:F$82)*(MONTH($E202)-1)/12)*$H202</f>
        <v>0</v>
      </c>
      <c r="L202" s="229">
        <f>(SUM('1.  LRAMVA Summary'!G$54:G$80)+SUM('1.  LRAMVA Summary'!G$81:G$82)*(MONTH($E202)-1)/12)*$H202</f>
        <v>0</v>
      </c>
      <c r="M202" s="229">
        <f>(SUM('1.  LRAMVA Summary'!H$54:H$80)+SUM('1.  LRAMVA Summary'!H$81:H$82)*(MONTH($E202)-1)/12)*$H202</f>
        <v>0</v>
      </c>
      <c r="N202" s="229">
        <f>(SUM('1.  LRAMVA Summary'!I$54:I$80)+SUM('1.  LRAMVA Summary'!I$81:I$82)*(MONTH($E202)-1)/12)*$H202</f>
        <v>0</v>
      </c>
      <c r="O202" s="229">
        <f>(SUM('1.  LRAMVA Summary'!J$54:J$80)+SUM('1.  LRAMVA Summary'!J$81:J$82)*(MONTH($E202)-1)/12)*$H202</f>
        <v>0</v>
      </c>
      <c r="P202" s="229">
        <f>(SUM('1.  LRAMVA Summary'!K$54:K$80)+SUM('1.  LRAMVA Summary'!K$81:K$82)*(MONTH($E202)-1)/12)*$H202</f>
        <v>0</v>
      </c>
      <c r="Q202" s="229">
        <f>(SUM('1.  LRAMVA Summary'!L$54:L$80)+SUM('1.  LRAMVA Summary'!L$81:L$82)*(MONTH($E202)-1)/12)*$H202</f>
        <v>0</v>
      </c>
      <c r="R202" s="229">
        <f>(SUM('1.  LRAMVA Summary'!M$54:M$80)+SUM('1.  LRAMVA Summary'!M$81:M$82)*(MONTH($E202)-1)/12)*$H202</f>
        <v>0</v>
      </c>
      <c r="S202" s="229">
        <f>(SUM('1.  LRAMVA Summary'!N$54:N$80)+SUM('1.  LRAMVA Summary'!N$81:N$82)*(MONTH($E202)-1)/12)*$H202</f>
        <v>0</v>
      </c>
      <c r="T202" s="229">
        <f>(SUM('1.  LRAMVA Summary'!O$54:O$80)+SUM('1.  LRAMVA Summary'!O$81:O$82)*(MONTH($E202)-1)/12)*$H202</f>
        <v>0</v>
      </c>
      <c r="U202" s="229">
        <f>(SUM('1.  LRAMVA Summary'!P$54:P$80)+SUM('1.  LRAMVA Summary'!P$81:P$82)*(MONTH($E202)-1)/12)*$H202</f>
        <v>0</v>
      </c>
      <c r="V202" s="229">
        <f>(SUM('1.  LRAMVA Summary'!Q$54:Q$80)+SUM('1.  LRAMVA Summary'!Q$81:Q$82)*(MONTH($E202)-1)/12)*$H202</f>
        <v>0</v>
      </c>
      <c r="W202" s="230">
        <f t="shared" si="102"/>
        <v>0</v>
      </c>
    </row>
    <row r="203" spans="5:23">
      <c r="E203" s="213">
        <v>45170</v>
      </c>
      <c r="F203" s="213" t="s">
        <v>708</v>
      </c>
      <c r="G203" s="214" t="s">
        <v>68</v>
      </c>
      <c r="H203" s="239"/>
      <c r="I203" s="229">
        <f>(SUM('1.  LRAMVA Summary'!D$54:D$80)+SUM('1.  LRAMVA Summary'!D$81:D$82)*(MONTH($E203)-1)/12)*$H203</f>
        <v>0</v>
      </c>
      <c r="J203" s="229">
        <f>(SUM('1.  LRAMVA Summary'!E$54:E$80)+SUM('1.  LRAMVA Summary'!E$81:E$82)*(MONTH($E203)-1)/12)*$H203</f>
        <v>0</v>
      </c>
      <c r="K203" s="229">
        <f>(SUM('1.  LRAMVA Summary'!F$54:F$80)+SUM('1.  LRAMVA Summary'!F$81:F$82)*(MONTH($E203)-1)/12)*$H203</f>
        <v>0</v>
      </c>
      <c r="L203" s="229">
        <f>(SUM('1.  LRAMVA Summary'!G$54:G$80)+SUM('1.  LRAMVA Summary'!G$81:G$82)*(MONTH($E203)-1)/12)*$H203</f>
        <v>0</v>
      </c>
      <c r="M203" s="229">
        <f>(SUM('1.  LRAMVA Summary'!H$54:H$80)+SUM('1.  LRAMVA Summary'!H$81:H$82)*(MONTH($E203)-1)/12)*$H203</f>
        <v>0</v>
      </c>
      <c r="N203" s="229">
        <f>(SUM('1.  LRAMVA Summary'!I$54:I$80)+SUM('1.  LRAMVA Summary'!I$81:I$82)*(MONTH($E203)-1)/12)*$H203</f>
        <v>0</v>
      </c>
      <c r="O203" s="229">
        <f>(SUM('1.  LRAMVA Summary'!J$54:J$80)+SUM('1.  LRAMVA Summary'!J$81:J$82)*(MONTH($E203)-1)/12)*$H203</f>
        <v>0</v>
      </c>
      <c r="P203" s="229">
        <f>(SUM('1.  LRAMVA Summary'!K$54:K$80)+SUM('1.  LRAMVA Summary'!K$81:K$82)*(MONTH($E203)-1)/12)*$H203</f>
        <v>0</v>
      </c>
      <c r="Q203" s="229">
        <f>(SUM('1.  LRAMVA Summary'!L$54:L$80)+SUM('1.  LRAMVA Summary'!L$81:L$82)*(MONTH($E203)-1)/12)*$H203</f>
        <v>0</v>
      </c>
      <c r="R203" s="229">
        <f>(SUM('1.  LRAMVA Summary'!M$54:M$80)+SUM('1.  LRAMVA Summary'!M$81:M$82)*(MONTH($E203)-1)/12)*$H203</f>
        <v>0</v>
      </c>
      <c r="S203" s="229">
        <f>(SUM('1.  LRAMVA Summary'!N$54:N$80)+SUM('1.  LRAMVA Summary'!N$81:N$82)*(MONTH($E203)-1)/12)*$H203</f>
        <v>0</v>
      </c>
      <c r="T203" s="229">
        <f>(SUM('1.  LRAMVA Summary'!O$54:O$80)+SUM('1.  LRAMVA Summary'!O$81:O$82)*(MONTH($E203)-1)/12)*$H203</f>
        <v>0</v>
      </c>
      <c r="U203" s="229">
        <f>(SUM('1.  LRAMVA Summary'!P$54:P$80)+SUM('1.  LRAMVA Summary'!P$81:P$82)*(MONTH($E203)-1)/12)*$H203</f>
        <v>0</v>
      </c>
      <c r="V203" s="229">
        <f>(SUM('1.  LRAMVA Summary'!Q$54:Q$80)+SUM('1.  LRAMVA Summary'!Q$81:Q$82)*(MONTH($E203)-1)/12)*$H203</f>
        <v>0</v>
      </c>
      <c r="W203" s="230">
        <f t="shared" si="102"/>
        <v>0</v>
      </c>
    </row>
    <row r="204" spans="5:23">
      <c r="E204" s="213">
        <v>45200</v>
      </c>
      <c r="F204" s="213" t="s">
        <v>708</v>
      </c>
      <c r="G204" s="214" t="s">
        <v>69</v>
      </c>
      <c r="H204" s="239"/>
      <c r="I204" s="229">
        <f>(SUM('1.  LRAMVA Summary'!D$54:D$80)+SUM('1.  LRAMVA Summary'!D$81:D$82)*(MONTH($E204)-1)/12)*$H204</f>
        <v>0</v>
      </c>
      <c r="J204" s="229">
        <f>(SUM('1.  LRAMVA Summary'!E$54:E$80)+SUM('1.  LRAMVA Summary'!E$81:E$82)*(MONTH($E204)-1)/12)*$H204</f>
        <v>0</v>
      </c>
      <c r="K204" s="229">
        <f>(SUM('1.  LRAMVA Summary'!F$54:F$80)+SUM('1.  LRAMVA Summary'!F$81:F$82)*(MONTH($E204)-1)/12)*$H204</f>
        <v>0</v>
      </c>
      <c r="L204" s="229">
        <f>(SUM('1.  LRAMVA Summary'!G$54:G$80)+SUM('1.  LRAMVA Summary'!G$81:G$82)*(MONTH($E204)-1)/12)*$H204</f>
        <v>0</v>
      </c>
      <c r="M204" s="229">
        <f>(SUM('1.  LRAMVA Summary'!H$54:H$80)+SUM('1.  LRAMVA Summary'!H$81:H$82)*(MONTH($E204)-1)/12)*$H204</f>
        <v>0</v>
      </c>
      <c r="N204" s="229">
        <f>(SUM('1.  LRAMVA Summary'!I$54:I$80)+SUM('1.  LRAMVA Summary'!I$81:I$82)*(MONTH($E204)-1)/12)*$H204</f>
        <v>0</v>
      </c>
      <c r="O204" s="229">
        <f>(SUM('1.  LRAMVA Summary'!J$54:J$80)+SUM('1.  LRAMVA Summary'!J$81:J$82)*(MONTH($E204)-1)/12)*$H204</f>
        <v>0</v>
      </c>
      <c r="P204" s="229">
        <f>(SUM('1.  LRAMVA Summary'!K$54:K$80)+SUM('1.  LRAMVA Summary'!K$81:K$82)*(MONTH($E204)-1)/12)*$H204</f>
        <v>0</v>
      </c>
      <c r="Q204" s="229">
        <f>(SUM('1.  LRAMVA Summary'!L$54:L$80)+SUM('1.  LRAMVA Summary'!L$81:L$82)*(MONTH($E204)-1)/12)*$H204</f>
        <v>0</v>
      </c>
      <c r="R204" s="229">
        <f>(SUM('1.  LRAMVA Summary'!M$54:M$80)+SUM('1.  LRAMVA Summary'!M$81:M$82)*(MONTH($E204)-1)/12)*$H204</f>
        <v>0</v>
      </c>
      <c r="S204" s="229">
        <f>(SUM('1.  LRAMVA Summary'!N$54:N$80)+SUM('1.  LRAMVA Summary'!N$81:N$82)*(MONTH($E204)-1)/12)*$H204</f>
        <v>0</v>
      </c>
      <c r="T204" s="229">
        <f>(SUM('1.  LRAMVA Summary'!O$54:O$80)+SUM('1.  LRAMVA Summary'!O$81:O$82)*(MONTH($E204)-1)/12)*$H204</f>
        <v>0</v>
      </c>
      <c r="U204" s="229">
        <f>(SUM('1.  LRAMVA Summary'!P$54:P$80)+SUM('1.  LRAMVA Summary'!P$81:P$82)*(MONTH($E204)-1)/12)*$H204</f>
        <v>0</v>
      </c>
      <c r="V204" s="229">
        <f>(SUM('1.  LRAMVA Summary'!Q$54:Q$80)+SUM('1.  LRAMVA Summary'!Q$81:Q$82)*(MONTH($E204)-1)/12)*$H204</f>
        <v>0</v>
      </c>
      <c r="W204" s="230">
        <f t="shared" si="102"/>
        <v>0</v>
      </c>
    </row>
    <row r="205" spans="5:23">
      <c r="E205" s="213">
        <v>45231</v>
      </c>
      <c r="F205" s="213" t="s">
        <v>708</v>
      </c>
      <c r="G205" s="214" t="s">
        <v>69</v>
      </c>
      <c r="H205" s="239"/>
      <c r="I205" s="229">
        <f>(SUM('1.  LRAMVA Summary'!D$54:D$80)+SUM('1.  LRAMVA Summary'!D$81:D$82)*(MONTH($E205)-1)/12)*$H205</f>
        <v>0</v>
      </c>
      <c r="J205" s="229">
        <f>(SUM('1.  LRAMVA Summary'!E$54:E$80)+SUM('1.  LRAMVA Summary'!E$81:E$82)*(MONTH($E205)-1)/12)*$H205</f>
        <v>0</v>
      </c>
      <c r="K205" s="229">
        <f>(SUM('1.  LRAMVA Summary'!F$54:F$80)+SUM('1.  LRAMVA Summary'!F$81:F$82)*(MONTH($E205)-1)/12)*$H205</f>
        <v>0</v>
      </c>
      <c r="L205" s="229">
        <f>(SUM('1.  LRAMVA Summary'!G$54:G$80)+SUM('1.  LRAMVA Summary'!G$81:G$82)*(MONTH($E205)-1)/12)*$H205</f>
        <v>0</v>
      </c>
      <c r="M205" s="229">
        <f>(SUM('1.  LRAMVA Summary'!H$54:H$80)+SUM('1.  LRAMVA Summary'!H$81:H$82)*(MONTH($E205)-1)/12)*$H205</f>
        <v>0</v>
      </c>
      <c r="N205" s="229">
        <f>(SUM('1.  LRAMVA Summary'!I$54:I$80)+SUM('1.  LRAMVA Summary'!I$81:I$82)*(MONTH($E205)-1)/12)*$H205</f>
        <v>0</v>
      </c>
      <c r="O205" s="229">
        <f>(SUM('1.  LRAMVA Summary'!J$54:J$80)+SUM('1.  LRAMVA Summary'!J$81:J$82)*(MONTH($E205)-1)/12)*$H205</f>
        <v>0</v>
      </c>
      <c r="P205" s="229">
        <f>(SUM('1.  LRAMVA Summary'!K$54:K$80)+SUM('1.  LRAMVA Summary'!K$81:K$82)*(MONTH($E205)-1)/12)*$H205</f>
        <v>0</v>
      </c>
      <c r="Q205" s="229">
        <f>(SUM('1.  LRAMVA Summary'!L$54:L$80)+SUM('1.  LRAMVA Summary'!L$81:L$82)*(MONTH($E205)-1)/12)*$H205</f>
        <v>0</v>
      </c>
      <c r="R205" s="229">
        <f>(SUM('1.  LRAMVA Summary'!M$54:M$80)+SUM('1.  LRAMVA Summary'!M$81:M$82)*(MONTH($E205)-1)/12)*$H205</f>
        <v>0</v>
      </c>
      <c r="S205" s="229">
        <f>(SUM('1.  LRAMVA Summary'!N$54:N$80)+SUM('1.  LRAMVA Summary'!N$81:N$82)*(MONTH($E205)-1)/12)*$H205</f>
        <v>0</v>
      </c>
      <c r="T205" s="229">
        <f>(SUM('1.  LRAMVA Summary'!O$54:O$80)+SUM('1.  LRAMVA Summary'!O$81:O$82)*(MONTH($E205)-1)/12)*$H205</f>
        <v>0</v>
      </c>
      <c r="U205" s="229">
        <f>(SUM('1.  LRAMVA Summary'!P$54:P$80)+SUM('1.  LRAMVA Summary'!P$81:P$82)*(MONTH($E205)-1)/12)*$H205</f>
        <v>0</v>
      </c>
      <c r="V205" s="229">
        <f>(SUM('1.  LRAMVA Summary'!Q$54:Q$80)+SUM('1.  LRAMVA Summary'!Q$81:Q$82)*(MONTH($E205)-1)/12)*$H205</f>
        <v>0</v>
      </c>
      <c r="W205" s="230">
        <f t="shared" si="102"/>
        <v>0</v>
      </c>
    </row>
    <row r="206" spans="5:23">
      <c r="E206" s="213">
        <v>45261</v>
      </c>
      <c r="F206" s="213" t="s">
        <v>708</v>
      </c>
      <c r="G206" s="214" t="s">
        <v>69</v>
      </c>
      <c r="H206" s="239"/>
      <c r="I206" s="229">
        <f>(SUM('1.  LRAMVA Summary'!D$54:D$80)+SUM('1.  LRAMVA Summary'!D$81:D$82)*(MONTH($E206)-1)/12)*$H206</f>
        <v>0</v>
      </c>
      <c r="J206" s="229">
        <f>(SUM('1.  LRAMVA Summary'!E$54:E$80)+SUM('1.  LRAMVA Summary'!E$81:E$82)*(MONTH($E206)-1)/12)*$H206</f>
        <v>0</v>
      </c>
      <c r="K206" s="229">
        <f>(SUM('1.  LRAMVA Summary'!F$54:F$80)+SUM('1.  LRAMVA Summary'!F$81:F$82)*(MONTH($E206)-1)/12)*$H206</f>
        <v>0</v>
      </c>
      <c r="L206" s="229">
        <f>(SUM('1.  LRAMVA Summary'!G$54:G$80)+SUM('1.  LRAMVA Summary'!G$81:G$82)*(MONTH($E206)-1)/12)*$H206</f>
        <v>0</v>
      </c>
      <c r="M206" s="229">
        <f>(SUM('1.  LRAMVA Summary'!H$54:H$80)+SUM('1.  LRAMVA Summary'!H$81:H$82)*(MONTH($E206)-1)/12)*$H206</f>
        <v>0</v>
      </c>
      <c r="N206" s="229">
        <f>(SUM('1.  LRAMVA Summary'!I$54:I$80)+SUM('1.  LRAMVA Summary'!I$81:I$82)*(MONTH($E206)-1)/12)*$H206</f>
        <v>0</v>
      </c>
      <c r="O206" s="229">
        <f>(SUM('1.  LRAMVA Summary'!J$54:J$80)+SUM('1.  LRAMVA Summary'!J$81:J$82)*(MONTH($E206)-1)/12)*$H206</f>
        <v>0</v>
      </c>
      <c r="P206" s="229">
        <f>(SUM('1.  LRAMVA Summary'!K$54:K$80)+SUM('1.  LRAMVA Summary'!K$81:K$82)*(MONTH($E206)-1)/12)*$H206</f>
        <v>0</v>
      </c>
      <c r="Q206" s="229">
        <f>(SUM('1.  LRAMVA Summary'!L$54:L$80)+SUM('1.  LRAMVA Summary'!L$81:L$82)*(MONTH($E206)-1)/12)*$H206</f>
        <v>0</v>
      </c>
      <c r="R206" s="229">
        <f>(SUM('1.  LRAMVA Summary'!M$54:M$80)+SUM('1.  LRAMVA Summary'!M$81:M$82)*(MONTH($E206)-1)/12)*$H206</f>
        <v>0</v>
      </c>
      <c r="S206" s="229">
        <f>(SUM('1.  LRAMVA Summary'!N$54:N$80)+SUM('1.  LRAMVA Summary'!N$81:N$82)*(MONTH($E206)-1)/12)*$H206</f>
        <v>0</v>
      </c>
      <c r="T206" s="229">
        <f>(SUM('1.  LRAMVA Summary'!O$54:O$80)+SUM('1.  LRAMVA Summary'!O$81:O$82)*(MONTH($E206)-1)/12)*$H206</f>
        <v>0</v>
      </c>
      <c r="U206" s="229">
        <f>(SUM('1.  LRAMVA Summary'!P$54:P$80)+SUM('1.  LRAMVA Summary'!P$81:P$82)*(MONTH($E206)-1)/12)*$H206</f>
        <v>0</v>
      </c>
      <c r="V206" s="229">
        <f>(SUM('1.  LRAMVA Summary'!Q$54:Q$80)+SUM('1.  LRAMVA Summary'!Q$81:Q$82)*(MONTH($E206)-1)/12)*$H206</f>
        <v>0</v>
      </c>
      <c r="W206" s="230">
        <f>SUM(I206:V206)</f>
        <v>0</v>
      </c>
    </row>
    <row r="207" spans="5:23" ht="15" thickBot="1">
      <c r="E207" s="215" t="s">
        <v>705</v>
      </c>
      <c r="F207" s="215"/>
      <c r="G207" s="216"/>
      <c r="H207" s="217"/>
      <c r="I207" s="218">
        <f>SUM(I194:I206)</f>
        <v>3421.3064553930831</v>
      </c>
      <c r="J207" s="218">
        <f>SUM(J194:J206)</f>
        <v>5494.5164097989282</v>
      </c>
      <c r="K207" s="218">
        <f t="shared" ref="K207:V207" si="103">SUM(K194:K206)</f>
        <v>1878.6325055382972</v>
      </c>
      <c r="L207" s="218">
        <f t="shared" si="103"/>
        <v>-19.614695503125002</v>
      </c>
      <c r="M207" s="218">
        <f t="shared" si="103"/>
        <v>-10.568760870000002</v>
      </c>
      <c r="N207" s="218">
        <f t="shared" si="103"/>
        <v>4317.2497775920883</v>
      </c>
      <c r="O207" s="218">
        <f t="shared" si="103"/>
        <v>0</v>
      </c>
      <c r="P207" s="218">
        <f t="shared" si="103"/>
        <v>0</v>
      </c>
      <c r="Q207" s="218">
        <f t="shared" si="103"/>
        <v>0</v>
      </c>
      <c r="R207" s="218">
        <f t="shared" si="103"/>
        <v>0</v>
      </c>
      <c r="S207" s="218">
        <f t="shared" si="103"/>
        <v>0</v>
      </c>
      <c r="T207" s="218">
        <f t="shared" si="103"/>
        <v>0</v>
      </c>
      <c r="U207" s="218">
        <f t="shared" si="103"/>
        <v>0</v>
      </c>
      <c r="V207" s="218">
        <f t="shared" si="103"/>
        <v>0</v>
      </c>
      <c r="W207" s="218">
        <f>SUM(W194:W206)</f>
        <v>15081.52169194927</v>
      </c>
    </row>
    <row r="208" spans="5:23" ht="15" thickTop="1">
      <c r="E208" s="219" t="s">
        <v>67</v>
      </c>
      <c r="F208" s="219"/>
      <c r="G208" s="220"/>
      <c r="H208" s="221"/>
      <c r="I208" s="222"/>
      <c r="J208" s="222"/>
      <c r="K208" s="222"/>
      <c r="L208" s="222"/>
      <c r="M208" s="222"/>
      <c r="N208" s="222"/>
      <c r="O208" s="222"/>
      <c r="P208" s="222"/>
      <c r="Q208" s="222"/>
      <c r="R208" s="222"/>
      <c r="S208" s="222"/>
      <c r="T208" s="222"/>
      <c r="U208" s="222"/>
      <c r="V208" s="222"/>
      <c r="W208" s="223"/>
    </row>
    <row r="209" spans="5:23">
      <c r="E209" s="224" t="s">
        <v>723</v>
      </c>
      <c r="F209" s="224"/>
      <c r="G209" s="225"/>
      <c r="H209" s="226"/>
      <c r="I209" s="227">
        <f>I207+I208</f>
        <v>3421.3064553930831</v>
      </c>
      <c r="J209" s="227">
        <f t="shared" ref="J209:U209" si="104">J207+J208</f>
        <v>5494.5164097989282</v>
      </c>
      <c r="K209" s="227">
        <f t="shared" si="104"/>
        <v>1878.6325055382972</v>
      </c>
      <c r="L209" s="227">
        <f t="shared" si="104"/>
        <v>-19.614695503125002</v>
      </c>
      <c r="M209" s="227">
        <f t="shared" si="104"/>
        <v>-10.568760870000002</v>
      </c>
      <c r="N209" s="227">
        <f t="shared" si="104"/>
        <v>4317.2497775920883</v>
      </c>
      <c r="O209" s="227">
        <f t="shared" si="104"/>
        <v>0</v>
      </c>
      <c r="P209" s="227">
        <f t="shared" si="104"/>
        <v>0</v>
      </c>
      <c r="Q209" s="227">
        <f t="shared" si="104"/>
        <v>0</v>
      </c>
      <c r="R209" s="227">
        <f t="shared" si="104"/>
        <v>0</v>
      </c>
      <c r="S209" s="227">
        <f t="shared" si="104"/>
        <v>0</v>
      </c>
      <c r="T209" s="227">
        <f t="shared" si="104"/>
        <v>0</v>
      </c>
      <c r="U209" s="227">
        <f t="shared" si="104"/>
        <v>0</v>
      </c>
      <c r="V209" s="227">
        <f>V207+V208</f>
        <v>0</v>
      </c>
      <c r="W209" s="227">
        <f>W207+W208</f>
        <v>15081.52169194927</v>
      </c>
    </row>
    <row r="210" spans="5:23">
      <c r="E210" s="213">
        <v>45292</v>
      </c>
      <c r="F210" s="213" t="s">
        <v>727</v>
      </c>
      <c r="G210" s="214" t="s">
        <v>65</v>
      </c>
      <c r="H210" s="239"/>
      <c r="I210" s="229">
        <f>(SUM('1.  LRAMVA Summary'!D$54:D$80)+SUM('1.  LRAMVA Summary'!D$81:D$82)*(MONTH($E210)-1)/12)*$H210</f>
        <v>0</v>
      </c>
      <c r="J210" s="229">
        <f>(SUM('1.  LRAMVA Summary'!E$54:E$80)+SUM('1.  LRAMVA Summary'!E$81:E$82)*(MONTH($E210)-1)/12)*$H210</f>
        <v>0</v>
      </c>
      <c r="K210" s="229">
        <f>(SUM('1.  LRAMVA Summary'!F$54:F$80)+SUM('1.  LRAMVA Summary'!F$81:F$82)*(MONTH($E210)-1)/12)*$H210</f>
        <v>0</v>
      </c>
      <c r="L210" s="229">
        <f>(SUM('1.  LRAMVA Summary'!G$54:G$80)+SUM('1.  LRAMVA Summary'!G$81:G$82)*(MONTH($E210)-1)/12)*$H210</f>
        <v>0</v>
      </c>
      <c r="M210" s="229">
        <f>(SUM('1.  LRAMVA Summary'!H$54:H$80)+SUM('1.  LRAMVA Summary'!H$81:H$82)*(MONTH($E210)-1)/12)*$H210</f>
        <v>0</v>
      </c>
      <c r="N210" s="229">
        <f>(SUM('1.  LRAMVA Summary'!I$54:I$80)+SUM('1.  LRAMVA Summary'!I$81:I$82)*(MONTH($E210)-1)/12)*$H210</f>
        <v>0</v>
      </c>
      <c r="O210" s="229">
        <f>(SUM('1.  LRAMVA Summary'!J$54:J$80)+SUM('1.  LRAMVA Summary'!J$81:J$82)*(MONTH($E210)-1)/12)*$H210</f>
        <v>0</v>
      </c>
      <c r="P210" s="229">
        <f>(SUM('1.  LRAMVA Summary'!K$54:K$80)+SUM('1.  LRAMVA Summary'!K$81:K$82)*(MONTH($E210)-1)/12)*$H210</f>
        <v>0</v>
      </c>
      <c r="Q210" s="229">
        <f>(SUM('1.  LRAMVA Summary'!L$54:L$80)+SUM('1.  LRAMVA Summary'!L$81:L$82)*(MONTH($E210)-1)/12)*$H210</f>
        <v>0</v>
      </c>
      <c r="R210" s="229">
        <f>(SUM('1.  LRAMVA Summary'!M$54:M$80)+SUM('1.  LRAMVA Summary'!M$81:M$82)*(MONTH($E210)-1)/12)*$H210</f>
        <v>0</v>
      </c>
      <c r="S210" s="229">
        <f>(SUM('1.  LRAMVA Summary'!N$54:N$80)+SUM('1.  LRAMVA Summary'!N$81:N$82)*(MONTH($E210)-1)/12)*$H210</f>
        <v>0</v>
      </c>
      <c r="T210" s="229">
        <f>(SUM('1.  LRAMVA Summary'!O$54:O$80)+SUM('1.  LRAMVA Summary'!O$81:O$82)*(MONTH($E210)-1)/12)*$H210</f>
        <v>0</v>
      </c>
      <c r="U210" s="229">
        <f>(SUM('1.  LRAMVA Summary'!P$54:P$80)+SUM('1.  LRAMVA Summary'!P$81:P$82)*(MONTH($E210)-1)/12)*$H210</f>
        <v>0</v>
      </c>
      <c r="V210" s="229">
        <f>(SUM('1.  LRAMVA Summary'!Q$54:Q$80)+SUM('1.  LRAMVA Summary'!Q$81:Q$82)*(MONTH($E210)-1)/12)*$H210</f>
        <v>0</v>
      </c>
      <c r="W210" s="230">
        <f>SUM(I210:V210)</f>
        <v>0</v>
      </c>
    </row>
    <row r="211" spans="5:23">
      <c r="E211" s="213">
        <v>45323</v>
      </c>
      <c r="F211" s="213" t="s">
        <v>727</v>
      </c>
      <c r="G211" s="214" t="s">
        <v>65</v>
      </c>
      <c r="H211" s="239"/>
      <c r="I211" s="229">
        <f>(SUM('1.  LRAMVA Summary'!D$54:D$80)+SUM('1.  LRAMVA Summary'!D$81:D$82)*(MONTH($E211)-1)/12)*$H211</f>
        <v>0</v>
      </c>
      <c r="J211" s="229">
        <f>(SUM('1.  LRAMVA Summary'!E$54:E$80)+SUM('1.  LRAMVA Summary'!E$81:E$82)*(MONTH($E211)-1)/12)*$H211</f>
        <v>0</v>
      </c>
      <c r="K211" s="229">
        <f>(SUM('1.  LRAMVA Summary'!F$54:F$80)+SUM('1.  LRAMVA Summary'!F$81:F$82)*(MONTH($E211)-1)/12)*$H211</f>
        <v>0</v>
      </c>
      <c r="L211" s="229">
        <f>(SUM('1.  LRAMVA Summary'!G$54:G$80)+SUM('1.  LRAMVA Summary'!G$81:G$82)*(MONTH($E211)-1)/12)*$H211</f>
        <v>0</v>
      </c>
      <c r="M211" s="229">
        <f>(SUM('1.  LRAMVA Summary'!H$54:H$80)+SUM('1.  LRAMVA Summary'!H$81:H$82)*(MONTH($E211)-1)/12)*$H211</f>
        <v>0</v>
      </c>
      <c r="N211" s="229">
        <f>(SUM('1.  LRAMVA Summary'!I$54:I$80)+SUM('1.  LRAMVA Summary'!I$81:I$82)*(MONTH($E211)-1)/12)*$H211</f>
        <v>0</v>
      </c>
      <c r="O211" s="229">
        <f>(SUM('1.  LRAMVA Summary'!J$54:J$80)+SUM('1.  LRAMVA Summary'!J$81:J$82)*(MONTH($E211)-1)/12)*$H211</f>
        <v>0</v>
      </c>
      <c r="P211" s="229">
        <f>(SUM('1.  LRAMVA Summary'!K$54:K$80)+SUM('1.  LRAMVA Summary'!K$81:K$82)*(MONTH($E211)-1)/12)*$H211</f>
        <v>0</v>
      </c>
      <c r="Q211" s="229">
        <f>(SUM('1.  LRAMVA Summary'!L$54:L$80)+SUM('1.  LRAMVA Summary'!L$81:L$82)*(MONTH($E211)-1)/12)*$H211</f>
        <v>0</v>
      </c>
      <c r="R211" s="229">
        <f>(SUM('1.  LRAMVA Summary'!M$54:M$80)+SUM('1.  LRAMVA Summary'!M$81:M$82)*(MONTH($E211)-1)/12)*$H211</f>
        <v>0</v>
      </c>
      <c r="S211" s="229">
        <f>(SUM('1.  LRAMVA Summary'!N$54:N$80)+SUM('1.  LRAMVA Summary'!N$81:N$82)*(MONTH($E211)-1)/12)*$H211</f>
        <v>0</v>
      </c>
      <c r="T211" s="229">
        <f>(SUM('1.  LRAMVA Summary'!O$54:O$80)+SUM('1.  LRAMVA Summary'!O$81:O$82)*(MONTH($E211)-1)/12)*$H211</f>
        <v>0</v>
      </c>
      <c r="U211" s="229">
        <f>(SUM('1.  LRAMVA Summary'!P$54:P$80)+SUM('1.  LRAMVA Summary'!P$81:P$82)*(MONTH($E211)-1)/12)*$H211</f>
        <v>0</v>
      </c>
      <c r="V211" s="229">
        <f>(SUM('1.  LRAMVA Summary'!Q$54:Q$80)+SUM('1.  LRAMVA Summary'!Q$81:Q$82)*(MONTH($E211)-1)/12)*$H211</f>
        <v>0</v>
      </c>
      <c r="W211" s="230">
        <f t="shared" ref="W211:W220" si="105">SUM(I211:V211)</f>
        <v>0</v>
      </c>
    </row>
    <row r="212" spans="5:23">
      <c r="E212" s="213">
        <v>45352</v>
      </c>
      <c r="F212" s="213" t="s">
        <v>727</v>
      </c>
      <c r="G212" s="214" t="s">
        <v>65</v>
      </c>
      <c r="H212" s="239"/>
      <c r="I212" s="229">
        <f>(SUM('1.  LRAMVA Summary'!D$54:D$80)+SUM('1.  LRAMVA Summary'!D$81:D$82)*(MONTH($E212)-1)/12)*$H212</f>
        <v>0</v>
      </c>
      <c r="J212" s="229">
        <f>(SUM('1.  LRAMVA Summary'!E$54:E$80)+SUM('1.  LRAMVA Summary'!E$81:E$82)*(MONTH($E212)-1)/12)*$H212</f>
        <v>0</v>
      </c>
      <c r="K212" s="229">
        <f>(SUM('1.  LRAMVA Summary'!F$54:F$80)+SUM('1.  LRAMVA Summary'!F$81:F$82)*(MONTH($E212)-1)/12)*$H212</f>
        <v>0</v>
      </c>
      <c r="L212" s="229">
        <f>(SUM('1.  LRAMVA Summary'!G$54:G$80)+SUM('1.  LRAMVA Summary'!G$81:G$82)*(MONTH($E212)-1)/12)*$H212</f>
        <v>0</v>
      </c>
      <c r="M212" s="229">
        <f>(SUM('1.  LRAMVA Summary'!H$54:H$80)+SUM('1.  LRAMVA Summary'!H$81:H$82)*(MONTH($E212)-1)/12)*$H212</f>
        <v>0</v>
      </c>
      <c r="N212" s="229">
        <f>(SUM('1.  LRAMVA Summary'!I$54:I$80)+SUM('1.  LRAMVA Summary'!I$81:I$82)*(MONTH($E212)-1)/12)*$H212</f>
        <v>0</v>
      </c>
      <c r="O212" s="229">
        <f>(SUM('1.  LRAMVA Summary'!J$54:J$80)+SUM('1.  LRAMVA Summary'!J$81:J$82)*(MONTH($E212)-1)/12)*$H212</f>
        <v>0</v>
      </c>
      <c r="P212" s="229">
        <f>(SUM('1.  LRAMVA Summary'!K$54:K$80)+SUM('1.  LRAMVA Summary'!K$81:K$82)*(MONTH($E212)-1)/12)*$H212</f>
        <v>0</v>
      </c>
      <c r="Q212" s="229">
        <f>(SUM('1.  LRAMVA Summary'!L$54:L$80)+SUM('1.  LRAMVA Summary'!L$81:L$82)*(MONTH($E212)-1)/12)*$H212</f>
        <v>0</v>
      </c>
      <c r="R212" s="229">
        <f>(SUM('1.  LRAMVA Summary'!M$54:M$80)+SUM('1.  LRAMVA Summary'!M$81:M$82)*(MONTH($E212)-1)/12)*$H212</f>
        <v>0</v>
      </c>
      <c r="S212" s="229">
        <f>(SUM('1.  LRAMVA Summary'!N$54:N$80)+SUM('1.  LRAMVA Summary'!N$81:N$82)*(MONTH($E212)-1)/12)*$H212</f>
        <v>0</v>
      </c>
      <c r="T212" s="229">
        <f>(SUM('1.  LRAMVA Summary'!O$54:O$80)+SUM('1.  LRAMVA Summary'!O$81:O$82)*(MONTH($E212)-1)/12)*$H212</f>
        <v>0</v>
      </c>
      <c r="U212" s="229">
        <f>(SUM('1.  LRAMVA Summary'!P$54:P$80)+SUM('1.  LRAMVA Summary'!P$81:P$82)*(MONTH($E212)-1)/12)*$H212</f>
        <v>0</v>
      </c>
      <c r="V212" s="229">
        <f>(SUM('1.  LRAMVA Summary'!Q$54:Q$80)+SUM('1.  LRAMVA Summary'!Q$81:Q$82)*(MONTH($E212)-1)/12)*$H212</f>
        <v>0</v>
      </c>
      <c r="W212" s="230">
        <f t="shared" si="105"/>
        <v>0</v>
      </c>
    </row>
    <row r="213" spans="5:23">
      <c r="E213" s="213">
        <v>45383</v>
      </c>
      <c r="F213" s="213" t="s">
        <v>727</v>
      </c>
      <c r="G213" s="214" t="s">
        <v>66</v>
      </c>
      <c r="H213" s="239"/>
      <c r="I213" s="229">
        <f>(SUM('1.  LRAMVA Summary'!D$54:D$80)+SUM('1.  LRAMVA Summary'!D$81:D$82)*(MONTH($E213)-1)/12)*$H213</f>
        <v>0</v>
      </c>
      <c r="J213" s="229">
        <f>(SUM('1.  LRAMVA Summary'!E$54:E$80)+SUM('1.  LRAMVA Summary'!E$81:E$82)*(MONTH($E213)-1)/12)*$H213</f>
        <v>0</v>
      </c>
      <c r="K213" s="229">
        <f>(SUM('1.  LRAMVA Summary'!F$54:F$80)+SUM('1.  LRAMVA Summary'!F$81:F$82)*(MONTH($E213)-1)/12)*$H213</f>
        <v>0</v>
      </c>
      <c r="L213" s="229">
        <f>(SUM('1.  LRAMVA Summary'!G$54:G$80)+SUM('1.  LRAMVA Summary'!G$81:G$82)*(MONTH($E213)-1)/12)*$H213</f>
        <v>0</v>
      </c>
      <c r="M213" s="229">
        <f>(SUM('1.  LRAMVA Summary'!H$54:H$80)+SUM('1.  LRAMVA Summary'!H$81:H$82)*(MONTH($E213)-1)/12)*$H213</f>
        <v>0</v>
      </c>
      <c r="N213" s="229">
        <f>(SUM('1.  LRAMVA Summary'!I$54:I$80)+SUM('1.  LRAMVA Summary'!I$81:I$82)*(MONTH($E213)-1)/12)*$H213</f>
        <v>0</v>
      </c>
      <c r="O213" s="229">
        <f>(SUM('1.  LRAMVA Summary'!J$54:J$80)+SUM('1.  LRAMVA Summary'!J$81:J$82)*(MONTH($E213)-1)/12)*$H213</f>
        <v>0</v>
      </c>
      <c r="P213" s="229">
        <f>(SUM('1.  LRAMVA Summary'!K$54:K$80)+SUM('1.  LRAMVA Summary'!K$81:K$82)*(MONTH($E213)-1)/12)*$H213</f>
        <v>0</v>
      </c>
      <c r="Q213" s="229">
        <f>(SUM('1.  LRAMVA Summary'!L$54:L$80)+SUM('1.  LRAMVA Summary'!L$81:L$82)*(MONTH($E213)-1)/12)*$H213</f>
        <v>0</v>
      </c>
      <c r="R213" s="229">
        <f>(SUM('1.  LRAMVA Summary'!M$54:M$80)+SUM('1.  LRAMVA Summary'!M$81:M$82)*(MONTH($E213)-1)/12)*$H213</f>
        <v>0</v>
      </c>
      <c r="S213" s="229">
        <f>(SUM('1.  LRAMVA Summary'!N$54:N$80)+SUM('1.  LRAMVA Summary'!N$81:N$82)*(MONTH($E213)-1)/12)*$H213</f>
        <v>0</v>
      </c>
      <c r="T213" s="229">
        <f>(SUM('1.  LRAMVA Summary'!O$54:O$80)+SUM('1.  LRAMVA Summary'!O$81:O$82)*(MONTH($E213)-1)/12)*$H213</f>
        <v>0</v>
      </c>
      <c r="U213" s="229">
        <f>(SUM('1.  LRAMVA Summary'!P$54:P$80)+SUM('1.  LRAMVA Summary'!P$81:P$82)*(MONTH($E213)-1)/12)*$H213</f>
        <v>0</v>
      </c>
      <c r="V213" s="229">
        <f>(SUM('1.  LRAMVA Summary'!Q$54:Q$80)+SUM('1.  LRAMVA Summary'!Q$81:Q$82)*(MONTH($E213)-1)/12)*$H213</f>
        <v>0</v>
      </c>
      <c r="W213" s="230">
        <f t="shared" si="105"/>
        <v>0</v>
      </c>
    </row>
    <row r="214" spans="5:23">
      <c r="E214" s="213">
        <v>45413</v>
      </c>
      <c r="F214" s="213" t="s">
        <v>727</v>
      </c>
      <c r="G214" s="214" t="s">
        <v>66</v>
      </c>
      <c r="H214" s="239"/>
      <c r="I214" s="229">
        <f>(SUM('1.  LRAMVA Summary'!D$54:D$80)+SUM('1.  LRAMVA Summary'!D$81:D$82)*(MONTH($E214)-1)/12)*$H214</f>
        <v>0</v>
      </c>
      <c r="J214" s="229">
        <f>(SUM('1.  LRAMVA Summary'!E$54:E$80)+SUM('1.  LRAMVA Summary'!E$81:E$82)*(MONTH($E214)-1)/12)*$H214</f>
        <v>0</v>
      </c>
      <c r="K214" s="229">
        <f>(SUM('1.  LRAMVA Summary'!F$54:F$80)+SUM('1.  LRAMVA Summary'!F$81:F$82)*(MONTH($E214)-1)/12)*$H214</f>
        <v>0</v>
      </c>
      <c r="L214" s="229">
        <f>(SUM('1.  LRAMVA Summary'!G$54:G$80)+SUM('1.  LRAMVA Summary'!G$81:G$82)*(MONTH($E214)-1)/12)*$H214</f>
        <v>0</v>
      </c>
      <c r="M214" s="229">
        <f>(SUM('1.  LRAMVA Summary'!H$54:H$80)+SUM('1.  LRAMVA Summary'!H$81:H$82)*(MONTH($E214)-1)/12)*$H214</f>
        <v>0</v>
      </c>
      <c r="N214" s="229">
        <f>(SUM('1.  LRAMVA Summary'!I$54:I$80)+SUM('1.  LRAMVA Summary'!I$81:I$82)*(MONTH($E214)-1)/12)*$H214</f>
        <v>0</v>
      </c>
      <c r="O214" s="229">
        <f>(SUM('1.  LRAMVA Summary'!J$54:J$80)+SUM('1.  LRAMVA Summary'!J$81:J$82)*(MONTH($E214)-1)/12)*$H214</f>
        <v>0</v>
      </c>
      <c r="P214" s="229">
        <f>(SUM('1.  LRAMVA Summary'!K$54:K$80)+SUM('1.  LRAMVA Summary'!K$81:K$82)*(MONTH($E214)-1)/12)*$H214</f>
        <v>0</v>
      </c>
      <c r="Q214" s="229">
        <f>(SUM('1.  LRAMVA Summary'!L$54:L$80)+SUM('1.  LRAMVA Summary'!L$81:L$82)*(MONTH($E214)-1)/12)*$H214</f>
        <v>0</v>
      </c>
      <c r="R214" s="229">
        <f>(SUM('1.  LRAMVA Summary'!M$54:M$80)+SUM('1.  LRAMVA Summary'!M$81:M$82)*(MONTH($E214)-1)/12)*$H214</f>
        <v>0</v>
      </c>
      <c r="S214" s="229">
        <f>(SUM('1.  LRAMVA Summary'!N$54:N$80)+SUM('1.  LRAMVA Summary'!N$81:N$82)*(MONTH($E214)-1)/12)*$H214</f>
        <v>0</v>
      </c>
      <c r="T214" s="229">
        <f>(SUM('1.  LRAMVA Summary'!O$54:O$80)+SUM('1.  LRAMVA Summary'!O$81:O$82)*(MONTH($E214)-1)/12)*$H214</f>
        <v>0</v>
      </c>
      <c r="U214" s="229">
        <f>(SUM('1.  LRAMVA Summary'!P$54:P$80)+SUM('1.  LRAMVA Summary'!P$81:P$82)*(MONTH($E214)-1)/12)*$H214</f>
        <v>0</v>
      </c>
      <c r="V214" s="229">
        <f>(SUM('1.  LRAMVA Summary'!Q$54:Q$80)+SUM('1.  LRAMVA Summary'!Q$81:Q$82)*(MONTH($E214)-1)/12)*$H214</f>
        <v>0</v>
      </c>
      <c r="W214" s="230">
        <f t="shared" si="105"/>
        <v>0</v>
      </c>
    </row>
    <row r="215" spans="5:23">
      <c r="E215" s="213">
        <v>45444</v>
      </c>
      <c r="F215" s="213" t="s">
        <v>727</v>
      </c>
      <c r="G215" s="214" t="s">
        <v>66</v>
      </c>
      <c r="H215" s="239"/>
      <c r="I215" s="229">
        <f>(SUM('1.  LRAMVA Summary'!D$54:D$80)+SUM('1.  LRAMVA Summary'!D$81:D$82)*(MONTH($E215)-1)/12)*$H215</f>
        <v>0</v>
      </c>
      <c r="J215" s="229">
        <f>(SUM('1.  LRAMVA Summary'!E$54:E$80)+SUM('1.  LRAMVA Summary'!E$81:E$82)*(MONTH($E215)-1)/12)*$H215</f>
        <v>0</v>
      </c>
      <c r="K215" s="229">
        <f>(SUM('1.  LRAMVA Summary'!F$54:F$80)+SUM('1.  LRAMVA Summary'!F$81:F$82)*(MONTH($E215)-1)/12)*$H215</f>
        <v>0</v>
      </c>
      <c r="L215" s="229">
        <f>(SUM('1.  LRAMVA Summary'!G$54:G$80)+SUM('1.  LRAMVA Summary'!G$81:G$82)*(MONTH($E215)-1)/12)*$H215</f>
        <v>0</v>
      </c>
      <c r="M215" s="229">
        <f>(SUM('1.  LRAMVA Summary'!H$54:H$80)+SUM('1.  LRAMVA Summary'!H$81:H$82)*(MONTH($E215)-1)/12)*$H215</f>
        <v>0</v>
      </c>
      <c r="N215" s="229">
        <f>(SUM('1.  LRAMVA Summary'!I$54:I$80)+SUM('1.  LRAMVA Summary'!I$81:I$82)*(MONTH($E215)-1)/12)*$H215</f>
        <v>0</v>
      </c>
      <c r="O215" s="229">
        <f>(SUM('1.  LRAMVA Summary'!J$54:J$80)+SUM('1.  LRAMVA Summary'!J$81:J$82)*(MONTH($E215)-1)/12)*$H215</f>
        <v>0</v>
      </c>
      <c r="P215" s="229">
        <f>(SUM('1.  LRAMVA Summary'!K$54:K$80)+SUM('1.  LRAMVA Summary'!K$81:K$82)*(MONTH($E215)-1)/12)*$H215</f>
        <v>0</v>
      </c>
      <c r="Q215" s="229">
        <f>(SUM('1.  LRAMVA Summary'!L$54:L$80)+SUM('1.  LRAMVA Summary'!L$81:L$82)*(MONTH($E215)-1)/12)*$H215</f>
        <v>0</v>
      </c>
      <c r="R215" s="229">
        <f>(SUM('1.  LRAMVA Summary'!M$54:M$80)+SUM('1.  LRAMVA Summary'!M$81:M$82)*(MONTH($E215)-1)/12)*$H215</f>
        <v>0</v>
      </c>
      <c r="S215" s="229">
        <f>(SUM('1.  LRAMVA Summary'!N$54:N$80)+SUM('1.  LRAMVA Summary'!N$81:N$82)*(MONTH($E215)-1)/12)*$H215</f>
        <v>0</v>
      </c>
      <c r="T215" s="229">
        <f>(SUM('1.  LRAMVA Summary'!O$54:O$80)+SUM('1.  LRAMVA Summary'!O$81:O$82)*(MONTH($E215)-1)/12)*$H215</f>
        <v>0</v>
      </c>
      <c r="U215" s="229">
        <f>(SUM('1.  LRAMVA Summary'!P$54:P$80)+SUM('1.  LRAMVA Summary'!P$81:P$82)*(MONTH($E215)-1)/12)*$H215</f>
        <v>0</v>
      </c>
      <c r="V215" s="229">
        <f>(SUM('1.  LRAMVA Summary'!Q$54:Q$80)+SUM('1.  LRAMVA Summary'!Q$81:Q$82)*(MONTH($E215)-1)/12)*$H215</f>
        <v>0</v>
      </c>
      <c r="W215" s="230">
        <f t="shared" si="105"/>
        <v>0</v>
      </c>
    </row>
    <row r="216" spans="5:23">
      <c r="E216" s="213">
        <v>45474</v>
      </c>
      <c r="F216" s="213" t="s">
        <v>727</v>
      </c>
      <c r="G216" s="214" t="s">
        <v>68</v>
      </c>
      <c r="H216" s="239"/>
      <c r="I216" s="229">
        <f>(SUM('1.  LRAMVA Summary'!D$54:D$80)+SUM('1.  LRAMVA Summary'!D$81:D$82)*(MONTH($E216)-1)/12)*$H216</f>
        <v>0</v>
      </c>
      <c r="J216" s="229">
        <f>(SUM('1.  LRAMVA Summary'!E$54:E$80)+SUM('1.  LRAMVA Summary'!E$81:E$82)*(MONTH($E216)-1)/12)*$H216</f>
        <v>0</v>
      </c>
      <c r="K216" s="229">
        <f>(SUM('1.  LRAMVA Summary'!F$54:F$80)+SUM('1.  LRAMVA Summary'!F$81:F$82)*(MONTH($E216)-1)/12)*$H216</f>
        <v>0</v>
      </c>
      <c r="L216" s="229">
        <f>(SUM('1.  LRAMVA Summary'!G$54:G$80)+SUM('1.  LRAMVA Summary'!G$81:G$82)*(MONTH($E216)-1)/12)*$H216</f>
        <v>0</v>
      </c>
      <c r="M216" s="229">
        <f>(SUM('1.  LRAMVA Summary'!H$54:H$80)+SUM('1.  LRAMVA Summary'!H$81:H$82)*(MONTH($E216)-1)/12)*$H216</f>
        <v>0</v>
      </c>
      <c r="N216" s="229">
        <f>(SUM('1.  LRAMVA Summary'!I$54:I$80)+SUM('1.  LRAMVA Summary'!I$81:I$82)*(MONTH($E216)-1)/12)*$H216</f>
        <v>0</v>
      </c>
      <c r="O216" s="229">
        <f>(SUM('1.  LRAMVA Summary'!J$54:J$80)+SUM('1.  LRAMVA Summary'!J$81:J$82)*(MONTH($E216)-1)/12)*$H216</f>
        <v>0</v>
      </c>
      <c r="P216" s="229">
        <f>(SUM('1.  LRAMVA Summary'!K$54:K$80)+SUM('1.  LRAMVA Summary'!K$81:K$82)*(MONTH($E216)-1)/12)*$H216</f>
        <v>0</v>
      </c>
      <c r="Q216" s="229">
        <f>(SUM('1.  LRAMVA Summary'!L$54:L$80)+SUM('1.  LRAMVA Summary'!L$81:L$82)*(MONTH($E216)-1)/12)*$H216</f>
        <v>0</v>
      </c>
      <c r="R216" s="229">
        <f>(SUM('1.  LRAMVA Summary'!M$54:M$80)+SUM('1.  LRAMVA Summary'!M$81:M$82)*(MONTH($E216)-1)/12)*$H216</f>
        <v>0</v>
      </c>
      <c r="S216" s="229">
        <f>(SUM('1.  LRAMVA Summary'!N$54:N$80)+SUM('1.  LRAMVA Summary'!N$81:N$82)*(MONTH($E216)-1)/12)*$H216</f>
        <v>0</v>
      </c>
      <c r="T216" s="229">
        <f>(SUM('1.  LRAMVA Summary'!O$54:O$80)+SUM('1.  LRAMVA Summary'!O$81:O$82)*(MONTH($E216)-1)/12)*$H216</f>
        <v>0</v>
      </c>
      <c r="U216" s="229">
        <f>(SUM('1.  LRAMVA Summary'!P$54:P$80)+SUM('1.  LRAMVA Summary'!P$81:P$82)*(MONTH($E216)-1)/12)*$H216</f>
        <v>0</v>
      </c>
      <c r="V216" s="229">
        <f>(SUM('1.  LRAMVA Summary'!Q$54:Q$80)+SUM('1.  LRAMVA Summary'!Q$81:Q$82)*(MONTH($E216)-1)/12)*$H216</f>
        <v>0</v>
      </c>
      <c r="W216" s="230">
        <f t="shared" si="105"/>
        <v>0</v>
      </c>
    </row>
    <row r="217" spans="5:23">
      <c r="E217" s="213">
        <v>45505</v>
      </c>
      <c r="F217" s="213" t="s">
        <v>727</v>
      </c>
      <c r="G217" s="214" t="s">
        <v>68</v>
      </c>
      <c r="H217" s="239"/>
      <c r="I217" s="229">
        <f>(SUM('1.  LRAMVA Summary'!D$54:D$80)+SUM('1.  LRAMVA Summary'!D$81:D$82)*(MONTH($E217)-1)/12)*$H217</f>
        <v>0</v>
      </c>
      <c r="J217" s="229">
        <f>(SUM('1.  LRAMVA Summary'!E$54:E$80)+SUM('1.  LRAMVA Summary'!E$81:E$82)*(MONTH($E217)-1)/12)*$H217</f>
        <v>0</v>
      </c>
      <c r="K217" s="229">
        <f>(SUM('1.  LRAMVA Summary'!F$54:F$80)+SUM('1.  LRAMVA Summary'!F$81:F$82)*(MONTH($E217)-1)/12)*$H217</f>
        <v>0</v>
      </c>
      <c r="L217" s="229">
        <f>(SUM('1.  LRAMVA Summary'!G$54:G$80)+SUM('1.  LRAMVA Summary'!G$81:G$82)*(MONTH($E217)-1)/12)*$H217</f>
        <v>0</v>
      </c>
      <c r="M217" s="229">
        <f>(SUM('1.  LRAMVA Summary'!H$54:H$80)+SUM('1.  LRAMVA Summary'!H$81:H$82)*(MONTH($E217)-1)/12)*$H217</f>
        <v>0</v>
      </c>
      <c r="N217" s="229">
        <f>(SUM('1.  LRAMVA Summary'!I$54:I$80)+SUM('1.  LRAMVA Summary'!I$81:I$82)*(MONTH($E217)-1)/12)*$H217</f>
        <v>0</v>
      </c>
      <c r="O217" s="229">
        <f>(SUM('1.  LRAMVA Summary'!J$54:J$80)+SUM('1.  LRAMVA Summary'!J$81:J$82)*(MONTH($E217)-1)/12)*$H217</f>
        <v>0</v>
      </c>
      <c r="P217" s="229">
        <f>(SUM('1.  LRAMVA Summary'!K$54:K$80)+SUM('1.  LRAMVA Summary'!K$81:K$82)*(MONTH($E217)-1)/12)*$H217</f>
        <v>0</v>
      </c>
      <c r="Q217" s="229">
        <f>(SUM('1.  LRAMVA Summary'!L$54:L$80)+SUM('1.  LRAMVA Summary'!L$81:L$82)*(MONTH($E217)-1)/12)*$H217</f>
        <v>0</v>
      </c>
      <c r="R217" s="229">
        <f>(SUM('1.  LRAMVA Summary'!M$54:M$80)+SUM('1.  LRAMVA Summary'!M$81:M$82)*(MONTH($E217)-1)/12)*$H217</f>
        <v>0</v>
      </c>
      <c r="S217" s="229">
        <f>(SUM('1.  LRAMVA Summary'!N$54:N$80)+SUM('1.  LRAMVA Summary'!N$81:N$82)*(MONTH($E217)-1)/12)*$H217</f>
        <v>0</v>
      </c>
      <c r="T217" s="229">
        <f>(SUM('1.  LRAMVA Summary'!O$54:O$80)+SUM('1.  LRAMVA Summary'!O$81:O$82)*(MONTH($E217)-1)/12)*$H217</f>
        <v>0</v>
      </c>
      <c r="U217" s="229">
        <f>(SUM('1.  LRAMVA Summary'!P$54:P$80)+SUM('1.  LRAMVA Summary'!P$81:P$82)*(MONTH($E217)-1)/12)*$H217</f>
        <v>0</v>
      </c>
      <c r="V217" s="229">
        <f>(SUM('1.  LRAMVA Summary'!Q$54:Q$80)+SUM('1.  LRAMVA Summary'!Q$81:Q$82)*(MONTH($E217)-1)/12)*$H217</f>
        <v>0</v>
      </c>
      <c r="W217" s="230">
        <f t="shared" si="105"/>
        <v>0</v>
      </c>
    </row>
    <row r="218" spans="5:23">
      <c r="E218" s="213">
        <v>45536</v>
      </c>
      <c r="F218" s="213" t="s">
        <v>727</v>
      </c>
      <c r="G218" s="214" t="s">
        <v>68</v>
      </c>
      <c r="H218" s="239"/>
      <c r="I218" s="229">
        <f>(SUM('1.  LRAMVA Summary'!D$54:D$80)+SUM('1.  LRAMVA Summary'!D$81:D$82)*(MONTH($E218)-1)/12)*$H218</f>
        <v>0</v>
      </c>
      <c r="J218" s="229">
        <f>(SUM('1.  LRAMVA Summary'!E$54:E$80)+SUM('1.  LRAMVA Summary'!E$81:E$82)*(MONTH($E218)-1)/12)*$H218</f>
        <v>0</v>
      </c>
      <c r="K218" s="229">
        <f>(SUM('1.  LRAMVA Summary'!F$54:F$80)+SUM('1.  LRAMVA Summary'!F$81:F$82)*(MONTH($E218)-1)/12)*$H218</f>
        <v>0</v>
      </c>
      <c r="L218" s="229">
        <f>(SUM('1.  LRAMVA Summary'!G$54:G$80)+SUM('1.  LRAMVA Summary'!G$81:G$82)*(MONTH($E218)-1)/12)*$H218</f>
        <v>0</v>
      </c>
      <c r="M218" s="229">
        <f>(SUM('1.  LRAMVA Summary'!H$54:H$80)+SUM('1.  LRAMVA Summary'!H$81:H$82)*(MONTH($E218)-1)/12)*$H218</f>
        <v>0</v>
      </c>
      <c r="N218" s="229">
        <f>(SUM('1.  LRAMVA Summary'!I$54:I$80)+SUM('1.  LRAMVA Summary'!I$81:I$82)*(MONTH($E218)-1)/12)*$H218</f>
        <v>0</v>
      </c>
      <c r="O218" s="229">
        <f>(SUM('1.  LRAMVA Summary'!J$54:J$80)+SUM('1.  LRAMVA Summary'!J$81:J$82)*(MONTH($E218)-1)/12)*$H218</f>
        <v>0</v>
      </c>
      <c r="P218" s="229">
        <f>(SUM('1.  LRAMVA Summary'!K$54:K$80)+SUM('1.  LRAMVA Summary'!K$81:K$82)*(MONTH($E218)-1)/12)*$H218</f>
        <v>0</v>
      </c>
      <c r="Q218" s="229">
        <f>(SUM('1.  LRAMVA Summary'!L$54:L$80)+SUM('1.  LRAMVA Summary'!L$81:L$82)*(MONTH($E218)-1)/12)*$H218</f>
        <v>0</v>
      </c>
      <c r="R218" s="229">
        <f>(SUM('1.  LRAMVA Summary'!M$54:M$80)+SUM('1.  LRAMVA Summary'!M$81:M$82)*(MONTH($E218)-1)/12)*$H218</f>
        <v>0</v>
      </c>
      <c r="S218" s="229">
        <f>(SUM('1.  LRAMVA Summary'!N$54:N$80)+SUM('1.  LRAMVA Summary'!N$81:N$82)*(MONTH($E218)-1)/12)*$H218</f>
        <v>0</v>
      </c>
      <c r="T218" s="229">
        <f>(SUM('1.  LRAMVA Summary'!O$54:O$80)+SUM('1.  LRAMVA Summary'!O$81:O$82)*(MONTH($E218)-1)/12)*$H218</f>
        <v>0</v>
      </c>
      <c r="U218" s="229">
        <f>(SUM('1.  LRAMVA Summary'!P$54:P$80)+SUM('1.  LRAMVA Summary'!P$81:P$82)*(MONTH($E218)-1)/12)*$H218</f>
        <v>0</v>
      </c>
      <c r="V218" s="229">
        <f>(SUM('1.  LRAMVA Summary'!Q$54:Q$80)+SUM('1.  LRAMVA Summary'!Q$81:Q$82)*(MONTH($E218)-1)/12)*$H218</f>
        <v>0</v>
      </c>
      <c r="W218" s="230">
        <f t="shared" si="105"/>
        <v>0</v>
      </c>
    </row>
    <row r="219" spans="5:23">
      <c r="E219" s="213">
        <v>45566</v>
      </c>
      <c r="F219" s="213" t="s">
        <v>727</v>
      </c>
      <c r="G219" s="214" t="s">
        <v>69</v>
      </c>
      <c r="H219" s="239"/>
      <c r="I219" s="229">
        <f>(SUM('1.  LRAMVA Summary'!D$54:D$80)+SUM('1.  LRAMVA Summary'!D$81:D$82)*(MONTH($E219)-1)/12)*$H219</f>
        <v>0</v>
      </c>
      <c r="J219" s="229">
        <f>(SUM('1.  LRAMVA Summary'!E$54:E$80)+SUM('1.  LRAMVA Summary'!E$81:E$82)*(MONTH($E219)-1)/12)*$H219</f>
        <v>0</v>
      </c>
      <c r="K219" s="229">
        <f>(SUM('1.  LRAMVA Summary'!F$54:F$80)+SUM('1.  LRAMVA Summary'!F$81:F$82)*(MONTH($E219)-1)/12)*$H219</f>
        <v>0</v>
      </c>
      <c r="L219" s="229">
        <f>(SUM('1.  LRAMVA Summary'!G$54:G$80)+SUM('1.  LRAMVA Summary'!G$81:G$82)*(MONTH($E219)-1)/12)*$H219</f>
        <v>0</v>
      </c>
      <c r="M219" s="229">
        <f>(SUM('1.  LRAMVA Summary'!H$54:H$80)+SUM('1.  LRAMVA Summary'!H$81:H$82)*(MONTH($E219)-1)/12)*$H219</f>
        <v>0</v>
      </c>
      <c r="N219" s="229">
        <f>(SUM('1.  LRAMVA Summary'!I$54:I$80)+SUM('1.  LRAMVA Summary'!I$81:I$82)*(MONTH($E219)-1)/12)*$H219</f>
        <v>0</v>
      </c>
      <c r="O219" s="229">
        <f>(SUM('1.  LRAMVA Summary'!J$54:J$80)+SUM('1.  LRAMVA Summary'!J$81:J$82)*(MONTH($E219)-1)/12)*$H219</f>
        <v>0</v>
      </c>
      <c r="P219" s="229">
        <f>(SUM('1.  LRAMVA Summary'!K$54:K$80)+SUM('1.  LRAMVA Summary'!K$81:K$82)*(MONTH($E219)-1)/12)*$H219</f>
        <v>0</v>
      </c>
      <c r="Q219" s="229">
        <f>(SUM('1.  LRAMVA Summary'!L$54:L$80)+SUM('1.  LRAMVA Summary'!L$81:L$82)*(MONTH($E219)-1)/12)*$H219</f>
        <v>0</v>
      </c>
      <c r="R219" s="229">
        <f>(SUM('1.  LRAMVA Summary'!M$54:M$80)+SUM('1.  LRAMVA Summary'!M$81:M$82)*(MONTH($E219)-1)/12)*$H219</f>
        <v>0</v>
      </c>
      <c r="S219" s="229">
        <f>(SUM('1.  LRAMVA Summary'!N$54:N$80)+SUM('1.  LRAMVA Summary'!N$81:N$82)*(MONTH($E219)-1)/12)*$H219</f>
        <v>0</v>
      </c>
      <c r="T219" s="229">
        <f>(SUM('1.  LRAMVA Summary'!O$54:O$80)+SUM('1.  LRAMVA Summary'!O$81:O$82)*(MONTH($E219)-1)/12)*$H219</f>
        <v>0</v>
      </c>
      <c r="U219" s="229">
        <f>(SUM('1.  LRAMVA Summary'!P$54:P$80)+SUM('1.  LRAMVA Summary'!P$81:P$82)*(MONTH($E219)-1)/12)*$H219</f>
        <v>0</v>
      </c>
      <c r="V219" s="229">
        <f>(SUM('1.  LRAMVA Summary'!Q$54:Q$80)+SUM('1.  LRAMVA Summary'!Q$81:Q$82)*(MONTH($E219)-1)/12)*$H219</f>
        <v>0</v>
      </c>
      <c r="W219" s="230">
        <f t="shared" si="105"/>
        <v>0</v>
      </c>
    </row>
    <row r="220" spans="5:23">
      <c r="E220" s="213">
        <v>45597</v>
      </c>
      <c r="F220" s="213" t="s">
        <v>727</v>
      </c>
      <c r="G220" s="214" t="s">
        <v>69</v>
      </c>
      <c r="H220" s="239"/>
      <c r="I220" s="229">
        <f>(SUM('1.  LRAMVA Summary'!D$54:D$80)+SUM('1.  LRAMVA Summary'!D$81:D$82)*(MONTH($E220)-1)/12)*$H220</f>
        <v>0</v>
      </c>
      <c r="J220" s="229">
        <f>(SUM('1.  LRAMVA Summary'!E$54:E$80)+SUM('1.  LRAMVA Summary'!E$81:E$82)*(MONTH($E220)-1)/12)*$H220</f>
        <v>0</v>
      </c>
      <c r="K220" s="229">
        <f>(SUM('1.  LRAMVA Summary'!F$54:F$80)+SUM('1.  LRAMVA Summary'!F$81:F$82)*(MONTH($E220)-1)/12)*$H220</f>
        <v>0</v>
      </c>
      <c r="L220" s="229">
        <f>(SUM('1.  LRAMVA Summary'!G$54:G$80)+SUM('1.  LRAMVA Summary'!G$81:G$82)*(MONTH($E220)-1)/12)*$H220</f>
        <v>0</v>
      </c>
      <c r="M220" s="229">
        <f>(SUM('1.  LRAMVA Summary'!H$54:H$80)+SUM('1.  LRAMVA Summary'!H$81:H$82)*(MONTH($E220)-1)/12)*$H220</f>
        <v>0</v>
      </c>
      <c r="N220" s="229">
        <f>(SUM('1.  LRAMVA Summary'!I$54:I$80)+SUM('1.  LRAMVA Summary'!I$81:I$82)*(MONTH($E220)-1)/12)*$H220</f>
        <v>0</v>
      </c>
      <c r="O220" s="229">
        <f>(SUM('1.  LRAMVA Summary'!J$54:J$80)+SUM('1.  LRAMVA Summary'!J$81:J$82)*(MONTH($E220)-1)/12)*$H220</f>
        <v>0</v>
      </c>
      <c r="P220" s="229">
        <f>(SUM('1.  LRAMVA Summary'!K$54:K$80)+SUM('1.  LRAMVA Summary'!K$81:K$82)*(MONTH($E220)-1)/12)*$H220</f>
        <v>0</v>
      </c>
      <c r="Q220" s="229">
        <f>(SUM('1.  LRAMVA Summary'!L$54:L$80)+SUM('1.  LRAMVA Summary'!L$81:L$82)*(MONTH($E220)-1)/12)*$H220</f>
        <v>0</v>
      </c>
      <c r="R220" s="229">
        <f>(SUM('1.  LRAMVA Summary'!M$54:M$80)+SUM('1.  LRAMVA Summary'!M$81:M$82)*(MONTH($E220)-1)/12)*$H220</f>
        <v>0</v>
      </c>
      <c r="S220" s="229">
        <f>(SUM('1.  LRAMVA Summary'!N$54:N$80)+SUM('1.  LRAMVA Summary'!N$81:N$82)*(MONTH($E220)-1)/12)*$H220</f>
        <v>0</v>
      </c>
      <c r="T220" s="229">
        <f>(SUM('1.  LRAMVA Summary'!O$54:O$80)+SUM('1.  LRAMVA Summary'!O$81:O$82)*(MONTH($E220)-1)/12)*$H220</f>
        <v>0</v>
      </c>
      <c r="U220" s="229">
        <f>(SUM('1.  LRAMVA Summary'!P$54:P$80)+SUM('1.  LRAMVA Summary'!P$81:P$82)*(MONTH($E220)-1)/12)*$H220</f>
        <v>0</v>
      </c>
      <c r="V220" s="229">
        <f>(SUM('1.  LRAMVA Summary'!Q$54:Q$80)+SUM('1.  LRAMVA Summary'!Q$81:Q$82)*(MONTH($E220)-1)/12)*$H220</f>
        <v>0</v>
      </c>
      <c r="W220" s="230">
        <f t="shared" si="105"/>
        <v>0</v>
      </c>
    </row>
    <row r="221" spans="5:23">
      <c r="E221" s="213">
        <v>45627</v>
      </c>
      <c r="F221" s="213" t="s">
        <v>727</v>
      </c>
      <c r="G221" s="214" t="s">
        <v>69</v>
      </c>
      <c r="H221" s="239"/>
      <c r="I221" s="229">
        <f>(SUM('1.  LRAMVA Summary'!D$54:D$80)+SUM('1.  LRAMVA Summary'!D$81:D$82)*(MONTH($E221)-1)/12)*$H221</f>
        <v>0</v>
      </c>
      <c r="J221" s="229">
        <f>(SUM('1.  LRAMVA Summary'!E$54:E$80)+SUM('1.  LRAMVA Summary'!E$81:E$82)*(MONTH($E221)-1)/12)*$H221</f>
        <v>0</v>
      </c>
      <c r="K221" s="229">
        <f>(SUM('1.  LRAMVA Summary'!F$54:F$80)+SUM('1.  LRAMVA Summary'!F$81:F$82)*(MONTH($E221)-1)/12)*$H221</f>
        <v>0</v>
      </c>
      <c r="L221" s="229">
        <f>(SUM('1.  LRAMVA Summary'!G$54:G$80)+SUM('1.  LRAMVA Summary'!G$81:G$82)*(MONTH($E221)-1)/12)*$H221</f>
        <v>0</v>
      </c>
      <c r="M221" s="229">
        <f>(SUM('1.  LRAMVA Summary'!H$54:H$80)+SUM('1.  LRAMVA Summary'!H$81:H$82)*(MONTH($E221)-1)/12)*$H221</f>
        <v>0</v>
      </c>
      <c r="N221" s="229">
        <f>(SUM('1.  LRAMVA Summary'!I$54:I$80)+SUM('1.  LRAMVA Summary'!I$81:I$82)*(MONTH($E221)-1)/12)*$H221</f>
        <v>0</v>
      </c>
      <c r="O221" s="229">
        <f>(SUM('1.  LRAMVA Summary'!J$54:J$80)+SUM('1.  LRAMVA Summary'!J$81:J$82)*(MONTH($E221)-1)/12)*$H221</f>
        <v>0</v>
      </c>
      <c r="P221" s="229">
        <f>(SUM('1.  LRAMVA Summary'!K$54:K$80)+SUM('1.  LRAMVA Summary'!K$81:K$82)*(MONTH($E221)-1)/12)*$H221</f>
        <v>0</v>
      </c>
      <c r="Q221" s="229">
        <f>(SUM('1.  LRAMVA Summary'!L$54:L$80)+SUM('1.  LRAMVA Summary'!L$81:L$82)*(MONTH($E221)-1)/12)*$H221</f>
        <v>0</v>
      </c>
      <c r="R221" s="229">
        <f>(SUM('1.  LRAMVA Summary'!M$54:M$80)+SUM('1.  LRAMVA Summary'!M$81:M$82)*(MONTH($E221)-1)/12)*$H221</f>
        <v>0</v>
      </c>
      <c r="S221" s="229">
        <f>(SUM('1.  LRAMVA Summary'!N$54:N$80)+SUM('1.  LRAMVA Summary'!N$81:N$82)*(MONTH($E221)-1)/12)*$H221</f>
        <v>0</v>
      </c>
      <c r="T221" s="229">
        <f>(SUM('1.  LRAMVA Summary'!O$54:O$80)+SUM('1.  LRAMVA Summary'!O$81:O$82)*(MONTH($E221)-1)/12)*$H221</f>
        <v>0</v>
      </c>
      <c r="U221" s="229">
        <f>(SUM('1.  LRAMVA Summary'!P$54:P$80)+SUM('1.  LRAMVA Summary'!P$81:P$82)*(MONTH($E221)-1)/12)*$H221</f>
        <v>0</v>
      </c>
      <c r="V221" s="229">
        <f>(SUM('1.  LRAMVA Summary'!Q$54:Q$80)+SUM('1.  LRAMVA Summary'!Q$81:Q$82)*(MONTH($E221)-1)/12)*$H221</f>
        <v>0</v>
      </c>
      <c r="W221" s="230">
        <f>SUM(I221:V221)</f>
        <v>0</v>
      </c>
    </row>
    <row r="222" spans="5:23" ht="15" thickBot="1">
      <c r="E222" s="215" t="s">
        <v>725</v>
      </c>
      <c r="F222" s="215"/>
      <c r="G222" s="216"/>
      <c r="H222" s="217"/>
      <c r="I222" s="218">
        <f>SUM(I209:I221)</f>
        <v>3421.3064553930831</v>
      </c>
      <c r="J222" s="218">
        <f>SUM(J209:J221)</f>
        <v>5494.5164097989282</v>
      </c>
      <c r="K222" s="218">
        <f t="shared" ref="K222:V222" si="106">SUM(K209:K221)</f>
        <v>1878.6325055382972</v>
      </c>
      <c r="L222" s="218">
        <f t="shared" si="106"/>
        <v>-19.614695503125002</v>
      </c>
      <c r="M222" s="218">
        <f t="shared" si="106"/>
        <v>-10.568760870000002</v>
      </c>
      <c r="N222" s="218">
        <f t="shared" si="106"/>
        <v>4317.2497775920883</v>
      </c>
      <c r="O222" s="218">
        <f t="shared" si="106"/>
        <v>0</v>
      </c>
      <c r="P222" s="218">
        <f t="shared" si="106"/>
        <v>0</v>
      </c>
      <c r="Q222" s="218">
        <f t="shared" si="106"/>
        <v>0</v>
      </c>
      <c r="R222" s="218">
        <f t="shared" si="106"/>
        <v>0</v>
      </c>
      <c r="S222" s="218">
        <f t="shared" si="106"/>
        <v>0</v>
      </c>
      <c r="T222" s="218">
        <f t="shared" si="106"/>
        <v>0</v>
      </c>
      <c r="U222" s="218">
        <f t="shared" si="106"/>
        <v>0</v>
      </c>
      <c r="V222" s="218">
        <f t="shared" si="106"/>
        <v>0</v>
      </c>
      <c r="W222" s="218">
        <f>SUM(W209:W221)</f>
        <v>15081.52169194927</v>
      </c>
    </row>
    <row r="223" spans="5:23" ht="15" thickTop="1">
      <c r="E223" s="219" t="s">
        <v>67</v>
      </c>
      <c r="F223" s="219"/>
      <c r="G223" s="220"/>
      <c r="H223" s="221"/>
      <c r="I223" s="222"/>
      <c r="J223" s="222"/>
      <c r="K223" s="222"/>
      <c r="L223" s="222"/>
      <c r="M223" s="222"/>
      <c r="N223" s="222"/>
      <c r="O223" s="222"/>
      <c r="P223" s="222"/>
      <c r="Q223" s="222"/>
      <c r="R223" s="222"/>
      <c r="S223" s="222"/>
      <c r="T223" s="222"/>
      <c r="U223" s="222"/>
      <c r="V223" s="222"/>
      <c r="W223" s="223"/>
    </row>
    <row r="224" spans="5:23">
      <c r="E224" s="224" t="s">
        <v>724</v>
      </c>
      <c r="F224" s="224"/>
      <c r="G224" s="225"/>
      <c r="H224" s="226"/>
      <c r="I224" s="227">
        <f>I222+I223</f>
        <v>3421.3064553930831</v>
      </c>
      <c r="J224" s="227">
        <f t="shared" ref="J224:U224" si="107">J222+J223</f>
        <v>5494.5164097989282</v>
      </c>
      <c r="K224" s="227">
        <f t="shared" si="107"/>
        <v>1878.6325055382972</v>
      </c>
      <c r="L224" s="227">
        <f t="shared" si="107"/>
        <v>-19.614695503125002</v>
      </c>
      <c r="M224" s="227">
        <f t="shared" si="107"/>
        <v>-10.568760870000002</v>
      </c>
      <c r="N224" s="227">
        <f t="shared" si="107"/>
        <v>4317.2497775920883</v>
      </c>
      <c r="O224" s="227">
        <f t="shared" si="107"/>
        <v>0</v>
      </c>
      <c r="P224" s="227">
        <f t="shared" si="107"/>
        <v>0</v>
      </c>
      <c r="Q224" s="227">
        <f t="shared" si="107"/>
        <v>0</v>
      </c>
      <c r="R224" s="227">
        <f t="shared" si="107"/>
        <v>0</v>
      </c>
      <c r="S224" s="227">
        <f t="shared" si="107"/>
        <v>0</v>
      </c>
      <c r="T224" s="227">
        <f t="shared" si="107"/>
        <v>0</v>
      </c>
      <c r="U224" s="227">
        <f t="shared" si="107"/>
        <v>0</v>
      </c>
      <c r="V224" s="227">
        <f>V222+V223</f>
        <v>0</v>
      </c>
      <c r="W224" s="227">
        <f>W222+W223</f>
        <v>15081.52169194927</v>
      </c>
    </row>
    <row r="225" spans="5:23">
      <c r="E225" s="213">
        <v>45658</v>
      </c>
      <c r="F225" s="213" t="s">
        <v>728</v>
      </c>
      <c r="G225" s="214" t="s">
        <v>65</v>
      </c>
      <c r="H225" s="239"/>
      <c r="I225" s="229">
        <f>(SUM('1.  LRAMVA Summary'!D$54:D$80)+SUM('1.  LRAMVA Summary'!D$81:D$82)*(MONTH($E225)-1)/12)*$H225</f>
        <v>0</v>
      </c>
      <c r="J225" s="229">
        <f>(SUM('1.  LRAMVA Summary'!E$54:E$80)+SUM('1.  LRAMVA Summary'!E$81:E$82)*(MONTH($E225)-1)/12)*$H225</f>
        <v>0</v>
      </c>
      <c r="K225" s="229">
        <f>(SUM('1.  LRAMVA Summary'!F$54:F$80)+SUM('1.  LRAMVA Summary'!F$81:F$82)*(MONTH($E225)-1)/12)*$H225</f>
        <v>0</v>
      </c>
      <c r="L225" s="229">
        <f>(SUM('1.  LRAMVA Summary'!G$54:G$80)+SUM('1.  LRAMVA Summary'!G$81:G$82)*(MONTH($E225)-1)/12)*$H225</f>
        <v>0</v>
      </c>
      <c r="M225" s="229">
        <f>(SUM('1.  LRAMVA Summary'!H$54:H$80)+SUM('1.  LRAMVA Summary'!H$81:H$82)*(MONTH($E225)-1)/12)*$H225</f>
        <v>0</v>
      </c>
      <c r="N225" s="229">
        <f>(SUM('1.  LRAMVA Summary'!I$54:I$80)+SUM('1.  LRAMVA Summary'!I$81:I$82)*(MONTH($E225)-1)/12)*$H225</f>
        <v>0</v>
      </c>
      <c r="O225" s="229">
        <f>(SUM('1.  LRAMVA Summary'!J$54:J$80)+SUM('1.  LRAMVA Summary'!J$81:J$82)*(MONTH($E225)-1)/12)*$H225</f>
        <v>0</v>
      </c>
      <c r="P225" s="229">
        <f>(SUM('1.  LRAMVA Summary'!K$54:K$80)+SUM('1.  LRAMVA Summary'!K$81:K$82)*(MONTH($E225)-1)/12)*$H225</f>
        <v>0</v>
      </c>
      <c r="Q225" s="229">
        <f>(SUM('1.  LRAMVA Summary'!L$54:L$80)+SUM('1.  LRAMVA Summary'!L$81:L$82)*(MONTH($E225)-1)/12)*$H225</f>
        <v>0</v>
      </c>
      <c r="R225" s="229">
        <f>(SUM('1.  LRAMVA Summary'!M$54:M$80)+SUM('1.  LRAMVA Summary'!M$81:M$82)*(MONTH($E225)-1)/12)*$H225</f>
        <v>0</v>
      </c>
      <c r="S225" s="229">
        <f>(SUM('1.  LRAMVA Summary'!N$54:N$80)+SUM('1.  LRAMVA Summary'!N$81:N$82)*(MONTH($E225)-1)/12)*$H225</f>
        <v>0</v>
      </c>
      <c r="T225" s="229">
        <f>(SUM('1.  LRAMVA Summary'!O$54:O$80)+SUM('1.  LRAMVA Summary'!O$81:O$82)*(MONTH($E225)-1)/12)*$H225</f>
        <v>0</v>
      </c>
      <c r="U225" s="229">
        <f>(SUM('1.  LRAMVA Summary'!P$54:P$80)+SUM('1.  LRAMVA Summary'!P$81:P$82)*(MONTH($E225)-1)/12)*$H225</f>
        <v>0</v>
      </c>
      <c r="V225" s="229">
        <f>(SUM('1.  LRAMVA Summary'!Q$54:Q$80)+SUM('1.  LRAMVA Summary'!Q$81:Q$82)*(MONTH($E225)-1)/12)*$H225</f>
        <v>0</v>
      </c>
      <c r="W225" s="230">
        <f>SUM(I225:V225)</f>
        <v>0</v>
      </c>
    </row>
    <row r="226" spans="5:23">
      <c r="E226" s="213">
        <v>45689</v>
      </c>
      <c r="F226" s="213" t="s">
        <v>728</v>
      </c>
      <c r="G226" s="214" t="s">
        <v>65</v>
      </c>
      <c r="H226" s="239"/>
      <c r="I226" s="229">
        <f>(SUM('1.  LRAMVA Summary'!D$54:D$80)+SUM('1.  LRAMVA Summary'!D$81:D$82)*(MONTH($E226)-1)/12)*$H226</f>
        <v>0</v>
      </c>
      <c r="J226" s="229">
        <f>(SUM('1.  LRAMVA Summary'!E$54:E$80)+SUM('1.  LRAMVA Summary'!E$81:E$82)*(MONTH($E226)-1)/12)*$H226</f>
        <v>0</v>
      </c>
      <c r="K226" s="229">
        <f>(SUM('1.  LRAMVA Summary'!F$54:F$80)+SUM('1.  LRAMVA Summary'!F$81:F$82)*(MONTH($E226)-1)/12)*$H226</f>
        <v>0</v>
      </c>
      <c r="L226" s="229">
        <f>(SUM('1.  LRAMVA Summary'!G$54:G$80)+SUM('1.  LRAMVA Summary'!G$81:G$82)*(MONTH($E226)-1)/12)*$H226</f>
        <v>0</v>
      </c>
      <c r="M226" s="229">
        <f>(SUM('1.  LRAMVA Summary'!H$54:H$80)+SUM('1.  LRAMVA Summary'!H$81:H$82)*(MONTH($E226)-1)/12)*$H226</f>
        <v>0</v>
      </c>
      <c r="N226" s="229">
        <f>(SUM('1.  LRAMVA Summary'!I$54:I$80)+SUM('1.  LRAMVA Summary'!I$81:I$82)*(MONTH($E226)-1)/12)*$H226</f>
        <v>0</v>
      </c>
      <c r="O226" s="229">
        <f>(SUM('1.  LRAMVA Summary'!J$54:J$80)+SUM('1.  LRAMVA Summary'!J$81:J$82)*(MONTH($E226)-1)/12)*$H226</f>
        <v>0</v>
      </c>
      <c r="P226" s="229">
        <f>(SUM('1.  LRAMVA Summary'!K$54:K$80)+SUM('1.  LRAMVA Summary'!K$81:K$82)*(MONTH($E226)-1)/12)*$H226</f>
        <v>0</v>
      </c>
      <c r="Q226" s="229">
        <f>(SUM('1.  LRAMVA Summary'!L$54:L$80)+SUM('1.  LRAMVA Summary'!L$81:L$82)*(MONTH($E226)-1)/12)*$H226</f>
        <v>0</v>
      </c>
      <c r="R226" s="229">
        <f>(SUM('1.  LRAMVA Summary'!M$54:M$80)+SUM('1.  LRAMVA Summary'!M$81:M$82)*(MONTH($E226)-1)/12)*$H226</f>
        <v>0</v>
      </c>
      <c r="S226" s="229">
        <f>(SUM('1.  LRAMVA Summary'!N$54:N$80)+SUM('1.  LRAMVA Summary'!N$81:N$82)*(MONTH($E226)-1)/12)*$H226</f>
        <v>0</v>
      </c>
      <c r="T226" s="229">
        <f>(SUM('1.  LRAMVA Summary'!O$54:O$80)+SUM('1.  LRAMVA Summary'!O$81:O$82)*(MONTH($E226)-1)/12)*$H226</f>
        <v>0</v>
      </c>
      <c r="U226" s="229">
        <f>(SUM('1.  LRAMVA Summary'!P$54:P$80)+SUM('1.  LRAMVA Summary'!P$81:P$82)*(MONTH($E226)-1)/12)*$H226</f>
        <v>0</v>
      </c>
      <c r="V226" s="229">
        <f>(SUM('1.  LRAMVA Summary'!Q$54:Q$80)+SUM('1.  LRAMVA Summary'!Q$81:Q$82)*(MONTH($E226)-1)/12)*$H226</f>
        <v>0</v>
      </c>
      <c r="W226" s="230">
        <f t="shared" ref="W226:W235" si="108">SUM(I226:V226)</f>
        <v>0</v>
      </c>
    </row>
    <row r="227" spans="5:23">
      <c r="E227" s="213">
        <v>45717</v>
      </c>
      <c r="F227" s="213" t="s">
        <v>728</v>
      </c>
      <c r="G227" s="214" t="s">
        <v>65</v>
      </c>
      <c r="H227" s="239"/>
      <c r="I227" s="229">
        <f>(SUM('1.  LRAMVA Summary'!D$54:D$80)+SUM('1.  LRAMVA Summary'!D$81:D$82)*(MONTH($E227)-1)/12)*$H227</f>
        <v>0</v>
      </c>
      <c r="J227" s="229">
        <f>(SUM('1.  LRAMVA Summary'!E$54:E$80)+SUM('1.  LRAMVA Summary'!E$81:E$82)*(MONTH($E227)-1)/12)*$H227</f>
        <v>0</v>
      </c>
      <c r="K227" s="229">
        <f>(SUM('1.  LRAMVA Summary'!F$54:F$80)+SUM('1.  LRAMVA Summary'!F$81:F$82)*(MONTH($E227)-1)/12)*$H227</f>
        <v>0</v>
      </c>
      <c r="L227" s="229">
        <f>(SUM('1.  LRAMVA Summary'!G$54:G$80)+SUM('1.  LRAMVA Summary'!G$81:G$82)*(MONTH($E227)-1)/12)*$H227</f>
        <v>0</v>
      </c>
      <c r="M227" s="229">
        <f>(SUM('1.  LRAMVA Summary'!H$54:H$80)+SUM('1.  LRAMVA Summary'!H$81:H$82)*(MONTH($E227)-1)/12)*$H227</f>
        <v>0</v>
      </c>
      <c r="N227" s="229">
        <f>(SUM('1.  LRAMVA Summary'!I$54:I$80)+SUM('1.  LRAMVA Summary'!I$81:I$82)*(MONTH($E227)-1)/12)*$H227</f>
        <v>0</v>
      </c>
      <c r="O227" s="229">
        <f>(SUM('1.  LRAMVA Summary'!J$54:J$80)+SUM('1.  LRAMVA Summary'!J$81:J$82)*(MONTH($E227)-1)/12)*$H227</f>
        <v>0</v>
      </c>
      <c r="P227" s="229">
        <f>(SUM('1.  LRAMVA Summary'!K$54:K$80)+SUM('1.  LRAMVA Summary'!K$81:K$82)*(MONTH($E227)-1)/12)*$H227</f>
        <v>0</v>
      </c>
      <c r="Q227" s="229">
        <f>(SUM('1.  LRAMVA Summary'!L$54:L$80)+SUM('1.  LRAMVA Summary'!L$81:L$82)*(MONTH($E227)-1)/12)*$H227</f>
        <v>0</v>
      </c>
      <c r="R227" s="229">
        <f>(SUM('1.  LRAMVA Summary'!M$54:M$80)+SUM('1.  LRAMVA Summary'!M$81:M$82)*(MONTH($E227)-1)/12)*$H227</f>
        <v>0</v>
      </c>
      <c r="S227" s="229">
        <f>(SUM('1.  LRAMVA Summary'!N$54:N$80)+SUM('1.  LRAMVA Summary'!N$81:N$82)*(MONTH($E227)-1)/12)*$H227</f>
        <v>0</v>
      </c>
      <c r="T227" s="229">
        <f>(SUM('1.  LRAMVA Summary'!O$54:O$80)+SUM('1.  LRAMVA Summary'!O$81:O$82)*(MONTH($E227)-1)/12)*$H227</f>
        <v>0</v>
      </c>
      <c r="U227" s="229">
        <f>(SUM('1.  LRAMVA Summary'!P$54:P$80)+SUM('1.  LRAMVA Summary'!P$81:P$82)*(MONTH($E227)-1)/12)*$H227</f>
        <v>0</v>
      </c>
      <c r="V227" s="229">
        <f>(SUM('1.  LRAMVA Summary'!Q$54:Q$80)+SUM('1.  LRAMVA Summary'!Q$81:Q$82)*(MONTH($E227)-1)/12)*$H227</f>
        <v>0</v>
      </c>
      <c r="W227" s="230">
        <f t="shared" si="108"/>
        <v>0</v>
      </c>
    </row>
    <row r="228" spans="5:23">
      <c r="E228" s="213">
        <v>45748</v>
      </c>
      <c r="F228" s="213" t="s">
        <v>728</v>
      </c>
      <c r="G228" s="214" t="s">
        <v>66</v>
      </c>
      <c r="H228" s="239"/>
      <c r="I228" s="229">
        <f>(SUM('1.  LRAMVA Summary'!D$54:D$80)+SUM('1.  LRAMVA Summary'!D$81:D$82)*(MONTH($E228)-1)/12)*$H228</f>
        <v>0</v>
      </c>
      <c r="J228" s="229">
        <f>(SUM('1.  LRAMVA Summary'!E$54:E$80)+SUM('1.  LRAMVA Summary'!E$81:E$82)*(MONTH($E228)-1)/12)*$H228</f>
        <v>0</v>
      </c>
      <c r="K228" s="229">
        <f>(SUM('1.  LRAMVA Summary'!F$54:F$80)+SUM('1.  LRAMVA Summary'!F$81:F$82)*(MONTH($E228)-1)/12)*$H228</f>
        <v>0</v>
      </c>
      <c r="L228" s="229">
        <f>(SUM('1.  LRAMVA Summary'!G$54:G$80)+SUM('1.  LRAMVA Summary'!G$81:G$82)*(MONTH($E228)-1)/12)*$H228</f>
        <v>0</v>
      </c>
      <c r="M228" s="229">
        <f>(SUM('1.  LRAMVA Summary'!H$54:H$80)+SUM('1.  LRAMVA Summary'!H$81:H$82)*(MONTH($E228)-1)/12)*$H228</f>
        <v>0</v>
      </c>
      <c r="N228" s="229">
        <f>(SUM('1.  LRAMVA Summary'!I$54:I$80)+SUM('1.  LRAMVA Summary'!I$81:I$82)*(MONTH($E228)-1)/12)*$H228</f>
        <v>0</v>
      </c>
      <c r="O228" s="229">
        <f>(SUM('1.  LRAMVA Summary'!J$54:J$80)+SUM('1.  LRAMVA Summary'!J$81:J$82)*(MONTH($E228)-1)/12)*$H228</f>
        <v>0</v>
      </c>
      <c r="P228" s="229">
        <f>(SUM('1.  LRAMVA Summary'!K$54:K$80)+SUM('1.  LRAMVA Summary'!K$81:K$82)*(MONTH($E228)-1)/12)*$H228</f>
        <v>0</v>
      </c>
      <c r="Q228" s="229">
        <f>(SUM('1.  LRAMVA Summary'!L$54:L$80)+SUM('1.  LRAMVA Summary'!L$81:L$82)*(MONTH($E228)-1)/12)*$H228</f>
        <v>0</v>
      </c>
      <c r="R228" s="229">
        <f>(SUM('1.  LRAMVA Summary'!M$54:M$80)+SUM('1.  LRAMVA Summary'!M$81:M$82)*(MONTH($E228)-1)/12)*$H228</f>
        <v>0</v>
      </c>
      <c r="S228" s="229">
        <f>(SUM('1.  LRAMVA Summary'!N$54:N$80)+SUM('1.  LRAMVA Summary'!N$81:N$82)*(MONTH($E228)-1)/12)*$H228</f>
        <v>0</v>
      </c>
      <c r="T228" s="229">
        <f>(SUM('1.  LRAMVA Summary'!O$54:O$80)+SUM('1.  LRAMVA Summary'!O$81:O$82)*(MONTH($E228)-1)/12)*$H228</f>
        <v>0</v>
      </c>
      <c r="U228" s="229">
        <f>(SUM('1.  LRAMVA Summary'!P$54:P$80)+SUM('1.  LRAMVA Summary'!P$81:P$82)*(MONTH($E228)-1)/12)*$H228</f>
        <v>0</v>
      </c>
      <c r="V228" s="229">
        <f>(SUM('1.  LRAMVA Summary'!Q$54:Q$80)+SUM('1.  LRAMVA Summary'!Q$81:Q$82)*(MONTH($E228)-1)/12)*$H228</f>
        <v>0</v>
      </c>
      <c r="W228" s="230">
        <f t="shared" si="108"/>
        <v>0</v>
      </c>
    </row>
    <row r="229" spans="5:23">
      <c r="E229" s="213">
        <v>45778</v>
      </c>
      <c r="F229" s="213" t="s">
        <v>728</v>
      </c>
      <c r="G229" s="214" t="s">
        <v>66</v>
      </c>
      <c r="H229" s="239"/>
      <c r="I229" s="229">
        <f>(SUM('1.  LRAMVA Summary'!D$54:D$80)+SUM('1.  LRAMVA Summary'!D$81:D$82)*(MONTH($E229)-1)/12)*$H229</f>
        <v>0</v>
      </c>
      <c r="J229" s="229">
        <f>(SUM('1.  LRAMVA Summary'!E$54:E$80)+SUM('1.  LRAMVA Summary'!E$81:E$82)*(MONTH($E229)-1)/12)*$H229</f>
        <v>0</v>
      </c>
      <c r="K229" s="229">
        <f>(SUM('1.  LRAMVA Summary'!F$54:F$80)+SUM('1.  LRAMVA Summary'!F$81:F$82)*(MONTH($E229)-1)/12)*$H229</f>
        <v>0</v>
      </c>
      <c r="L229" s="229">
        <f>(SUM('1.  LRAMVA Summary'!G$54:G$80)+SUM('1.  LRAMVA Summary'!G$81:G$82)*(MONTH($E229)-1)/12)*$H229</f>
        <v>0</v>
      </c>
      <c r="M229" s="229">
        <f>(SUM('1.  LRAMVA Summary'!H$54:H$80)+SUM('1.  LRAMVA Summary'!H$81:H$82)*(MONTH($E229)-1)/12)*$H229</f>
        <v>0</v>
      </c>
      <c r="N229" s="229">
        <f>(SUM('1.  LRAMVA Summary'!I$54:I$80)+SUM('1.  LRAMVA Summary'!I$81:I$82)*(MONTH($E229)-1)/12)*$H229</f>
        <v>0</v>
      </c>
      <c r="O229" s="229">
        <f>(SUM('1.  LRAMVA Summary'!J$54:J$80)+SUM('1.  LRAMVA Summary'!J$81:J$82)*(MONTH($E229)-1)/12)*$H229</f>
        <v>0</v>
      </c>
      <c r="P229" s="229">
        <f>(SUM('1.  LRAMVA Summary'!K$54:K$80)+SUM('1.  LRAMVA Summary'!K$81:K$82)*(MONTH($E229)-1)/12)*$H229</f>
        <v>0</v>
      </c>
      <c r="Q229" s="229">
        <f>(SUM('1.  LRAMVA Summary'!L$54:L$80)+SUM('1.  LRAMVA Summary'!L$81:L$82)*(MONTH($E229)-1)/12)*$H229</f>
        <v>0</v>
      </c>
      <c r="R229" s="229">
        <f>(SUM('1.  LRAMVA Summary'!M$54:M$80)+SUM('1.  LRAMVA Summary'!M$81:M$82)*(MONTH($E229)-1)/12)*$H229</f>
        <v>0</v>
      </c>
      <c r="S229" s="229">
        <f>(SUM('1.  LRAMVA Summary'!N$54:N$80)+SUM('1.  LRAMVA Summary'!N$81:N$82)*(MONTH($E229)-1)/12)*$H229</f>
        <v>0</v>
      </c>
      <c r="T229" s="229">
        <f>(SUM('1.  LRAMVA Summary'!O$54:O$80)+SUM('1.  LRAMVA Summary'!O$81:O$82)*(MONTH($E229)-1)/12)*$H229</f>
        <v>0</v>
      </c>
      <c r="U229" s="229">
        <f>(SUM('1.  LRAMVA Summary'!P$54:P$80)+SUM('1.  LRAMVA Summary'!P$81:P$82)*(MONTH($E229)-1)/12)*$H229</f>
        <v>0</v>
      </c>
      <c r="V229" s="229">
        <f>(SUM('1.  LRAMVA Summary'!Q$54:Q$80)+SUM('1.  LRAMVA Summary'!Q$81:Q$82)*(MONTH($E229)-1)/12)*$H229</f>
        <v>0</v>
      </c>
      <c r="W229" s="230">
        <f t="shared" si="108"/>
        <v>0</v>
      </c>
    </row>
    <row r="230" spans="5:23">
      <c r="E230" s="213">
        <v>45809</v>
      </c>
      <c r="F230" s="213" t="s">
        <v>728</v>
      </c>
      <c r="G230" s="214" t="s">
        <v>66</v>
      </c>
      <c r="H230" s="239"/>
      <c r="I230" s="229">
        <f>(SUM('1.  LRAMVA Summary'!D$54:D$80)+SUM('1.  LRAMVA Summary'!D$81:D$82)*(MONTH($E230)-1)/12)*$H230</f>
        <v>0</v>
      </c>
      <c r="J230" s="229">
        <f>(SUM('1.  LRAMVA Summary'!E$54:E$80)+SUM('1.  LRAMVA Summary'!E$81:E$82)*(MONTH($E230)-1)/12)*$H230</f>
        <v>0</v>
      </c>
      <c r="K230" s="229">
        <f>(SUM('1.  LRAMVA Summary'!F$54:F$80)+SUM('1.  LRAMVA Summary'!F$81:F$82)*(MONTH($E230)-1)/12)*$H230</f>
        <v>0</v>
      </c>
      <c r="L230" s="229">
        <f>(SUM('1.  LRAMVA Summary'!G$54:G$80)+SUM('1.  LRAMVA Summary'!G$81:G$82)*(MONTH($E230)-1)/12)*$H230</f>
        <v>0</v>
      </c>
      <c r="M230" s="229">
        <f>(SUM('1.  LRAMVA Summary'!H$54:H$80)+SUM('1.  LRAMVA Summary'!H$81:H$82)*(MONTH($E230)-1)/12)*$H230</f>
        <v>0</v>
      </c>
      <c r="N230" s="229">
        <f>(SUM('1.  LRAMVA Summary'!I$54:I$80)+SUM('1.  LRAMVA Summary'!I$81:I$82)*(MONTH($E230)-1)/12)*$H230</f>
        <v>0</v>
      </c>
      <c r="O230" s="229">
        <f>(SUM('1.  LRAMVA Summary'!J$54:J$80)+SUM('1.  LRAMVA Summary'!J$81:J$82)*(MONTH($E230)-1)/12)*$H230</f>
        <v>0</v>
      </c>
      <c r="P230" s="229">
        <f>(SUM('1.  LRAMVA Summary'!K$54:K$80)+SUM('1.  LRAMVA Summary'!K$81:K$82)*(MONTH($E230)-1)/12)*$H230</f>
        <v>0</v>
      </c>
      <c r="Q230" s="229">
        <f>(SUM('1.  LRAMVA Summary'!L$54:L$80)+SUM('1.  LRAMVA Summary'!L$81:L$82)*(MONTH($E230)-1)/12)*$H230</f>
        <v>0</v>
      </c>
      <c r="R230" s="229">
        <f>(SUM('1.  LRAMVA Summary'!M$54:M$80)+SUM('1.  LRAMVA Summary'!M$81:M$82)*(MONTH($E230)-1)/12)*$H230</f>
        <v>0</v>
      </c>
      <c r="S230" s="229">
        <f>(SUM('1.  LRAMVA Summary'!N$54:N$80)+SUM('1.  LRAMVA Summary'!N$81:N$82)*(MONTH($E230)-1)/12)*$H230</f>
        <v>0</v>
      </c>
      <c r="T230" s="229">
        <f>(SUM('1.  LRAMVA Summary'!O$54:O$80)+SUM('1.  LRAMVA Summary'!O$81:O$82)*(MONTH($E230)-1)/12)*$H230</f>
        <v>0</v>
      </c>
      <c r="U230" s="229">
        <f>(SUM('1.  LRAMVA Summary'!P$54:P$80)+SUM('1.  LRAMVA Summary'!P$81:P$82)*(MONTH($E230)-1)/12)*$H230</f>
        <v>0</v>
      </c>
      <c r="V230" s="229">
        <f>(SUM('1.  LRAMVA Summary'!Q$54:Q$80)+SUM('1.  LRAMVA Summary'!Q$81:Q$82)*(MONTH($E230)-1)/12)*$H230</f>
        <v>0</v>
      </c>
      <c r="W230" s="230">
        <f t="shared" si="108"/>
        <v>0</v>
      </c>
    </row>
    <row r="231" spans="5:23">
      <c r="E231" s="213">
        <v>45839</v>
      </c>
      <c r="F231" s="213" t="s">
        <v>728</v>
      </c>
      <c r="G231" s="214" t="s">
        <v>68</v>
      </c>
      <c r="H231" s="239"/>
      <c r="I231" s="229">
        <f>(SUM('1.  LRAMVA Summary'!D$54:D$80)+SUM('1.  LRAMVA Summary'!D$81:D$82)*(MONTH($E231)-1)/12)*$H231</f>
        <v>0</v>
      </c>
      <c r="J231" s="229">
        <f>(SUM('1.  LRAMVA Summary'!E$54:E$80)+SUM('1.  LRAMVA Summary'!E$81:E$82)*(MONTH($E231)-1)/12)*$H231</f>
        <v>0</v>
      </c>
      <c r="K231" s="229">
        <f>(SUM('1.  LRAMVA Summary'!F$54:F$80)+SUM('1.  LRAMVA Summary'!F$81:F$82)*(MONTH($E231)-1)/12)*$H231</f>
        <v>0</v>
      </c>
      <c r="L231" s="229">
        <f>(SUM('1.  LRAMVA Summary'!G$54:G$80)+SUM('1.  LRAMVA Summary'!G$81:G$82)*(MONTH($E231)-1)/12)*$H231</f>
        <v>0</v>
      </c>
      <c r="M231" s="229">
        <f>(SUM('1.  LRAMVA Summary'!H$54:H$80)+SUM('1.  LRAMVA Summary'!H$81:H$82)*(MONTH($E231)-1)/12)*$H231</f>
        <v>0</v>
      </c>
      <c r="N231" s="229">
        <f>(SUM('1.  LRAMVA Summary'!I$54:I$80)+SUM('1.  LRAMVA Summary'!I$81:I$82)*(MONTH($E231)-1)/12)*$H231</f>
        <v>0</v>
      </c>
      <c r="O231" s="229">
        <f>(SUM('1.  LRAMVA Summary'!J$54:J$80)+SUM('1.  LRAMVA Summary'!J$81:J$82)*(MONTH($E231)-1)/12)*$H231</f>
        <v>0</v>
      </c>
      <c r="P231" s="229">
        <f>(SUM('1.  LRAMVA Summary'!K$54:K$80)+SUM('1.  LRAMVA Summary'!K$81:K$82)*(MONTH($E231)-1)/12)*$H231</f>
        <v>0</v>
      </c>
      <c r="Q231" s="229">
        <f>(SUM('1.  LRAMVA Summary'!L$54:L$80)+SUM('1.  LRAMVA Summary'!L$81:L$82)*(MONTH($E231)-1)/12)*$H231</f>
        <v>0</v>
      </c>
      <c r="R231" s="229">
        <f>(SUM('1.  LRAMVA Summary'!M$54:M$80)+SUM('1.  LRAMVA Summary'!M$81:M$82)*(MONTH($E231)-1)/12)*$H231</f>
        <v>0</v>
      </c>
      <c r="S231" s="229">
        <f>(SUM('1.  LRAMVA Summary'!N$54:N$80)+SUM('1.  LRAMVA Summary'!N$81:N$82)*(MONTH($E231)-1)/12)*$H231</f>
        <v>0</v>
      </c>
      <c r="T231" s="229">
        <f>(SUM('1.  LRAMVA Summary'!O$54:O$80)+SUM('1.  LRAMVA Summary'!O$81:O$82)*(MONTH($E231)-1)/12)*$H231</f>
        <v>0</v>
      </c>
      <c r="U231" s="229">
        <f>(SUM('1.  LRAMVA Summary'!P$54:P$80)+SUM('1.  LRAMVA Summary'!P$81:P$82)*(MONTH($E231)-1)/12)*$H231</f>
        <v>0</v>
      </c>
      <c r="V231" s="229">
        <f>(SUM('1.  LRAMVA Summary'!Q$54:Q$80)+SUM('1.  LRAMVA Summary'!Q$81:Q$82)*(MONTH($E231)-1)/12)*$H231</f>
        <v>0</v>
      </c>
      <c r="W231" s="230">
        <f t="shared" si="108"/>
        <v>0</v>
      </c>
    </row>
    <row r="232" spans="5:23">
      <c r="E232" s="213">
        <v>45870</v>
      </c>
      <c r="F232" s="213" t="s">
        <v>728</v>
      </c>
      <c r="G232" s="214" t="s">
        <v>68</v>
      </c>
      <c r="H232" s="239"/>
      <c r="I232" s="229">
        <f>(SUM('1.  LRAMVA Summary'!D$54:D$80)+SUM('1.  LRAMVA Summary'!D$81:D$82)*(MONTH($E232)-1)/12)*$H232</f>
        <v>0</v>
      </c>
      <c r="J232" s="229">
        <f>(SUM('1.  LRAMVA Summary'!E$54:E$80)+SUM('1.  LRAMVA Summary'!E$81:E$82)*(MONTH($E232)-1)/12)*$H232</f>
        <v>0</v>
      </c>
      <c r="K232" s="229">
        <f>(SUM('1.  LRAMVA Summary'!F$54:F$80)+SUM('1.  LRAMVA Summary'!F$81:F$82)*(MONTH($E232)-1)/12)*$H232</f>
        <v>0</v>
      </c>
      <c r="L232" s="229">
        <f>(SUM('1.  LRAMVA Summary'!G$54:G$80)+SUM('1.  LRAMVA Summary'!G$81:G$82)*(MONTH($E232)-1)/12)*$H232</f>
        <v>0</v>
      </c>
      <c r="M232" s="229">
        <f>(SUM('1.  LRAMVA Summary'!H$54:H$80)+SUM('1.  LRAMVA Summary'!H$81:H$82)*(MONTH($E232)-1)/12)*$H232</f>
        <v>0</v>
      </c>
      <c r="N232" s="229">
        <f>(SUM('1.  LRAMVA Summary'!I$54:I$80)+SUM('1.  LRAMVA Summary'!I$81:I$82)*(MONTH($E232)-1)/12)*$H232</f>
        <v>0</v>
      </c>
      <c r="O232" s="229">
        <f>(SUM('1.  LRAMVA Summary'!J$54:J$80)+SUM('1.  LRAMVA Summary'!J$81:J$82)*(MONTH($E232)-1)/12)*$H232</f>
        <v>0</v>
      </c>
      <c r="P232" s="229">
        <f>(SUM('1.  LRAMVA Summary'!K$54:K$80)+SUM('1.  LRAMVA Summary'!K$81:K$82)*(MONTH($E232)-1)/12)*$H232</f>
        <v>0</v>
      </c>
      <c r="Q232" s="229">
        <f>(SUM('1.  LRAMVA Summary'!L$54:L$80)+SUM('1.  LRAMVA Summary'!L$81:L$82)*(MONTH($E232)-1)/12)*$H232</f>
        <v>0</v>
      </c>
      <c r="R232" s="229">
        <f>(SUM('1.  LRAMVA Summary'!M$54:M$80)+SUM('1.  LRAMVA Summary'!M$81:M$82)*(MONTH($E232)-1)/12)*$H232</f>
        <v>0</v>
      </c>
      <c r="S232" s="229">
        <f>(SUM('1.  LRAMVA Summary'!N$54:N$80)+SUM('1.  LRAMVA Summary'!N$81:N$82)*(MONTH($E232)-1)/12)*$H232</f>
        <v>0</v>
      </c>
      <c r="T232" s="229">
        <f>(SUM('1.  LRAMVA Summary'!O$54:O$80)+SUM('1.  LRAMVA Summary'!O$81:O$82)*(MONTH($E232)-1)/12)*$H232</f>
        <v>0</v>
      </c>
      <c r="U232" s="229">
        <f>(SUM('1.  LRAMVA Summary'!P$54:P$80)+SUM('1.  LRAMVA Summary'!P$81:P$82)*(MONTH($E232)-1)/12)*$H232</f>
        <v>0</v>
      </c>
      <c r="V232" s="229">
        <f>(SUM('1.  LRAMVA Summary'!Q$54:Q$80)+SUM('1.  LRAMVA Summary'!Q$81:Q$82)*(MONTH($E232)-1)/12)*$H232</f>
        <v>0</v>
      </c>
      <c r="W232" s="230">
        <f t="shared" si="108"/>
        <v>0</v>
      </c>
    </row>
    <row r="233" spans="5:23">
      <c r="E233" s="213">
        <v>45901</v>
      </c>
      <c r="F233" s="213" t="s">
        <v>728</v>
      </c>
      <c r="G233" s="214" t="s">
        <v>68</v>
      </c>
      <c r="H233" s="239"/>
      <c r="I233" s="229">
        <f>(SUM('1.  LRAMVA Summary'!D$54:D$80)+SUM('1.  LRAMVA Summary'!D$81:D$82)*(MONTH($E233)-1)/12)*$H233</f>
        <v>0</v>
      </c>
      <c r="J233" s="229">
        <f>(SUM('1.  LRAMVA Summary'!E$54:E$80)+SUM('1.  LRAMVA Summary'!E$81:E$82)*(MONTH($E233)-1)/12)*$H233</f>
        <v>0</v>
      </c>
      <c r="K233" s="229">
        <f>(SUM('1.  LRAMVA Summary'!F$54:F$80)+SUM('1.  LRAMVA Summary'!F$81:F$82)*(MONTH($E233)-1)/12)*$H233</f>
        <v>0</v>
      </c>
      <c r="L233" s="229">
        <f>(SUM('1.  LRAMVA Summary'!G$54:G$80)+SUM('1.  LRAMVA Summary'!G$81:G$82)*(MONTH($E233)-1)/12)*$H233</f>
        <v>0</v>
      </c>
      <c r="M233" s="229">
        <f>(SUM('1.  LRAMVA Summary'!H$54:H$80)+SUM('1.  LRAMVA Summary'!H$81:H$82)*(MONTH($E233)-1)/12)*$H233</f>
        <v>0</v>
      </c>
      <c r="N233" s="229">
        <f>(SUM('1.  LRAMVA Summary'!I$54:I$80)+SUM('1.  LRAMVA Summary'!I$81:I$82)*(MONTH($E233)-1)/12)*$H233</f>
        <v>0</v>
      </c>
      <c r="O233" s="229">
        <f>(SUM('1.  LRAMVA Summary'!J$54:J$80)+SUM('1.  LRAMVA Summary'!J$81:J$82)*(MONTH($E233)-1)/12)*$H233</f>
        <v>0</v>
      </c>
      <c r="P233" s="229">
        <f>(SUM('1.  LRAMVA Summary'!K$54:K$80)+SUM('1.  LRAMVA Summary'!K$81:K$82)*(MONTH($E233)-1)/12)*$H233</f>
        <v>0</v>
      </c>
      <c r="Q233" s="229">
        <f>(SUM('1.  LRAMVA Summary'!L$54:L$80)+SUM('1.  LRAMVA Summary'!L$81:L$82)*(MONTH($E233)-1)/12)*$H233</f>
        <v>0</v>
      </c>
      <c r="R233" s="229">
        <f>(SUM('1.  LRAMVA Summary'!M$54:M$80)+SUM('1.  LRAMVA Summary'!M$81:M$82)*(MONTH($E233)-1)/12)*$H233</f>
        <v>0</v>
      </c>
      <c r="S233" s="229">
        <f>(SUM('1.  LRAMVA Summary'!N$54:N$80)+SUM('1.  LRAMVA Summary'!N$81:N$82)*(MONTH($E233)-1)/12)*$H233</f>
        <v>0</v>
      </c>
      <c r="T233" s="229">
        <f>(SUM('1.  LRAMVA Summary'!O$54:O$80)+SUM('1.  LRAMVA Summary'!O$81:O$82)*(MONTH($E233)-1)/12)*$H233</f>
        <v>0</v>
      </c>
      <c r="U233" s="229">
        <f>(SUM('1.  LRAMVA Summary'!P$54:P$80)+SUM('1.  LRAMVA Summary'!P$81:P$82)*(MONTH($E233)-1)/12)*$H233</f>
        <v>0</v>
      </c>
      <c r="V233" s="229">
        <f>(SUM('1.  LRAMVA Summary'!Q$54:Q$80)+SUM('1.  LRAMVA Summary'!Q$81:Q$82)*(MONTH($E233)-1)/12)*$H233</f>
        <v>0</v>
      </c>
      <c r="W233" s="230">
        <f t="shared" si="108"/>
        <v>0</v>
      </c>
    </row>
    <row r="234" spans="5:23">
      <c r="E234" s="213">
        <v>45931</v>
      </c>
      <c r="F234" s="213" t="s">
        <v>728</v>
      </c>
      <c r="G234" s="214" t="s">
        <v>69</v>
      </c>
      <c r="H234" s="239"/>
      <c r="I234" s="229">
        <f>(SUM('1.  LRAMVA Summary'!D$54:D$80)+SUM('1.  LRAMVA Summary'!D$81:D$82)*(MONTH($E234)-1)/12)*$H234</f>
        <v>0</v>
      </c>
      <c r="J234" s="229">
        <f>(SUM('1.  LRAMVA Summary'!E$54:E$80)+SUM('1.  LRAMVA Summary'!E$81:E$82)*(MONTH($E234)-1)/12)*$H234</f>
        <v>0</v>
      </c>
      <c r="K234" s="229">
        <f>(SUM('1.  LRAMVA Summary'!F$54:F$80)+SUM('1.  LRAMVA Summary'!F$81:F$82)*(MONTH($E234)-1)/12)*$H234</f>
        <v>0</v>
      </c>
      <c r="L234" s="229">
        <f>(SUM('1.  LRAMVA Summary'!G$54:G$80)+SUM('1.  LRAMVA Summary'!G$81:G$82)*(MONTH($E234)-1)/12)*$H234</f>
        <v>0</v>
      </c>
      <c r="M234" s="229">
        <f>(SUM('1.  LRAMVA Summary'!H$54:H$80)+SUM('1.  LRAMVA Summary'!H$81:H$82)*(MONTH($E234)-1)/12)*$H234</f>
        <v>0</v>
      </c>
      <c r="N234" s="229">
        <f>(SUM('1.  LRAMVA Summary'!I$54:I$80)+SUM('1.  LRAMVA Summary'!I$81:I$82)*(MONTH($E234)-1)/12)*$H234</f>
        <v>0</v>
      </c>
      <c r="O234" s="229">
        <f>(SUM('1.  LRAMVA Summary'!J$54:J$80)+SUM('1.  LRAMVA Summary'!J$81:J$82)*(MONTH($E234)-1)/12)*$H234</f>
        <v>0</v>
      </c>
      <c r="P234" s="229">
        <f>(SUM('1.  LRAMVA Summary'!K$54:K$80)+SUM('1.  LRAMVA Summary'!K$81:K$82)*(MONTH($E234)-1)/12)*$H234</f>
        <v>0</v>
      </c>
      <c r="Q234" s="229">
        <f>(SUM('1.  LRAMVA Summary'!L$54:L$80)+SUM('1.  LRAMVA Summary'!L$81:L$82)*(MONTH($E234)-1)/12)*$H234</f>
        <v>0</v>
      </c>
      <c r="R234" s="229">
        <f>(SUM('1.  LRAMVA Summary'!M$54:M$80)+SUM('1.  LRAMVA Summary'!M$81:M$82)*(MONTH($E234)-1)/12)*$H234</f>
        <v>0</v>
      </c>
      <c r="S234" s="229">
        <f>(SUM('1.  LRAMVA Summary'!N$54:N$80)+SUM('1.  LRAMVA Summary'!N$81:N$82)*(MONTH($E234)-1)/12)*$H234</f>
        <v>0</v>
      </c>
      <c r="T234" s="229">
        <f>(SUM('1.  LRAMVA Summary'!O$54:O$80)+SUM('1.  LRAMVA Summary'!O$81:O$82)*(MONTH($E234)-1)/12)*$H234</f>
        <v>0</v>
      </c>
      <c r="U234" s="229">
        <f>(SUM('1.  LRAMVA Summary'!P$54:P$80)+SUM('1.  LRAMVA Summary'!P$81:P$82)*(MONTH($E234)-1)/12)*$H234</f>
        <v>0</v>
      </c>
      <c r="V234" s="229">
        <f>(SUM('1.  LRAMVA Summary'!Q$54:Q$80)+SUM('1.  LRAMVA Summary'!Q$81:Q$82)*(MONTH($E234)-1)/12)*$H234</f>
        <v>0</v>
      </c>
      <c r="W234" s="230">
        <f t="shared" si="108"/>
        <v>0</v>
      </c>
    </row>
    <row r="235" spans="5:23">
      <c r="E235" s="213">
        <v>45962</v>
      </c>
      <c r="F235" s="213" t="s">
        <v>728</v>
      </c>
      <c r="G235" s="214" t="s">
        <v>69</v>
      </c>
      <c r="H235" s="239"/>
      <c r="I235" s="229">
        <f>(SUM('1.  LRAMVA Summary'!D$54:D$80)+SUM('1.  LRAMVA Summary'!D$81:D$82)*(MONTH($E235)-1)/12)*$H235</f>
        <v>0</v>
      </c>
      <c r="J235" s="229">
        <f>(SUM('1.  LRAMVA Summary'!E$54:E$80)+SUM('1.  LRAMVA Summary'!E$81:E$82)*(MONTH($E235)-1)/12)*$H235</f>
        <v>0</v>
      </c>
      <c r="K235" s="229">
        <f>(SUM('1.  LRAMVA Summary'!F$54:F$80)+SUM('1.  LRAMVA Summary'!F$81:F$82)*(MONTH($E235)-1)/12)*$H235</f>
        <v>0</v>
      </c>
      <c r="L235" s="229">
        <f>(SUM('1.  LRAMVA Summary'!G$54:G$80)+SUM('1.  LRAMVA Summary'!G$81:G$82)*(MONTH($E235)-1)/12)*$H235</f>
        <v>0</v>
      </c>
      <c r="M235" s="229">
        <f>(SUM('1.  LRAMVA Summary'!H$54:H$80)+SUM('1.  LRAMVA Summary'!H$81:H$82)*(MONTH($E235)-1)/12)*$H235</f>
        <v>0</v>
      </c>
      <c r="N235" s="229">
        <f>(SUM('1.  LRAMVA Summary'!I$54:I$80)+SUM('1.  LRAMVA Summary'!I$81:I$82)*(MONTH($E235)-1)/12)*$H235</f>
        <v>0</v>
      </c>
      <c r="O235" s="229">
        <f>(SUM('1.  LRAMVA Summary'!J$54:J$80)+SUM('1.  LRAMVA Summary'!J$81:J$82)*(MONTH($E235)-1)/12)*$H235</f>
        <v>0</v>
      </c>
      <c r="P235" s="229">
        <f>(SUM('1.  LRAMVA Summary'!K$54:K$80)+SUM('1.  LRAMVA Summary'!K$81:K$82)*(MONTH($E235)-1)/12)*$H235</f>
        <v>0</v>
      </c>
      <c r="Q235" s="229">
        <f>(SUM('1.  LRAMVA Summary'!L$54:L$80)+SUM('1.  LRAMVA Summary'!L$81:L$82)*(MONTH($E235)-1)/12)*$H235</f>
        <v>0</v>
      </c>
      <c r="R235" s="229">
        <f>(SUM('1.  LRAMVA Summary'!M$54:M$80)+SUM('1.  LRAMVA Summary'!M$81:M$82)*(MONTH($E235)-1)/12)*$H235</f>
        <v>0</v>
      </c>
      <c r="S235" s="229">
        <f>(SUM('1.  LRAMVA Summary'!N$54:N$80)+SUM('1.  LRAMVA Summary'!N$81:N$82)*(MONTH($E235)-1)/12)*$H235</f>
        <v>0</v>
      </c>
      <c r="T235" s="229">
        <f>(SUM('1.  LRAMVA Summary'!O$54:O$80)+SUM('1.  LRAMVA Summary'!O$81:O$82)*(MONTH($E235)-1)/12)*$H235</f>
        <v>0</v>
      </c>
      <c r="U235" s="229">
        <f>(SUM('1.  LRAMVA Summary'!P$54:P$80)+SUM('1.  LRAMVA Summary'!P$81:P$82)*(MONTH($E235)-1)/12)*$H235</f>
        <v>0</v>
      </c>
      <c r="V235" s="229">
        <f>(SUM('1.  LRAMVA Summary'!Q$54:Q$80)+SUM('1.  LRAMVA Summary'!Q$81:Q$82)*(MONTH($E235)-1)/12)*$H235</f>
        <v>0</v>
      </c>
      <c r="W235" s="230">
        <f t="shared" si="108"/>
        <v>0</v>
      </c>
    </row>
    <row r="236" spans="5:23">
      <c r="E236" s="213">
        <v>45992</v>
      </c>
      <c r="F236" s="213" t="s">
        <v>728</v>
      </c>
      <c r="G236" s="214" t="s">
        <v>69</v>
      </c>
      <c r="H236" s="239"/>
      <c r="I236" s="229">
        <f>(SUM('1.  LRAMVA Summary'!D$54:D$80)+SUM('1.  LRAMVA Summary'!D$81:D$82)*(MONTH($E236)-1)/12)*$H236</f>
        <v>0</v>
      </c>
      <c r="J236" s="229">
        <f>(SUM('1.  LRAMVA Summary'!E$54:E$80)+SUM('1.  LRAMVA Summary'!E$81:E$82)*(MONTH($E236)-1)/12)*$H236</f>
        <v>0</v>
      </c>
      <c r="K236" s="229">
        <f>(SUM('1.  LRAMVA Summary'!F$54:F$80)+SUM('1.  LRAMVA Summary'!F$81:F$82)*(MONTH($E236)-1)/12)*$H236</f>
        <v>0</v>
      </c>
      <c r="L236" s="229">
        <f>(SUM('1.  LRAMVA Summary'!G$54:G$80)+SUM('1.  LRAMVA Summary'!G$81:G$82)*(MONTH($E236)-1)/12)*$H236</f>
        <v>0</v>
      </c>
      <c r="M236" s="229">
        <f>(SUM('1.  LRAMVA Summary'!H$54:H$80)+SUM('1.  LRAMVA Summary'!H$81:H$82)*(MONTH($E236)-1)/12)*$H236</f>
        <v>0</v>
      </c>
      <c r="N236" s="229">
        <f>(SUM('1.  LRAMVA Summary'!I$54:I$80)+SUM('1.  LRAMVA Summary'!I$81:I$82)*(MONTH($E236)-1)/12)*$H236</f>
        <v>0</v>
      </c>
      <c r="O236" s="229">
        <f>(SUM('1.  LRAMVA Summary'!J$54:J$80)+SUM('1.  LRAMVA Summary'!J$81:J$82)*(MONTH($E236)-1)/12)*$H236</f>
        <v>0</v>
      </c>
      <c r="P236" s="229">
        <f>(SUM('1.  LRAMVA Summary'!K$54:K$80)+SUM('1.  LRAMVA Summary'!K$81:K$82)*(MONTH($E236)-1)/12)*$H236</f>
        <v>0</v>
      </c>
      <c r="Q236" s="229">
        <f>(SUM('1.  LRAMVA Summary'!L$54:L$80)+SUM('1.  LRAMVA Summary'!L$81:L$82)*(MONTH($E236)-1)/12)*$H236</f>
        <v>0</v>
      </c>
      <c r="R236" s="229">
        <f>(SUM('1.  LRAMVA Summary'!M$54:M$80)+SUM('1.  LRAMVA Summary'!M$81:M$82)*(MONTH($E236)-1)/12)*$H236</f>
        <v>0</v>
      </c>
      <c r="S236" s="229">
        <f>(SUM('1.  LRAMVA Summary'!N$54:N$80)+SUM('1.  LRAMVA Summary'!N$81:N$82)*(MONTH($E236)-1)/12)*$H236</f>
        <v>0</v>
      </c>
      <c r="T236" s="229">
        <f>(SUM('1.  LRAMVA Summary'!O$54:O$80)+SUM('1.  LRAMVA Summary'!O$81:O$82)*(MONTH($E236)-1)/12)*$H236</f>
        <v>0</v>
      </c>
      <c r="U236" s="229">
        <f>(SUM('1.  LRAMVA Summary'!P$54:P$80)+SUM('1.  LRAMVA Summary'!P$81:P$82)*(MONTH($E236)-1)/12)*$H236</f>
        <v>0</v>
      </c>
      <c r="V236" s="229">
        <f>(SUM('1.  LRAMVA Summary'!Q$54:Q$80)+SUM('1.  LRAMVA Summary'!Q$81:Q$82)*(MONTH($E236)-1)/12)*$H236</f>
        <v>0</v>
      </c>
      <c r="W236" s="230">
        <f>SUM(I236:V236)</f>
        <v>0</v>
      </c>
    </row>
    <row r="237" spans="5:23" ht="15" thickBot="1">
      <c r="E237" s="215" t="s">
        <v>726</v>
      </c>
      <c r="F237" s="215"/>
      <c r="G237" s="216"/>
      <c r="H237" s="217"/>
      <c r="I237" s="218">
        <f>SUM(I224:I236)</f>
        <v>3421.3064553930831</v>
      </c>
      <c r="J237" s="218">
        <f>SUM(J224:J236)</f>
        <v>5494.5164097989282</v>
      </c>
      <c r="K237" s="218">
        <f t="shared" ref="K237:U237" si="109">SUM(K224:K236)</f>
        <v>1878.6325055382972</v>
      </c>
      <c r="L237" s="218">
        <f t="shared" si="109"/>
        <v>-19.614695503125002</v>
      </c>
      <c r="M237" s="218">
        <f>SUM(M224:M236)</f>
        <v>-10.568760870000002</v>
      </c>
      <c r="N237" s="218">
        <f t="shared" si="109"/>
        <v>4317.2497775920883</v>
      </c>
      <c r="O237" s="218">
        <f t="shared" si="109"/>
        <v>0</v>
      </c>
      <c r="P237" s="218">
        <f t="shared" si="109"/>
        <v>0</v>
      </c>
      <c r="Q237" s="218">
        <f t="shared" si="109"/>
        <v>0</v>
      </c>
      <c r="R237" s="218">
        <f t="shared" si="109"/>
        <v>0</v>
      </c>
      <c r="S237" s="218">
        <f t="shared" si="109"/>
        <v>0</v>
      </c>
      <c r="T237" s="218">
        <f t="shared" si="109"/>
        <v>0</v>
      </c>
      <c r="U237" s="218">
        <f t="shared" si="109"/>
        <v>0</v>
      </c>
      <c r="V237" s="218">
        <f>SUM(V224:V236)</f>
        <v>0</v>
      </c>
      <c r="W237" s="218">
        <f>SUM(W224:W236)</f>
        <v>15081.52169194927</v>
      </c>
    </row>
    <row r="238" spans="5:23" ht="15" thickTop="1">
      <c r="E238" s="219" t="s">
        <v>67</v>
      </c>
      <c r="F238" s="219"/>
      <c r="G238" s="220"/>
      <c r="H238" s="221"/>
      <c r="I238" s="222"/>
      <c r="J238" s="222"/>
      <c r="K238" s="222"/>
      <c r="L238" s="222"/>
      <c r="M238" s="222"/>
      <c r="N238" s="222"/>
      <c r="O238" s="222"/>
      <c r="P238" s="222"/>
      <c r="Q238" s="222"/>
      <c r="R238" s="222"/>
      <c r="S238" s="222"/>
      <c r="T238" s="222"/>
      <c r="U238" s="222"/>
      <c r="V238" s="222"/>
      <c r="W238" s="223"/>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paperSize="5" scale="47"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BU122"/>
  <sheetViews>
    <sheetView topLeftCell="A16" zoomScale="20" zoomScaleNormal="20" workbookViewId="0">
      <selection activeCell="CD79" sqref="CD79"/>
    </sheetView>
  </sheetViews>
  <sheetFormatPr defaultColWidth="9.109375" defaultRowHeight="14.4" outlineLevelRow="1"/>
  <cols>
    <col min="1" max="1" width="5.88671875" style="12" customWidth="1"/>
    <col min="2" max="2" width="24.33203125" style="12" customWidth="1"/>
    <col min="3" max="3" width="11.44140625" style="12" customWidth="1"/>
    <col min="4" max="4" width="37.6640625" style="12" customWidth="1"/>
    <col min="5" max="5" width="35.109375" style="12" bestFit="1" customWidth="1"/>
    <col min="6" max="6" width="26.6640625" style="12" customWidth="1"/>
    <col min="7" max="7" width="17" style="12" customWidth="1"/>
    <col min="8" max="8" width="19.44140625" style="12" customWidth="1"/>
    <col min="9" max="10" width="23" style="624" customWidth="1"/>
    <col min="11" max="11" width="2" style="16" customWidth="1"/>
    <col min="12" max="39" width="9.109375" style="12"/>
    <col min="40" max="41" width="9.109375" style="12" customWidth="1"/>
    <col min="42" max="42" width="2.109375" style="12" customWidth="1"/>
    <col min="43" max="43" width="12.4414062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6"/>
      <c r="G12" s="177"/>
      <c r="H12" s="178"/>
      <c r="K12" s="178"/>
      <c r="L12" s="176"/>
      <c r="M12" s="176"/>
      <c r="N12" s="176"/>
      <c r="O12" s="176"/>
      <c r="P12" s="176"/>
      <c r="Q12" s="179"/>
    </row>
    <row r="13" spans="2:73" s="9" customFormat="1" ht="25.5" customHeight="1" outlineLevel="1" thickBot="1">
      <c r="B13" s="540"/>
      <c r="D13" s="626" t="s">
        <v>406</v>
      </c>
      <c r="E13" s="17"/>
      <c r="F13" s="176"/>
      <c r="G13" s="177"/>
      <c r="H13" s="178"/>
      <c r="K13" s="178"/>
      <c r="L13" s="176"/>
      <c r="M13" s="176"/>
      <c r="N13" s="176"/>
      <c r="O13" s="176"/>
      <c r="P13" s="176"/>
      <c r="Q13" s="179"/>
    </row>
    <row r="14" spans="2:73" ht="30" customHeight="1" outlineLevel="1" thickBot="1">
      <c r="B14" s="90"/>
      <c r="D14" s="599" t="s">
        <v>550</v>
      </c>
      <c r="I14" s="12"/>
      <c r="J14" s="12"/>
      <c r="BU14" s="12"/>
    </row>
    <row r="15" spans="2:73" ht="26.25" customHeight="1" outlineLevel="1">
      <c r="C15" s="90"/>
      <c r="I15" s="12"/>
      <c r="J15" s="12"/>
    </row>
    <row r="16" spans="2:73" ht="23.25" customHeight="1" outlineLevel="1">
      <c r="B16" s="116" t="s">
        <v>505</v>
      </c>
      <c r="C16" s="90"/>
      <c r="D16" s="604" t="s">
        <v>607</v>
      </c>
      <c r="E16" s="594"/>
      <c r="F16" s="594"/>
      <c r="G16" s="605"/>
      <c r="H16" s="594"/>
      <c r="I16" s="594"/>
      <c r="J16" s="594"/>
      <c r="K16" s="628"/>
      <c r="L16" s="594"/>
      <c r="M16" s="594"/>
      <c r="N16" s="594"/>
      <c r="O16" s="594"/>
      <c r="P16" s="594"/>
      <c r="Q16" s="594"/>
      <c r="R16" s="594"/>
      <c r="S16" s="594"/>
      <c r="T16" s="594"/>
      <c r="U16" s="594"/>
      <c r="V16" s="594"/>
      <c r="W16" s="594"/>
      <c r="X16" s="594"/>
      <c r="Y16" s="594"/>
      <c r="Z16" s="594"/>
      <c r="AA16" s="594"/>
      <c r="AB16" s="594"/>
      <c r="AC16" s="594"/>
      <c r="AD16" s="594"/>
      <c r="AE16" s="594"/>
      <c r="AF16" s="594"/>
      <c r="AG16" s="594"/>
    </row>
    <row r="17" spans="2:73" ht="23.25" customHeight="1" outlineLevel="1">
      <c r="B17" s="675" t="s">
        <v>602</v>
      </c>
      <c r="C17" s="90"/>
      <c r="D17" s="600" t="s">
        <v>580</v>
      </c>
      <c r="E17" s="594"/>
      <c r="F17" s="594"/>
      <c r="G17" s="605"/>
      <c r="H17" s="594"/>
      <c r="I17" s="594"/>
      <c r="J17" s="594"/>
      <c r="K17" s="628"/>
      <c r="L17" s="594"/>
      <c r="M17" s="594"/>
      <c r="N17" s="594"/>
      <c r="O17" s="594"/>
      <c r="P17" s="594"/>
      <c r="Q17" s="594"/>
      <c r="R17" s="594"/>
      <c r="S17" s="594"/>
      <c r="T17" s="594"/>
      <c r="U17" s="594"/>
      <c r="V17" s="594"/>
      <c r="W17" s="594"/>
      <c r="X17" s="594"/>
      <c r="Y17" s="594"/>
      <c r="Z17" s="594"/>
      <c r="AA17" s="594"/>
      <c r="AB17" s="594"/>
      <c r="AC17" s="594"/>
      <c r="AD17" s="594"/>
      <c r="AE17" s="594"/>
      <c r="AF17" s="594"/>
      <c r="AG17" s="594"/>
    </row>
    <row r="18" spans="2:73" ht="23.25" customHeight="1" outlineLevel="1">
      <c r="C18" s="90"/>
      <c r="D18" s="600" t="s">
        <v>614</v>
      </c>
      <c r="E18" s="594"/>
      <c r="F18" s="594"/>
      <c r="G18" s="605"/>
      <c r="H18" s="594"/>
      <c r="I18" s="594"/>
      <c r="J18" s="594"/>
      <c r="K18" s="628"/>
      <c r="L18" s="594"/>
      <c r="M18" s="594"/>
      <c r="N18" s="594"/>
      <c r="O18" s="594"/>
      <c r="P18" s="594"/>
      <c r="Q18" s="594"/>
      <c r="R18" s="594"/>
      <c r="S18" s="594"/>
      <c r="T18" s="594"/>
      <c r="U18" s="594"/>
      <c r="V18" s="594"/>
      <c r="W18" s="594"/>
      <c r="X18" s="594"/>
      <c r="Y18" s="594"/>
      <c r="Z18" s="594"/>
      <c r="AA18" s="594"/>
      <c r="AB18" s="594"/>
      <c r="AC18" s="594"/>
      <c r="AD18" s="594"/>
      <c r="AE18" s="594"/>
      <c r="AF18" s="594"/>
      <c r="AG18" s="594"/>
    </row>
    <row r="19" spans="2:73" ht="23.25" customHeight="1" outlineLevel="1">
      <c r="C19" s="90"/>
      <c r="D19" s="600" t="s">
        <v>613</v>
      </c>
      <c r="E19" s="594"/>
      <c r="F19" s="594"/>
      <c r="G19" s="605"/>
      <c r="H19" s="594"/>
      <c r="I19" s="594"/>
      <c r="J19" s="594"/>
      <c r="K19" s="628"/>
      <c r="L19" s="594"/>
      <c r="M19" s="594"/>
      <c r="N19" s="594"/>
      <c r="O19" s="594"/>
      <c r="P19" s="594"/>
      <c r="Q19" s="594"/>
      <c r="R19" s="594"/>
      <c r="S19" s="594"/>
      <c r="T19" s="594"/>
      <c r="U19" s="594"/>
      <c r="V19" s="594"/>
      <c r="W19" s="594"/>
      <c r="X19" s="594"/>
      <c r="Y19" s="594"/>
      <c r="Z19" s="594"/>
      <c r="AA19" s="594"/>
      <c r="AB19" s="594"/>
      <c r="AC19" s="594"/>
      <c r="AD19" s="594"/>
      <c r="AE19" s="594"/>
      <c r="AF19" s="594"/>
      <c r="AG19" s="594"/>
    </row>
    <row r="20" spans="2:73" ht="23.25" customHeight="1" outlineLevel="1">
      <c r="C20" s="90"/>
      <c r="D20" s="600" t="s">
        <v>615</v>
      </c>
      <c r="E20" s="594"/>
      <c r="F20" s="594"/>
      <c r="G20" s="605"/>
      <c r="H20" s="594"/>
      <c r="I20" s="594"/>
      <c r="J20" s="594"/>
      <c r="K20" s="628"/>
      <c r="L20" s="594"/>
      <c r="M20" s="594"/>
      <c r="N20" s="594"/>
      <c r="O20" s="594"/>
      <c r="P20" s="594"/>
      <c r="Q20" s="594"/>
      <c r="R20" s="594"/>
      <c r="S20" s="594"/>
      <c r="T20" s="594"/>
      <c r="U20" s="594"/>
      <c r="V20" s="594"/>
      <c r="W20" s="594"/>
      <c r="X20" s="594"/>
      <c r="Y20" s="594"/>
      <c r="Z20" s="594"/>
      <c r="AA20" s="594"/>
      <c r="AB20" s="594"/>
      <c r="AC20" s="594"/>
      <c r="AD20" s="594"/>
      <c r="AE20" s="594"/>
      <c r="AF20" s="594"/>
      <c r="AG20" s="594"/>
    </row>
    <row r="21" spans="2:73" ht="23.25" customHeight="1" outlineLevel="1">
      <c r="C21" s="90"/>
      <c r="D21" s="688" t="s">
        <v>624</v>
      </c>
      <c r="E21" s="594"/>
      <c r="F21" s="594"/>
      <c r="G21" s="605"/>
      <c r="H21" s="594"/>
      <c r="I21" s="594"/>
      <c r="J21" s="594"/>
      <c r="K21" s="628"/>
      <c r="L21" s="594"/>
      <c r="M21" s="594"/>
      <c r="N21" s="594"/>
      <c r="O21" s="594"/>
      <c r="P21" s="594"/>
      <c r="Q21" s="594"/>
      <c r="R21" s="594"/>
      <c r="S21" s="594"/>
      <c r="T21" s="594"/>
      <c r="U21" s="594"/>
      <c r="V21" s="594"/>
      <c r="W21" s="594"/>
      <c r="X21" s="594"/>
      <c r="Y21" s="594"/>
      <c r="Z21" s="594"/>
      <c r="AA21" s="594"/>
      <c r="AB21" s="594"/>
      <c r="AC21" s="594"/>
      <c r="AD21" s="594"/>
      <c r="AE21" s="594"/>
      <c r="AF21" s="594"/>
      <c r="AG21" s="594"/>
    </row>
    <row r="22" spans="2:73">
      <c r="I22" s="12"/>
      <c r="J22" s="12"/>
    </row>
    <row r="23" spans="2:73" ht="15.6">
      <c r="B23" s="181" t="s">
        <v>585</v>
      </c>
      <c r="H23" s="10"/>
      <c r="I23" s="10"/>
      <c r="J23" s="10"/>
    </row>
    <row r="24" spans="2:73" s="658" customFormat="1" ht="21" customHeight="1">
      <c r="B24" s="687" t="s">
        <v>589</v>
      </c>
      <c r="C24" s="903" t="s">
        <v>590</v>
      </c>
      <c r="D24" s="903"/>
      <c r="E24" s="903"/>
      <c r="F24" s="903"/>
      <c r="G24" s="903"/>
      <c r="H24" s="666" t="s">
        <v>587</v>
      </c>
      <c r="I24" s="666" t="s">
        <v>586</v>
      </c>
      <c r="J24" s="666" t="s">
        <v>588</v>
      </c>
      <c r="K24" s="657"/>
      <c r="L24" s="658" t="s">
        <v>590</v>
      </c>
      <c r="AQ24" s="658" t="s">
        <v>590</v>
      </c>
      <c r="BU24" s="657"/>
    </row>
    <row r="25" spans="2:73" s="249" customFormat="1" ht="49.5" customHeight="1">
      <c r="B25" s="244" t="s">
        <v>473</v>
      </c>
      <c r="C25" s="244" t="s">
        <v>211</v>
      </c>
      <c r="D25" s="617" t="s">
        <v>474</v>
      </c>
      <c r="E25" s="244" t="s">
        <v>208</v>
      </c>
      <c r="F25" s="244" t="s">
        <v>475</v>
      </c>
      <c r="G25" s="244" t="s">
        <v>476</v>
      </c>
      <c r="H25" s="617" t="s">
        <v>477</v>
      </c>
      <c r="I25" s="625" t="s">
        <v>578</v>
      </c>
      <c r="J25" s="631" t="s">
        <v>579</v>
      </c>
      <c r="K25" s="629"/>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44.1" customHeight="1">
      <c r="B26" s="250"/>
      <c r="C26" s="250"/>
      <c r="D26" s="250"/>
      <c r="E26" s="250"/>
      <c r="F26" s="250"/>
      <c r="G26" s="250"/>
      <c r="H26" s="676"/>
      <c r="I26" s="623"/>
      <c r="J26" s="623"/>
      <c r="K26" s="630"/>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6">
      <c r="B27" s="677" t="s">
        <v>897</v>
      </c>
      <c r="C27" s="677" t="s">
        <v>828</v>
      </c>
      <c r="D27" s="677" t="s">
        <v>2</v>
      </c>
      <c r="E27" s="677" t="s">
        <v>819</v>
      </c>
      <c r="F27" s="677" t="s">
        <v>29</v>
      </c>
      <c r="G27" s="677" t="s">
        <v>829</v>
      </c>
      <c r="H27" s="677">
        <v>2011</v>
      </c>
      <c r="I27" s="632"/>
      <c r="J27" s="632" t="s">
        <v>584</v>
      </c>
      <c r="K27" s="622"/>
      <c r="L27" s="806">
        <v>0.58600809475111215</v>
      </c>
      <c r="M27" s="807">
        <v>0.58600809475111215</v>
      </c>
      <c r="N27" s="807">
        <v>0.58600809475111215</v>
      </c>
      <c r="O27" s="807">
        <v>0.17476633892474774</v>
      </c>
      <c r="P27" s="807">
        <v>0</v>
      </c>
      <c r="Q27" s="807">
        <v>0</v>
      </c>
      <c r="R27" s="807">
        <v>0</v>
      </c>
      <c r="S27" s="807">
        <v>0</v>
      </c>
      <c r="T27" s="807">
        <v>0</v>
      </c>
      <c r="U27" s="807">
        <v>0</v>
      </c>
      <c r="V27" s="807">
        <v>0</v>
      </c>
      <c r="W27" s="807">
        <v>0</v>
      </c>
      <c r="X27" s="807">
        <v>0</v>
      </c>
      <c r="Y27" s="807">
        <v>0</v>
      </c>
      <c r="Z27" s="807">
        <v>0</v>
      </c>
      <c r="AA27" s="807">
        <v>0</v>
      </c>
      <c r="AB27" s="807">
        <v>0</v>
      </c>
      <c r="AC27" s="807">
        <v>0</v>
      </c>
      <c r="AD27" s="807">
        <v>0</v>
      </c>
      <c r="AE27" s="807">
        <v>0</v>
      </c>
      <c r="AF27" s="807">
        <v>0</v>
      </c>
      <c r="AG27" s="807">
        <v>0</v>
      </c>
      <c r="AH27" s="807">
        <v>0</v>
      </c>
      <c r="AI27" s="807">
        <v>0</v>
      </c>
      <c r="AJ27" s="807">
        <v>0</v>
      </c>
      <c r="AK27" s="807">
        <v>0</v>
      </c>
      <c r="AL27" s="807">
        <v>0</v>
      </c>
      <c r="AM27" s="807">
        <v>0</v>
      </c>
      <c r="AN27" s="807">
        <v>0</v>
      </c>
      <c r="AO27" s="808">
        <v>0</v>
      </c>
      <c r="AP27" s="622"/>
      <c r="AQ27" s="681">
        <v>679.37393642287418</v>
      </c>
      <c r="AR27" s="682">
        <v>679.37393642287418</v>
      </c>
      <c r="AS27" s="682">
        <v>679.37393642287418</v>
      </c>
      <c r="AT27" s="682">
        <v>311.61917845491911</v>
      </c>
      <c r="AU27" s="682">
        <v>0</v>
      </c>
      <c r="AV27" s="682">
        <v>0</v>
      </c>
      <c r="AW27" s="682">
        <v>0</v>
      </c>
      <c r="AX27" s="682">
        <v>0</v>
      </c>
      <c r="AY27" s="682">
        <v>0</v>
      </c>
      <c r="AZ27" s="682">
        <v>0</v>
      </c>
      <c r="BA27" s="682">
        <v>0</v>
      </c>
      <c r="BB27" s="682">
        <v>0</v>
      </c>
      <c r="BC27" s="682">
        <v>0</v>
      </c>
      <c r="BD27" s="682">
        <v>0</v>
      </c>
      <c r="BE27" s="682">
        <v>0</v>
      </c>
      <c r="BF27" s="682">
        <v>0</v>
      </c>
      <c r="BG27" s="682">
        <v>0</v>
      </c>
      <c r="BH27" s="682">
        <v>0</v>
      </c>
      <c r="BI27" s="682">
        <v>0</v>
      </c>
      <c r="BJ27" s="682">
        <v>0</v>
      </c>
      <c r="BK27" s="682">
        <v>0</v>
      </c>
      <c r="BL27" s="682">
        <v>0</v>
      </c>
      <c r="BM27" s="682">
        <v>0</v>
      </c>
      <c r="BN27" s="682">
        <v>0</v>
      </c>
      <c r="BO27" s="682">
        <v>0</v>
      </c>
      <c r="BP27" s="682">
        <v>0</v>
      </c>
      <c r="BQ27" s="682">
        <v>0</v>
      </c>
      <c r="BR27" s="682">
        <v>0</v>
      </c>
      <c r="BS27" s="682">
        <v>0</v>
      </c>
      <c r="BT27" s="683">
        <v>0</v>
      </c>
      <c r="BU27" s="16"/>
    </row>
    <row r="28" spans="2:73" s="17" customFormat="1" ht="15.6">
      <c r="B28" s="677" t="s">
        <v>897</v>
      </c>
      <c r="C28" s="677" t="s">
        <v>828</v>
      </c>
      <c r="D28" s="677" t="s">
        <v>1</v>
      </c>
      <c r="E28" s="677" t="s">
        <v>819</v>
      </c>
      <c r="F28" s="677" t="s">
        <v>29</v>
      </c>
      <c r="G28" s="677" t="s">
        <v>829</v>
      </c>
      <c r="H28" s="677">
        <v>2011</v>
      </c>
      <c r="I28" s="632"/>
      <c r="J28" s="632" t="s">
        <v>584</v>
      </c>
      <c r="K28" s="622"/>
      <c r="L28" s="806">
        <v>1.0667309807076408</v>
      </c>
      <c r="M28" s="807">
        <v>1.0667309807076408</v>
      </c>
      <c r="N28" s="807">
        <v>1.0667309807076408</v>
      </c>
      <c r="O28" s="807">
        <v>0.95373712844638925</v>
      </c>
      <c r="P28" s="807">
        <v>0.7351994937880203</v>
      </c>
      <c r="Q28" s="807">
        <v>0</v>
      </c>
      <c r="R28" s="807">
        <v>0</v>
      </c>
      <c r="S28" s="807">
        <v>0</v>
      </c>
      <c r="T28" s="807">
        <v>0</v>
      </c>
      <c r="U28" s="807">
        <v>0</v>
      </c>
      <c r="V28" s="807">
        <v>0</v>
      </c>
      <c r="W28" s="807">
        <v>0</v>
      </c>
      <c r="X28" s="807">
        <v>0</v>
      </c>
      <c r="Y28" s="807">
        <v>0</v>
      </c>
      <c r="Z28" s="807">
        <v>0</v>
      </c>
      <c r="AA28" s="807">
        <v>0</v>
      </c>
      <c r="AB28" s="807">
        <v>0</v>
      </c>
      <c r="AC28" s="807">
        <v>0</v>
      </c>
      <c r="AD28" s="807">
        <v>0</v>
      </c>
      <c r="AE28" s="807">
        <v>0</v>
      </c>
      <c r="AF28" s="807">
        <v>0</v>
      </c>
      <c r="AG28" s="807">
        <v>0</v>
      </c>
      <c r="AH28" s="807">
        <v>0</v>
      </c>
      <c r="AI28" s="807">
        <v>0</v>
      </c>
      <c r="AJ28" s="807">
        <v>0</v>
      </c>
      <c r="AK28" s="807">
        <v>0</v>
      </c>
      <c r="AL28" s="807">
        <v>0</v>
      </c>
      <c r="AM28" s="807">
        <v>0</v>
      </c>
      <c r="AN28" s="807">
        <v>0</v>
      </c>
      <c r="AO28" s="808">
        <v>0</v>
      </c>
      <c r="AP28" s="622"/>
      <c r="AQ28" s="681">
        <v>7300.9334824684693</v>
      </c>
      <c r="AR28" s="682">
        <v>7300.9334824684693</v>
      </c>
      <c r="AS28" s="682">
        <v>7300.9334824684693</v>
      </c>
      <c r="AT28" s="682">
        <v>7199.8882306148398</v>
      </c>
      <c r="AU28" s="682">
        <v>5591.7328928559864</v>
      </c>
      <c r="AV28" s="682">
        <v>0</v>
      </c>
      <c r="AW28" s="682">
        <v>0</v>
      </c>
      <c r="AX28" s="682">
        <v>0</v>
      </c>
      <c r="AY28" s="682">
        <v>0</v>
      </c>
      <c r="AZ28" s="682">
        <v>0</v>
      </c>
      <c r="BA28" s="682">
        <v>0</v>
      </c>
      <c r="BB28" s="682">
        <v>0</v>
      </c>
      <c r="BC28" s="682">
        <v>0</v>
      </c>
      <c r="BD28" s="682">
        <v>0</v>
      </c>
      <c r="BE28" s="682">
        <v>0</v>
      </c>
      <c r="BF28" s="682">
        <v>0</v>
      </c>
      <c r="BG28" s="682">
        <v>0</v>
      </c>
      <c r="BH28" s="682">
        <v>0</v>
      </c>
      <c r="BI28" s="682">
        <v>0</v>
      </c>
      <c r="BJ28" s="682">
        <v>0</v>
      </c>
      <c r="BK28" s="682">
        <v>0</v>
      </c>
      <c r="BL28" s="682">
        <v>0</v>
      </c>
      <c r="BM28" s="682">
        <v>0</v>
      </c>
      <c r="BN28" s="682">
        <v>0</v>
      </c>
      <c r="BO28" s="682">
        <v>0</v>
      </c>
      <c r="BP28" s="682">
        <v>0</v>
      </c>
      <c r="BQ28" s="682">
        <v>0</v>
      </c>
      <c r="BR28" s="682">
        <v>0</v>
      </c>
      <c r="BS28" s="682">
        <v>0</v>
      </c>
      <c r="BT28" s="683">
        <v>0</v>
      </c>
      <c r="BU28" s="16"/>
    </row>
    <row r="29" spans="2:73" s="17" customFormat="1" ht="16.5" customHeight="1">
      <c r="B29" s="677" t="s">
        <v>897</v>
      </c>
      <c r="C29" s="677" t="s">
        <v>828</v>
      </c>
      <c r="D29" s="677" t="s">
        <v>5</v>
      </c>
      <c r="E29" s="677" t="s">
        <v>819</v>
      </c>
      <c r="F29" s="677" t="s">
        <v>29</v>
      </c>
      <c r="G29" s="677" t="s">
        <v>829</v>
      </c>
      <c r="H29" s="677">
        <v>2011</v>
      </c>
      <c r="I29" s="632"/>
      <c r="J29" s="632" t="s">
        <v>584</v>
      </c>
      <c r="K29" s="622"/>
      <c r="L29" s="806">
        <v>1.3810155711890795</v>
      </c>
      <c r="M29" s="807">
        <v>1.3810155711890795</v>
      </c>
      <c r="N29" s="807">
        <v>1.3810155711890795</v>
      </c>
      <c r="O29" s="807">
        <v>1.3810155711890795</v>
      </c>
      <c r="P29" s="807">
        <v>1.2848214806476277</v>
      </c>
      <c r="Q29" s="807">
        <v>1.1797334887096453</v>
      </c>
      <c r="R29" s="807">
        <v>0.95426605555797961</v>
      </c>
      <c r="S29" s="807">
        <v>0.94805295905230424</v>
      </c>
      <c r="T29" s="807">
        <v>1.149335041531738</v>
      </c>
      <c r="U29" s="807">
        <v>0.54520579366685584</v>
      </c>
      <c r="V29" s="807">
        <v>7.7533462226186484E-2</v>
      </c>
      <c r="W29" s="807">
        <v>7.7501212056818078E-2</v>
      </c>
      <c r="X29" s="807">
        <v>7.7501212056818078E-2</v>
      </c>
      <c r="Y29" s="807">
        <v>7.1934856610651216E-2</v>
      </c>
      <c r="Z29" s="807">
        <v>7.1934856610651216E-2</v>
      </c>
      <c r="AA29" s="807">
        <v>6.0715685618158419E-2</v>
      </c>
      <c r="AB29" s="807">
        <v>0</v>
      </c>
      <c r="AC29" s="807">
        <v>0</v>
      </c>
      <c r="AD29" s="807">
        <v>0</v>
      </c>
      <c r="AE29" s="807">
        <v>0</v>
      </c>
      <c r="AF29" s="807">
        <v>0</v>
      </c>
      <c r="AG29" s="807">
        <v>0</v>
      </c>
      <c r="AH29" s="807">
        <v>0</v>
      </c>
      <c r="AI29" s="807">
        <v>0</v>
      </c>
      <c r="AJ29" s="807">
        <v>0</v>
      </c>
      <c r="AK29" s="807">
        <v>0</v>
      </c>
      <c r="AL29" s="807">
        <v>0</v>
      </c>
      <c r="AM29" s="807">
        <v>0</v>
      </c>
      <c r="AN29" s="807">
        <v>0</v>
      </c>
      <c r="AO29" s="808">
        <v>0</v>
      </c>
      <c r="AP29" s="622"/>
      <c r="AQ29" s="681">
        <v>24136.235640567149</v>
      </c>
      <c r="AR29" s="682">
        <v>24136.235640567149</v>
      </c>
      <c r="AS29" s="682">
        <v>24136.235640567149</v>
      </c>
      <c r="AT29" s="682">
        <v>24136.235640567149</v>
      </c>
      <c r="AU29" s="682">
        <v>22058.741866898268</v>
      </c>
      <c r="AV29" s="682">
        <v>19789.167429324618</v>
      </c>
      <c r="AW29" s="682">
        <v>14919.770713776414</v>
      </c>
      <c r="AX29" s="682">
        <v>14865.343988386698</v>
      </c>
      <c r="AY29" s="682">
        <v>19212.412199629234</v>
      </c>
      <c r="AZ29" s="682">
        <v>6165.095635107783</v>
      </c>
      <c r="BA29" s="682">
        <v>2219.8514833388249</v>
      </c>
      <c r="BB29" s="682">
        <v>1954.0731947026861</v>
      </c>
      <c r="BC29" s="682">
        <v>1954.0731947026861</v>
      </c>
      <c r="BD29" s="682">
        <v>1443.1651286583883</v>
      </c>
      <c r="BE29" s="682">
        <v>1443.1651286583883</v>
      </c>
      <c r="BF29" s="682">
        <v>1311.2703506605442</v>
      </c>
      <c r="BG29" s="682">
        <v>0</v>
      </c>
      <c r="BH29" s="682">
        <v>0</v>
      </c>
      <c r="BI29" s="682">
        <v>0</v>
      </c>
      <c r="BJ29" s="682">
        <v>0</v>
      </c>
      <c r="BK29" s="682">
        <v>0</v>
      </c>
      <c r="BL29" s="682">
        <v>0</v>
      </c>
      <c r="BM29" s="682">
        <v>0</v>
      </c>
      <c r="BN29" s="682">
        <v>0</v>
      </c>
      <c r="BO29" s="682">
        <v>0</v>
      </c>
      <c r="BP29" s="682">
        <v>0</v>
      </c>
      <c r="BQ29" s="682">
        <v>0</v>
      </c>
      <c r="BR29" s="682">
        <v>0</v>
      </c>
      <c r="BS29" s="682">
        <v>0</v>
      </c>
      <c r="BT29" s="683">
        <v>0</v>
      </c>
      <c r="BU29" s="16"/>
    </row>
    <row r="30" spans="2:73" s="17" customFormat="1" ht="15.6">
      <c r="B30" s="677" t="s">
        <v>897</v>
      </c>
      <c r="C30" s="677" t="s">
        <v>828</v>
      </c>
      <c r="D30" s="677" t="s">
        <v>4</v>
      </c>
      <c r="E30" s="677" t="s">
        <v>819</v>
      </c>
      <c r="F30" s="677" t="s">
        <v>29</v>
      </c>
      <c r="G30" s="677" t="s">
        <v>829</v>
      </c>
      <c r="H30" s="677">
        <v>2011</v>
      </c>
      <c r="I30" s="632"/>
      <c r="J30" s="632" t="s">
        <v>584</v>
      </c>
      <c r="K30" s="622"/>
      <c r="L30" s="806">
        <v>0.94180329343165603</v>
      </c>
      <c r="M30" s="807">
        <v>0.94180329343165603</v>
      </c>
      <c r="N30" s="807">
        <v>0.94180329343165603</v>
      </c>
      <c r="O30" s="807">
        <v>0.94180329343165603</v>
      </c>
      <c r="P30" s="807">
        <v>0.88516302830271398</v>
      </c>
      <c r="Q30" s="807">
        <v>0.823285924504217</v>
      </c>
      <c r="R30" s="807">
        <v>0.69500368182927308</v>
      </c>
      <c r="S30" s="807">
        <v>0.6876465866019178</v>
      </c>
      <c r="T30" s="807">
        <v>0.80616395552935682</v>
      </c>
      <c r="U30" s="807">
        <v>0.45044521461075476</v>
      </c>
      <c r="V30" s="807">
        <v>5.5960990828870988E-2</v>
      </c>
      <c r="W30" s="807">
        <v>5.5926471344160962E-2</v>
      </c>
      <c r="X30" s="807">
        <v>5.5926471344160962E-2</v>
      </c>
      <c r="Y30" s="807">
        <v>5.4888503657454714E-2</v>
      </c>
      <c r="Z30" s="807">
        <v>5.4888503657454714E-2</v>
      </c>
      <c r="AA30" s="807">
        <v>5.2129876460106805E-2</v>
      </c>
      <c r="AB30" s="807">
        <v>0</v>
      </c>
      <c r="AC30" s="807">
        <v>0</v>
      </c>
      <c r="AD30" s="807">
        <v>0</v>
      </c>
      <c r="AE30" s="807">
        <v>0</v>
      </c>
      <c r="AF30" s="807">
        <v>0</v>
      </c>
      <c r="AG30" s="807">
        <v>0</v>
      </c>
      <c r="AH30" s="807">
        <v>0</v>
      </c>
      <c r="AI30" s="807">
        <v>0</v>
      </c>
      <c r="AJ30" s="807">
        <v>0</v>
      </c>
      <c r="AK30" s="807">
        <v>0</v>
      </c>
      <c r="AL30" s="807">
        <v>0</v>
      </c>
      <c r="AM30" s="807">
        <v>0</v>
      </c>
      <c r="AN30" s="807">
        <v>0</v>
      </c>
      <c r="AO30" s="808">
        <v>0</v>
      </c>
      <c r="AP30" s="622"/>
      <c r="AQ30" s="681">
        <v>15265.996903092739</v>
      </c>
      <c r="AR30" s="682">
        <v>15265.996903092739</v>
      </c>
      <c r="AS30" s="682">
        <v>15265.996903092739</v>
      </c>
      <c r="AT30" s="682">
        <v>15265.996903092739</v>
      </c>
      <c r="AU30" s="682">
        <v>14042.742985081779</v>
      </c>
      <c r="AV30" s="682">
        <v>12706.38960671446</v>
      </c>
      <c r="AW30" s="682">
        <v>9935.8913471084306</v>
      </c>
      <c r="AX30" s="682">
        <v>9871.4431929167986</v>
      </c>
      <c r="AY30" s="682">
        <v>12431.050489295076</v>
      </c>
      <c r="AZ30" s="682">
        <v>4748.6298200411647</v>
      </c>
      <c r="BA30" s="682">
        <v>1538.0244177157153</v>
      </c>
      <c r="BB30" s="682">
        <v>1253.5443746489818</v>
      </c>
      <c r="BC30" s="682">
        <v>1253.5443746489818</v>
      </c>
      <c r="BD30" s="682">
        <v>1158.2744860189362</v>
      </c>
      <c r="BE30" s="682">
        <v>1158.2744860189362</v>
      </c>
      <c r="BF30" s="682">
        <v>1125.8435228028052</v>
      </c>
      <c r="BG30" s="682">
        <v>0</v>
      </c>
      <c r="BH30" s="682">
        <v>0</v>
      </c>
      <c r="BI30" s="682">
        <v>0</v>
      </c>
      <c r="BJ30" s="682">
        <v>0</v>
      </c>
      <c r="BK30" s="682">
        <v>0</v>
      </c>
      <c r="BL30" s="682">
        <v>0</v>
      </c>
      <c r="BM30" s="682">
        <v>0</v>
      </c>
      <c r="BN30" s="682">
        <v>0</v>
      </c>
      <c r="BO30" s="682">
        <v>0</v>
      </c>
      <c r="BP30" s="682">
        <v>0</v>
      </c>
      <c r="BQ30" s="682">
        <v>0</v>
      </c>
      <c r="BR30" s="682">
        <v>0</v>
      </c>
      <c r="BS30" s="682">
        <v>0</v>
      </c>
      <c r="BT30" s="683">
        <v>0</v>
      </c>
      <c r="BU30" s="16"/>
    </row>
    <row r="31" spans="2:73" s="17" customFormat="1" ht="15.6">
      <c r="B31" s="677" t="s">
        <v>897</v>
      </c>
      <c r="C31" s="677" t="s">
        <v>828</v>
      </c>
      <c r="D31" s="677" t="s">
        <v>3</v>
      </c>
      <c r="E31" s="677" t="s">
        <v>819</v>
      </c>
      <c r="F31" s="677" t="s">
        <v>29</v>
      </c>
      <c r="G31" s="677" t="s">
        <v>829</v>
      </c>
      <c r="H31" s="677">
        <v>2011</v>
      </c>
      <c r="I31" s="632"/>
      <c r="J31" s="632" t="s">
        <v>584</v>
      </c>
      <c r="K31" s="622"/>
      <c r="L31" s="806">
        <v>11.393509981858433</v>
      </c>
      <c r="M31" s="807">
        <v>11.393509981858433</v>
      </c>
      <c r="N31" s="807">
        <v>11.393509981858433</v>
      </c>
      <c r="O31" s="807">
        <v>11.393509981858433</v>
      </c>
      <c r="P31" s="807">
        <v>11.393509981858433</v>
      </c>
      <c r="Q31" s="807">
        <v>11.393509981858433</v>
      </c>
      <c r="R31" s="807">
        <v>11.393509981858433</v>
      </c>
      <c r="S31" s="807">
        <v>11.393509981858433</v>
      </c>
      <c r="T31" s="807">
        <v>11.393509981858433</v>
      </c>
      <c r="U31" s="807">
        <v>11.393509981858433</v>
      </c>
      <c r="V31" s="807">
        <v>11.393509981858433</v>
      </c>
      <c r="W31" s="807">
        <v>11.393509981858433</v>
      </c>
      <c r="X31" s="807">
        <v>11.393509981858433</v>
      </c>
      <c r="Y31" s="807">
        <v>11.393509981858433</v>
      </c>
      <c r="Z31" s="807">
        <v>11.393509981858433</v>
      </c>
      <c r="AA31" s="807">
        <v>11.393509981858433</v>
      </c>
      <c r="AB31" s="807">
        <v>11.393509981858433</v>
      </c>
      <c r="AC31" s="807">
        <v>11.393509981858433</v>
      </c>
      <c r="AD31" s="807">
        <v>11.006946498862563</v>
      </c>
      <c r="AE31" s="807">
        <v>0</v>
      </c>
      <c r="AF31" s="807">
        <v>0</v>
      </c>
      <c r="AG31" s="807">
        <v>0</v>
      </c>
      <c r="AH31" s="807">
        <v>0</v>
      </c>
      <c r="AI31" s="807">
        <v>0</v>
      </c>
      <c r="AJ31" s="807">
        <v>0</v>
      </c>
      <c r="AK31" s="807">
        <v>0</v>
      </c>
      <c r="AL31" s="807">
        <v>0</v>
      </c>
      <c r="AM31" s="807">
        <v>0</v>
      </c>
      <c r="AN31" s="807">
        <v>0</v>
      </c>
      <c r="AO31" s="808">
        <v>0</v>
      </c>
      <c r="AP31" s="622"/>
      <c r="AQ31" s="681">
        <v>22963.401736491855</v>
      </c>
      <c r="AR31" s="682">
        <v>22963.401736491855</v>
      </c>
      <c r="AS31" s="682">
        <v>22963.401736491855</v>
      </c>
      <c r="AT31" s="682">
        <v>22963.401736491855</v>
      </c>
      <c r="AU31" s="682">
        <v>22963.401736491855</v>
      </c>
      <c r="AV31" s="682">
        <v>22963.401736491855</v>
      </c>
      <c r="AW31" s="682">
        <v>22963.401736491855</v>
      </c>
      <c r="AX31" s="682">
        <v>22963.401736491855</v>
      </c>
      <c r="AY31" s="682">
        <v>22963.401736491855</v>
      </c>
      <c r="AZ31" s="682">
        <v>22963.401736491855</v>
      </c>
      <c r="BA31" s="682">
        <v>22963.401736491855</v>
      </c>
      <c r="BB31" s="682">
        <v>22963.401736491855</v>
      </c>
      <c r="BC31" s="682">
        <v>22963.401736491855</v>
      </c>
      <c r="BD31" s="682">
        <v>22963.401736491855</v>
      </c>
      <c r="BE31" s="682">
        <v>22963.401736491855</v>
      </c>
      <c r="BF31" s="682">
        <v>22963.401736491855</v>
      </c>
      <c r="BG31" s="682">
        <v>22963.401736491855</v>
      </c>
      <c r="BH31" s="682">
        <v>22963.401736491855</v>
      </c>
      <c r="BI31" s="682">
        <v>22617.962694225214</v>
      </c>
      <c r="BJ31" s="682">
        <v>0</v>
      </c>
      <c r="BK31" s="682">
        <v>0</v>
      </c>
      <c r="BL31" s="682">
        <v>0</v>
      </c>
      <c r="BM31" s="682">
        <v>0</v>
      </c>
      <c r="BN31" s="682">
        <v>0</v>
      </c>
      <c r="BO31" s="682">
        <v>0</v>
      </c>
      <c r="BP31" s="682">
        <v>0</v>
      </c>
      <c r="BQ31" s="682">
        <v>0</v>
      </c>
      <c r="BR31" s="682">
        <v>0</v>
      </c>
      <c r="BS31" s="682">
        <v>0</v>
      </c>
      <c r="BT31" s="683">
        <v>0</v>
      </c>
      <c r="BU31" s="16"/>
    </row>
    <row r="32" spans="2:73" s="17" customFormat="1" ht="15.6">
      <c r="B32" s="677" t="s">
        <v>897</v>
      </c>
      <c r="C32" s="677" t="s">
        <v>828</v>
      </c>
      <c r="D32" s="677" t="s">
        <v>6</v>
      </c>
      <c r="E32" s="677" t="s">
        <v>819</v>
      </c>
      <c r="F32" s="677" t="s">
        <v>29</v>
      </c>
      <c r="G32" s="677" t="s">
        <v>829</v>
      </c>
      <c r="H32" s="677">
        <v>2011</v>
      </c>
      <c r="I32" s="632"/>
      <c r="J32" s="632" t="s">
        <v>584</v>
      </c>
      <c r="K32" s="622"/>
      <c r="L32" s="806">
        <v>0</v>
      </c>
      <c r="M32" s="807">
        <v>0</v>
      </c>
      <c r="N32" s="807">
        <v>0</v>
      </c>
      <c r="O32" s="807">
        <v>0</v>
      </c>
      <c r="P32" s="807">
        <v>0</v>
      </c>
      <c r="Q32" s="807">
        <v>0</v>
      </c>
      <c r="R32" s="807">
        <v>0</v>
      </c>
      <c r="S32" s="807">
        <v>0</v>
      </c>
      <c r="T32" s="807">
        <v>0</v>
      </c>
      <c r="U32" s="807">
        <v>0</v>
      </c>
      <c r="V32" s="807">
        <v>0</v>
      </c>
      <c r="W32" s="807">
        <v>0</v>
      </c>
      <c r="X32" s="807">
        <v>0</v>
      </c>
      <c r="Y32" s="807">
        <v>0</v>
      </c>
      <c r="Z32" s="807">
        <v>0</v>
      </c>
      <c r="AA32" s="807">
        <v>0</v>
      </c>
      <c r="AB32" s="807">
        <v>0</v>
      </c>
      <c r="AC32" s="807">
        <v>0</v>
      </c>
      <c r="AD32" s="807">
        <v>0</v>
      </c>
      <c r="AE32" s="807">
        <v>0</v>
      </c>
      <c r="AF32" s="807">
        <v>0</v>
      </c>
      <c r="AG32" s="807">
        <v>0</v>
      </c>
      <c r="AH32" s="807">
        <v>0</v>
      </c>
      <c r="AI32" s="807">
        <v>0</v>
      </c>
      <c r="AJ32" s="807">
        <v>0</v>
      </c>
      <c r="AK32" s="807">
        <v>0</v>
      </c>
      <c r="AL32" s="807">
        <v>0</v>
      </c>
      <c r="AM32" s="807">
        <v>0</v>
      </c>
      <c r="AN32" s="807">
        <v>0</v>
      </c>
      <c r="AO32" s="808">
        <v>0</v>
      </c>
      <c r="AP32" s="622"/>
      <c r="AQ32" s="681">
        <v>0</v>
      </c>
      <c r="AR32" s="682">
        <v>0</v>
      </c>
      <c r="AS32" s="682">
        <v>0</v>
      </c>
      <c r="AT32" s="682">
        <v>0</v>
      </c>
      <c r="AU32" s="682">
        <v>0</v>
      </c>
      <c r="AV32" s="682">
        <v>0</v>
      </c>
      <c r="AW32" s="682">
        <v>0</v>
      </c>
      <c r="AX32" s="682">
        <v>0</v>
      </c>
      <c r="AY32" s="682">
        <v>0</v>
      </c>
      <c r="AZ32" s="682">
        <v>0</v>
      </c>
      <c r="BA32" s="682">
        <v>0</v>
      </c>
      <c r="BB32" s="682">
        <v>0</v>
      </c>
      <c r="BC32" s="682">
        <v>0</v>
      </c>
      <c r="BD32" s="682">
        <v>0</v>
      </c>
      <c r="BE32" s="682">
        <v>0</v>
      </c>
      <c r="BF32" s="682">
        <v>0</v>
      </c>
      <c r="BG32" s="682">
        <v>0</v>
      </c>
      <c r="BH32" s="682">
        <v>0</v>
      </c>
      <c r="BI32" s="682">
        <v>0</v>
      </c>
      <c r="BJ32" s="682">
        <v>0</v>
      </c>
      <c r="BK32" s="682">
        <v>0</v>
      </c>
      <c r="BL32" s="682">
        <v>0</v>
      </c>
      <c r="BM32" s="682">
        <v>0</v>
      </c>
      <c r="BN32" s="682">
        <v>0</v>
      </c>
      <c r="BO32" s="682">
        <v>0</v>
      </c>
      <c r="BP32" s="682">
        <v>0</v>
      </c>
      <c r="BQ32" s="682">
        <v>0</v>
      </c>
      <c r="BR32" s="682">
        <v>0</v>
      </c>
      <c r="BS32" s="682">
        <v>0</v>
      </c>
      <c r="BT32" s="683">
        <v>0</v>
      </c>
      <c r="BU32" s="16"/>
    </row>
    <row r="33" spans="2:73" s="17" customFormat="1" ht="15.6">
      <c r="B33" s="677" t="s">
        <v>897</v>
      </c>
      <c r="C33" s="677" t="s">
        <v>830</v>
      </c>
      <c r="D33" s="677" t="s">
        <v>22</v>
      </c>
      <c r="E33" s="677" t="s">
        <v>819</v>
      </c>
      <c r="F33" s="677" t="s">
        <v>898</v>
      </c>
      <c r="G33" s="677" t="s">
        <v>829</v>
      </c>
      <c r="H33" s="677">
        <v>2011</v>
      </c>
      <c r="I33" s="632"/>
      <c r="J33" s="632" t="s">
        <v>584</v>
      </c>
      <c r="K33" s="622"/>
      <c r="L33" s="806">
        <v>40.20404329313898</v>
      </c>
      <c r="M33" s="807">
        <v>40.20404329313898</v>
      </c>
      <c r="N33" s="807">
        <v>40.20404329313898</v>
      </c>
      <c r="O33" s="807">
        <v>40.20404329313898</v>
      </c>
      <c r="P33" s="807">
        <v>40.20404329313898</v>
      </c>
      <c r="Q33" s="807">
        <v>40.20404329313898</v>
      </c>
      <c r="R33" s="807">
        <v>40.20404329313898</v>
      </c>
      <c r="S33" s="807">
        <v>40.20404329313898</v>
      </c>
      <c r="T33" s="807">
        <v>40.20404329313898</v>
      </c>
      <c r="U33" s="807">
        <v>40.20404329313898</v>
      </c>
      <c r="V33" s="807">
        <v>40.20404329313898</v>
      </c>
      <c r="W33" s="807">
        <v>40.20404329313898</v>
      </c>
      <c r="X33" s="807">
        <v>0</v>
      </c>
      <c r="Y33" s="807">
        <v>0</v>
      </c>
      <c r="Z33" s="807">
        <v>0</v>
      </c>
      <c r="AA33" s="807">
        <v>0</v>
      </c>
      <c r="AB33" s="807">
        <v>0</v>
      </c>
      <c r="AC33" s="807">
        <v>0</v>
      </c>
      <c r="AD33" s="807">
        <v>0</v>
      </c>
      <c r="AE33" s="807">
        <v>0</v>
      </c>
      <c r="AF33" s="807">
        <v>0</v>
      </c>
      <c r="AG33" s="807">
        <v>0</v>
      </c>
      <c r="AH33" s="807">
        <v>0</v>
      </c>
      <c r="AI33" s="807">
        <v>0</v>
      </c>
      <c r="AJ33" s="807">
        <v>0</v>
      </c>
      <c r="AK33" s="807">
        <v>0</v>
      </c>
      <c r="AL33" s="807">
        <v>0</v>
      </c>
      <c r="AM33" s="807">
        <v>0</v>
      </c>
      <c r="AN33" s="807">
        <v>0</v>
      </c>
      <c r="AO33" s="808">
        <v>0</v>
      </c>
      <c r="AP33" s="622"/>
      <c r="AQ33" s="681">
        <v>284973.12574489007</v>
      </c>
      <c r="AR33" s="682">
        <v>284973.12574489007</v>
      </c>
      <c r="AS33" s="682">
        <v>284973.12574489007</v>
      </c>
      <c r="AT33" s="682">
        <v>284973.12574489007</v>
      </c>
      <c r="AU33" s="682">
        <v>284973.12574489007</v>
      </c>
      <c r="AV33" s="682">
        <v>284973.12574489007</v>
      </c>
      <c r="AW33" s="682">
        <v>284973.12574489007</v>
      </c>
      <c r="AX33" s="682">
        <v>284973.12574489007</v>
      </c>
      <c r="AY33" s="682">
        <v>284973.12574489007</v>
      </c>
      <c r="AZ33" s="682">
        <v>284973.12574489007</v>
      </c>
      <c r="BA33" s="682">
        <v>284973.12574489007</v>
      </c>
      <c r="BB33" s="682">
        <v>284973.12574489007</v>
      </c>
      <c r="BC33" s="682">
        <v>0</v>
      </c>
      <c r="BD33" s="682">
        <v>0</v>
      </c>
      <c r="BE33" s="682">
        <v>0</v>
      </c>
      <c r="BF33" s="682">
        <v>0</v>
      </c>
      <c r="BG33" s="682">
        <v>0</v>
      </c>
      <c r="BH33" s="682">
        <v>0</v>
      </c>
      <c r="BI33" s="682">
        <v>0</v>
      </c>
      <c r="BJ33" s="682">
        <v>0</v>
      </c>
      <c r="BK33" s="682">
        <v>0</v>
      </c>
      <c r="BL33" s="682">
        <v>0</v>
      </c>
      <c r="BM33" s="682">
        <v>0</v>
      </c>
      <c r="BN33" s="682">
        <v>0</v>
      </c>
      <c r="BO33" s="682">
        <v>0</v>
      </c>
      <c r="BP33" s="682">
        <v>0</v>
      </c>
      <c r="BQ33" s="682">
        <v>0</v>
      </c>
      <c r="BR33" s="682">
        <v>0</v>
      </c>
      <c r="BS33" s="682">
        <v>0</v>
      </c>
      <c r="BT33" s="683">
        <v>0</v>
      </c>
      <c r="BU33" s="16"/>
    </row>
    <row r="34" spans="2:73" s="17" customFormat="1" ht="15.6">
      <c r="B34" s="677" t="s">
        <v>897</v>
      </c>
      <c r="C34" s="677" t="s">
        <v>899</v>
      </c>
      <c r="D34" s="677" t="s">
        <v>16</v>
      </c>
      <c r="E34" s="677" t="s">
        <v>819</v>
      </c>
      <c r="F34" s="677" t="s">
        <v>898</v>
      </c>
      <c r="G34" s="677" t="s">
        <v>829</v>
      </c>
      <c r="H34" s="677">
        <v>2011</v>
      </c>
      <c r="I34" s="632"/>
      <c r="J34" s="632" t="s">
        <v>584</v>
      </c>
      <c r="K34" s="622"/>
      <c r="L34" s="806">
        <v>1.9611592000000002</v>
      </c>
      <c r="M34" s="807">
        <v>1.9611592000000002</v>
      </c>
      <c r="N34" s="807">
        <v>1.9611592000000002</v>
      </c>
      <c r="O34" s="807">
        <v>1.9611592000000002</v>
      </c>
      <c r="P34" s="807">
        <v>1.9611592000000002</v>
      </c>
      <c r="Q34" s="807">
        <v>1.9611592000000002</v>
      </c>
      <c r="R34" s="807">
        <v>1.9611592000000002</v>
      </c>
      <c r="S34" s="807">
        <v>1.9611592000000002</v>
      </c>
      <c r="T34" s="807">
        <v>1.9611592000000002</v>
      </c>
      <c r="U34" s="807">
        <v>1.9611592000000002</v>
      </c>
      <c r="V34" s="807">
        <v>1.9611592000000002</v>
      </c>
      <c r="W34" s="807">
        <v>1.9611592000000002</v>
      </c>
      <c r="X34" s="807">
        <v>1.9611592000000002</v>
      </c>
      <c r="Y34" s="807">
        <v>0</v>
      </c>
      <c r="Z34" s="807">
        <v>0</v>
      </c>
      <c r="AA34" s="807">
        <v>0</v>
      </c>
      <c r="AB34" s="807">
        <v>0</v>
      </c>
      <c r="AC34" s="807">
        <v>0</v>
      </c>
      <c r="AD34" s="807">
        <v>0</v>
      </c>
      <c r="AE34" s="807">
        <v>0</v>
      </c>
      <c r="AF34" s="807">
        <v>0</v>
      </c>
      <c r="AG34" s="807">
        <v>0</v>
      </c>
      <c r="AH34" s="807">
        <v>0</v>
      </c>
      <c r="AI34" s="807">
        <v>0</v>
      </c>
      <c r="AJ34" s="807">
        <v>0</v>
      </c>
      <c r="AK34" s="807">
        <v>0</v>
      </c>
      <c r="AL34" s="807">
        <v>0</v>
      </c>
      <c r="AM34" s="807">
        <v>0</v>
      </c>
      <c r="AN34" s="807">
        <v>0</v>
      </c>
      <c r="AO34" s="808">
        <v>0</v>
      </c>
      <c r="AP34" s="622"/>
      <c r="AQ34" s="681">
        <v>11395.707763439999</v>
      </c>
      <c r="AR34" s="682">
        <v>11395.707763439999</v>
      </c>
      <c r="AS34" s="682">
        <v>11395.707763439999</v>
      </c>
      <c r="AT34" s="682">
        <v>11395.707763439999</v>
      </c>
      <c r="AU34" s="682">
        <v>11395.707763439999</v>
      </c>
      <c r="AV34" s="682">
        <v>11395.707763439999</v>
      </c>
      <c r="AW34" s="682">
        <v>11395.707763439999</v>
      </c>
      <c r="AX34" s="682">
        <v>11395.707763439999</v>
      </c>
      <c r="AY34" s="682">
        <v>11395.707763439999</v>
      </c>
      <c r="AZ34" s="682">
        <v>11395.707763439999</v>
      </c>
      <c r="BA34" s="682">
        <v>11395.707763439999</v>
      </c>
      <c r="BB34" s="682">
        <v>11395.707763439999</v>
      </c>
      <c r="BC34" s="682">
        <v>11395.707763439999</v>
      </c>
      <c r="BD34" s="682">
        <v>0</v>
      </c>
      <c r="BE34" s="682">
        <v>0</v>
      </c>
      <c r="BF34" s="682">
        <v>0</v>
      </c>
      <c r="BG34" s="682">
        <v>0</v>
      </c>
      <c r="BH34" s="682">
        <v>0</v>
      </c>
      <c r="BI34" s="682">
        <v>0</v>
      </c>
      <c r="BJ34" s="682">
        <v>0</v>
      </c>
      <c r="BK34" s="682">
        <v>0</v>
      </c>
      <c r="BL34" s="682">
        <v>0</v>
      </c>
      <c r="BM34" s="682">
        <v>0</v>
      </c>
      <c r="BN34" s="682">
        <v>0</v>
      </c>
      <c r="BO34" s="682">
        <v>0</v>
      </c>
      <c r="BP34" s="682">
        <v>0</v>
      </c>
      <c r="BQ34" s="682">
        <v>0</v>
      </c>
      <c r="BR34" s="682">
        <v>0</v>
      </c>
      <c r="BS34" s="682">
        <v>0</v>
      </c>
      <c r="BT34" s="683">
        <v>0</v>
      </c>
      <c r="BU34" s="16"/>
    </row>
    <row r="35" spans="2:73" s="17" customFormat="1" ht="15.6">
      <c r="B35" s="677" t="s">
        <v>897</v>
      </c>
      <c r="C35" s="677" t="s">
        <v>899</v>
      </c>
      <c r="D35" s="677" t="s">
        <v>17</v>
      </c>
      <c r="E35" s="677" t="s">
        <v>819</v>
      </c>
      <c r="F35" s="677" t="s">
        <v>898</v>
      </c>
      <c r="G35" s="677" t="s">
        <v>829</v>
      </c>
      <c r="H35" s="677">
        <v>2011</v>
      </c>
      <c r="I35" s="632"/>
      <c r="J35" s="632" t="s">
        <v>584</v>
      </c>
      <c r="K35" s="622"/>
      <c r="L35" s="806">
        <v>2.5872702962989498E-2</v>
      </c>
      <c r="M35" s="807">
        <v>2.5872702962989498E-2</v>
      </c>
      <c r="N35" s="807">
        <v>2.5872702962989498E-2</v>
      </c>
      <c r="O35" s="807">
        <v>2.5872702962989498E-2</v>
      </c>
      <c r="P35" s="807">
        <v>2.5872702962989498E-2</v>
      </c>
      <c r="Q35" s="807">
        <v>2.5872702962989498E-2</v>
      </c>
      <c r="R35" s="807">
        <v>2.5872702962989498E-2</v>
      </c>
      <c r="S35" s="807">
        <v>2.5872702962989498E-2</v>
      </c>
      <c r="T35" s="807">
        <v>2.5872702962989498E-2</v>
      </c>
      <c r="U35" s="807">
        <v>2.5872702962989498E-2</v>
      </c>
      <c r="V35" s="807">
        <v>2.5872702962989498E-2</v>
      </c>
      <c r="W35" s="807">
        <v>2.5872702962989498E-2</v>
      </c>
      <c r="X35" s="807">
        <v>2.5872702962989498E-2</v>
      </c>
      <c r="Y35" s="807">
        <v>2.5872702962989498E-2</v>
      </c>
      <c r="Z35" s="807">
        <v>2.5872702962989498E-2</v>
      </c>
      <c r="AA35" s="807">
        <v>2.5872702962989498E-2</v>
      </c>
      <c r="AB35" s="807">
        <v>2.5872702962989498E-2</v>
      </c>
      <c r="AC35" s="807">
        <v>2.5872702962989498E-2</v>
      </c>
      <c r="AD35" s="807">
        <v>2.5872702962989498E-2</v>
      </c>
      <c r="AE35" s="807">
        <v>2.5872702962989498E-2</v>
      </c>
      <c r="AF35" s="807">
        <v>2.5872702962989498E-2</v>
      </c>
      <c r="AG35" s="807">
        <v>2.5872702962989498E-2</v>
      </c>
      <c r="AH35" s="807">
        <v>2.5872702962989498E-2</v>
      </c>
      <c r="AI35" s="807">
        <v>2.5872702962989498E-2</v>
      </c>
      <c r="AJ35" s="807">
        <v>2.5872702962989498E-2</v>
      </c>
      <c r="AK35" s="807">
        <v>2.5872702962989498E-2</v>
      </c>
      <c r="AL35" s="807">
        <v>0</v>
      </c>
      <c r="AM35" s="807">
        <v>0</v>
      </c>
      <c r="AN35" s="807">
        <v>0</v>
      </c>
      <c r="AO35" s="808">
        <v>0</v>
      </c>
      <c r="AP35" s="622"/>
      <c r="AQ35" s="681">
        <v>132.88220241791407</v>
      </c>
      <c r="AR35" s="682">
        <v>132.88220241791407</v>
      </c>
      <c r="AS35" s="682">
        <v>132.88220241791407</v>
      </c>
      <c r="AT35" s="682">
        <v>132.88220241791407</v>
      </c>
      <c r="AU35" s="682">
        <v>132.88220241791407</v>
      </c>
      <c r="AV35" s="682">
        <v>132.88220241791407</v>
      </c>
      <c r="AW35" s="682">
        <v>132.88220241791407</v>
      </c>
      <c r="AX35" s="682">
        <v>132.88220241791407</v>
      </c>
      <c r="AY35" s="682">
        <v>132.88220241791407</v>
      </c>
      <c r="AZ35" s="682">
        <v>132.88220241791407</v>
      </c>
      <c r="BA35" s="682">
        <v>132.88220241791407</v>
      </c>
      <c r="BB35" s="682">
        <v>132.88220241791407</v>
      </c>
      <c r="BC35" s="682">
        <v>132.88220241791407</v>
      </c>
      <c r="BD35" s="682">
        <v>132.88220241791407</v>
      </c>
      <c r="BE35" s="682">
        <v>132.88220241791407</v>
      </c>
      <c r="BF35" s="682">
        <v>132.88220241791407</v>
      </c>
      <c r="BG35" s="682">
        <v>132.88220241791407</v>
      </c>
      <c r="BH35" s="682">
        <v>132.88220241791407</v>
      </c>
      <c r="BI35" s="682">
        <v>132.88220241791407</v>
      </c>
      <c r="BJ35" s="682">
        <v>132.88220241791407</v>
      </c>
      <c r="BK35" s="682">
        <v>132.88220241791407</v>
      </c>
      <c r="BL35" s="682">
        <v>132.88220241791407</v>
      </c>
      <c r="BM35" s="682">
        <v>132.88220241791407</v>
      </c>
      <c r="BN35" s="682">
        <v>132.88220241791407</v>
      </c>
      <c r="BO35" s="682">
        <v>132.88220241791407</v>
      </c>
      <c r="BP35" s="682">
        <v>132.88220241791407</v>
      </c>
      <c r="BQ35" s="682">
        <v>0</v>
      </c>
      <c r="BR35" s="682">
        <v>0</v>
      </c>
      <c r="BS35" s="682">
        <v>0</v>
      </c>
      <c r="BT35" s="683">
        <v>0</v>
      </c>
      <c r="BU35" s="16"/>
    </row>
    <row r="36" spans="2:73" s="17" customFormat="1" ht="15.6">
      <c r="B36" s="677" t="s">
        <v>897</v>
      </c>
      <c r="C36" s="677" t="s">
        <v>830</v>
      </c>
      <c r="D36" s="677" t="s">
        <v>21</v>
      </c>
      <c r="E36" s="677" t="s">
        <v>819</v>
      </c>
      <c r="F36" s="677" t="s">
        <v>900</v>
      </c>
      <c r="G36" s="677" t="s">
        <v>829</v>
      </c>
      <c r="H36" s="677">
        <v>2012</v>
      </c>
      <c r="I36" s="632"/>
      <c r="J36" s="632" t="s">
        <v>584</v>
      </c>
      <c r="K36" s="622"/>
      <c r="L36" s="806">
        <v>0</v>
      </c>
      <c r="M36" s="807">
        <v>73.516702582725756</v>
      </c>
      <c r="N36" s="807">
        <v>73.516702582725756</v>
      </c>
      <c r="O36" s="807">
        <v>73.516702582725756</v>
      </c>
      <c r="P36" s="807">
        <v>47.879067800982888</v>
      </c>
      <c r="Q36" s="807">
        <v>47.811671852620243</v>
      </c>
      <c r="R36" s="807">
        <v>6.3509857818639732</v>
      </c>
      <c r="S36" s="807">
        <v>6.3509857818639732</v>
      </c>
      <c r="T36" s="807">
        <v>5.7321544643142834</v>
      </c>
      <c r="U36" s="807">
        <v>5.7321544643142834</v>
      </c>
      <c r="V36" s="807">
        <v>5.7321544643142834</v>
      </c>
      <c r="W36" s="807">
        <v>5.7321544643142834</v>
      </c>
      <c r="X36" s="807">
        <v>5.7321544643142834</v>
      </c>
      <c r="Y36" s="807">
        <v>0</v>
      </c>
      <c r="Z36" s="807">
        <v>0</v>
      </c>
      <c r="AA36" s="807">
        <v>0</v>
      </c>
      <c r="AB36" s="807">
        <v>0</v>
      </c>
      <c r="AC36" s="807">
        <v>0</v>
      </c>
      <c r="AD36" s="807">
        <v>0</v>
      </c>
      <c r="AE36" s="807">
        <v>0</v>
      </c>
      <c r="AF36" s="807">
        <v>0</v>
      </c>
      <c r="AG36" s="807">
        <v>0</v>
      </c>
      <c r="AH36" s="807">
        <v>0</v>
      </c>
      <c r="AI36" s="807">
        <v>0</v>
      </c>
      <c r="AJ36" s="807">
        <v>0</v>
      </c>
      <c r="AK36" s="807">
        <v>0</v>
      </c>
      <c r="AL36" s="807">
        <v>0</v>
      </c>
      <c r="AM36" s="807">
        <v>0</v>
      </c>
      <c r="AN36" s="807">
        <v>0</v>
      </c>
      <c r="AO36" s="808">
        <v>0</v>
      </c>
      <c r="AP36" s="622"/>
      <c r="AQ36" s="681">
        <v>0</v>
      </c>
      <c r="AR36" s="682">
        <v>273322.27172797383</v>
      </c>
      <c r="AS36" s="682">
        <v>273322.27172797377</v>
      </c>
      <c r="AT36" s="682">
        <v>273322.27172797377</v>
      </c>
      <c r="AU36" s="682">
        <v>170550.98401399195</v>
      </c>
      <c r="AV36" s="682">
        <v>170270.86633640435</v>
      </c>
      <c r="AW36" s="682">
        <v>21372.463597279009</v>
      </c>
      <c r="AX36" s="682">
        <v>21372.463597279009</v>
      </c>
      <c r="AY36" s="682">
        <v>20754.486122082697</v>
      </c>
      <c r="AZ36" s="682">
        <v>20754.486122082697</v>
      </c>
      <c r="BA36" s="682">
        <v>20754.486122082697</v>
      </c>
      <c r="BB36" s="682">
        <v>20754.486122082697</v>
      </c>
      <c r="BC36" s="682">
        <v>20754.486122082697</v>
      </c>
      <c r="BD36" s="682">
        <v>0</v>
      </c>
      <c r="BE36" s="682">
        <v>0</v>
      </c>
      <c r="BF36" s="682">
        <v>0</v>
      </c>
      <c r="BG36" s="682">
        <v>0</v>
      </c>
      <c r="BH36" s="682">
        <v>0</v>
      </c>
      <c r="BI36" s="682">
        <v>0</v>
      </c>
      <c r="BJ36" s="682">
        <v>0</v>
      </c>
      <c r="BK36" s="682">
        <v>0</v>
      </c>
      <c r="BL36" s="682">
        <v>0</v>
      </c>
      <c r="BM36" s="682">
        <v>0</v>
      </c>
      <c r="BN36" s="682">
        <v>0</v>
      </c>
      <c r="BO36" s="682">
        <v>0</v>
      </c>
      <c r="BP36" s="682">
        <v>0</v>
      </c>
      <c r="BQ36" s="682">
        <v>0</v>
      </c>
      <c r="BR36" s="682">
        <v>0</v>
      </c>
      <c r="BS36" s="682">
        <v>0</v>
      </c>
      <c r="BT36" s="683">
        <v>0</v>
      </c>
      <c r="BU36" s="16"/>
    </row>
    <row r="37" spans="2:73" s="17" customFormat="1" ht="15.6">
      <c r="B37" s="677" t="s">
        <v>897</v>
      </c>
      <c r="C37" s="677" t="s">
        <v>830</v>
      </c>
      <c r="D37" s="677" t="s">
        <v>22</v>
      </c>
      <c r="E37" s="677" t="s">
        <v>819</v>
      </c>
      <c r="F37" s="677" t="s">
        <v>900</v>
      </c>
      <c r="G37" s="677" t="s">
        <v>829</v>
      </c>
      <c r="H37" s="677">
        <v>2012</v>
      </c>
      <c r="I37" s="632"/>
      <c r="J37" s="632" t="s">
        <v>584</v>
      </c>
      <c r="K37" s="622"/>
      <c r="L37" s="806">
        <v>0</v>
      </c>
      <c r="M37" s="807">
        <v>28.172974570088709</v>
      </c>
      <c r="N37" s="807">
        <v>28.172974570088709</v>
      </c>
      <c r="O37" s="807">
        <v>28.172974570088709</v>
      </c>
      <c r="P37" s="807">
        <v>28.172974570088709</v>
      </c>
      <c r="Q37" s="807">
        <v>28.172974570088709</v>
      </c>
      <c r="R37" s="807">
        <v>8.5357636866390649</v>
      </c>
      <c r="S37" s="807">
        <v>8.4125370816947793</v>
      </c>
      <c r="T37" s="807">
        <v>8.4125370816947793</v>
      </c>
      <c r="U37" s="807">
        <v>8.4125370816947793</v>
      </c>
      <c r="V37" s="807">
        <v>6.7508413795369071</v>
      </c>
      <c r="W37" s="807">
        <v>6.7508413795369071</v>
      </c>
      <c r="X37" s="807">
        <v>6.7508413795369071</v>
      </c>
      <c r="Y37" s="807">
        <v>6.7508413795369071</v>
      </c>
      <c r="Z37" s="807">
        <v>6.7508413795369071</v>
      </c>
      <c r="AA37" s="807">
        <v>6.7508413795369071</v>
      </c>
      <c r="AB37" s="807">
        <v>0</v>
      </c>
      <c r="AC37" s="807">
        <v>0</v>
      </c>
      <c r="AD37" s="807">
        <v>0</v>
      </c>
      <c r="AE37" s="807">
        <v>0</v>
      </c>
      <c r="AF37" s="807">
        <v>0</v>
      </c>
      <c r="AG37" s="807">
        <v>0</v>
      </c>
      <c r="AH37" s="807">
        <v>0</v>
      </c>
      <c r="AI37" s="807">
        <v>0</v>
      </c>
      <c r="AJ37" s="807">
        <v>0</v>
      </c>
      <c r="AK37" s="807">
        <v>0</v>
      </c>
      <c r="AL37" s="807">
        <v>0</v>
      </c>
      <c r="AM37" s="807">
        <v>0</v>
      </c>
      <c r="AN37" s="807">
        <v>0</v>
      </c>
      <c r="AO37" s="808">
        <v>0</v>
      </c>
      <c r="AP37" s="622"/>
      <c r="AQ37" s="681">
        <v>0</v>
      </c>
      <c r="AR37" s="682">
        <v>78651.834881042858</v>
      </c>
      <c r="AS37" s="682">
        <v>78651.834881042858</v>
      </c>
      <c r="AT37" s="682">
        <v>78651.834881042858</v>
      </c>
      <c r="AU37" s="682">
        <v>78651.834881042858</v>
      </c>
      <c r="AV37" s="682">
        <v>78651.834881042858</v>
      </c>
      <c r="AW37" s="682">
        <v>14709.224148182569</v>
      </c>
      <c r="AX37" s="682">
        <v>14414.625213950818</v>
      </c>
      <c r="AY37" s="682">
        <v>14414.625213950818</v>
      </c>
      <c r="AZ37" s="682">
        <v>14414.625213950818</v>
      </c>
      <c r="BA37" s="682">
        <v>10441.994603097588</v>
      </c>
      <c r="BB37" s="682">
        <v>10441.994603097588</v>
      </c>
      <c r="BC37" s="682">
        <v>10441.994603097588</v>
      </c>
      <c r="BD37" s="682">
        <v>10441.994603097588</v>
      </c>
      <c r="BE37" s="682">
        <v>10441.994603097588</v>
      </c>
      <c r="BF37" s="682">
        <v>10441.994603097588</v>
      </c>
      <c r="BG37" s="682">
        <v>0</v>
      </c>
      <c r="BH37" s="682">
        <v>0</v>
      </c>
      <c r="BI37" s="682">
        <v>0</v>
      </c>
      <c r="BJ37" s="682">
        <v>0</v>
      </c>
      <c r="BK37" s="682">
        <v>0</v>
      </c>
      <c r="BL37" s="682">
        <v>0</v>
      </c>
      <c r="BM37" s="682">
        <v>0</v>
      </c>
      <c r="BN37" s="682">
        <v>0</v>
      </c>
      <c r="BO37" s="682">
        <v>0</v>
      </c>
      <c r="BP37" s="682">
        <v>0</v>
      </c>
      <c r="BQ37" s="682">
        <v>0</v>
      </c>
      <c r="BR37" s="682">
        <v>0</v>
      </c>
      <c r="BS37" s="682">
        <v>0</v>
      </c>
      <c r="BT37" s="683">
        <v>0</v>
      </c>
      <c r="BU37" s="16"/>
    </row>
    <row r="38" spans="2:73" s="17" customFormat="1" ht="15.6">
      <c r="B38" s="677" t="s">
        <v>897</v>
      </c>
      <c r="C38" s="677" t="s">
        <v>828</v>
      </c>
      <c r="D38" s="677" t="s">
        <v>2</v>
      </c>
      <c r="E38" s="677" t="s">
        <v>819</v>
      </c>
      <c r="F38" s="677" t="s">
        <v>29</v>
      </c>
      <c r="G38" s="677" t="s">
        <v>829</v>
      </c>
      <c r="H38" s="677">
        <v>2012</v>
      </c>
      <c r="I38" s="632"/>
      <c r="J38" s="632" t="s">
        <v>584</v>
      </c>
      <c r="K38" s="622"/>
      <c r="L38" s="806">
        <v>0</v>
      </c>
      <c r="M38" s="807">
        <v>4.5447319317082027</v>
      </c>
      <c r="N38" s="807">
        <v>4.5447319317082027</v>
      </c>
      <c r="O38" s="807">
        <v>4.5447319317082027</v>
      </c>
      <c r="P38" s="807">
        <v>4.2028421894247892</v>
      </c>
      <c r="Q38" s="807">
        <v>0</v>
      </c>
      <c r="R38" s="807">
        <v>0</v>
      </c>
      <c r="S38" s="807">
        <v>0</v>
      </c>
      <c r="T38" s="807">
        <v>0</v>
      </c>
      <c r="U38" s="807">
        <v>0</v>
      </c>
      <c r="V38" s="807">
        <v>0</v>
      </c>
      <c r="W38" s="807">
        <v>0</v>
      </c>
      <c r="X38" s="807">
        <v>0</v>
      </c>
      <c r="Y38" s="807">
        <v>0</v>
      </c>
      <c r="Z38" s="807">
        <v>0</v>
      </c>
      <c r="AA38" s="807">
        <v>0</v>
      </c>
      <c r="AB38" s="807">
        <v>0</v>
      </c>
      <c r="AC38" s="807">
        <v>0</v>
      </c>
      <c r="AD38" s="807">
        <v>0</v>
      </c>
      <c r="AE38" s="807">
        <v>0</v>
      </c>
      <c r="AF38" s="807">
        <v>0</v>
      </c>
      <c r="AG38" s="807">
        <v>0</v>
      </c>
      <c r="AH38" s="807">
        <v>0</v>
      </c>
      <c r="AI38" s="807">
        <v>0</v>
      </c>
      <c r="AJ38" s="807">
        <v>0</v>
      </c>
      <c r="AK38" s="807">
        <v>0</v>
      </c>
      <c r="AL38" s="807">
        <v>0</v>
      </c>
      <c r="AM38" s="807">
        <v>0</v>
      </c>
      <c r="AN38" s="807">
        <v>0</v>
      </c>
      <c r="AO38" s="808">
        <v>0</v>
      </c>
      <c r="AP38" s="622"/>
      <c r="AQ38" s="681">
        <v>0</v>
      </c>
      <c r="AR38" s="682">
        <v>7799.663666694023</v>
      </c>
      <c r="AS38" s="682">
        <v>7799.663666694023</v>
      </c>
      <c r="AT38" s="682">
        <v>7799.663666694023</v>
      </c>
      <c r="AU38" s="682">
        <v>7493.927253394957</v>
      </c>
      <c r="AV38" s="682">
        <v>0</v>
      </c>
      <c r="AW38" s="682">
        <v>0</v>
      </c>
      <c r="AX38" s="682">
        <v>0</v>
      </c>
      <c r="AY38" s="682">
        <v>0</v>
      </c>
      <c r="AZ38" s="682">
        <v>0</v>
      </c>
      <c r="BA38" s="682">
        <v>0</v>
      </c>
      <c r="BB38" s="682">
        <v>0</v>
      </c>
      <c r="BC38" s="682">
        <v>0</v>
      </c>
      <c r="BD38" s="682">
        <v>0</v>
      </c>
      <c r="BE38" s="682">
        <v>0</v>
      </c>
      <c r="BF38" s="682">
        <v>0</v>
      </c>
      <c r="BG38" s="682">
        <v>0</v>
      </c>
      <c r="BH38" s="682">
        <v>0</v>
      </c>
      <c r="BI38" s="682">
        <v>0</v>
      </c>
      <c r="BJ38" s="682">
        <v>0</v>
      </c>
      <c r="BK38" s="682">
        <v>0</v>
      </c>
      <c r="BL38" s="682">
        <v>0</v>
      </c>
      <c r="BM38" s="682">
        <v>0</v>
      </c>
      <c r="BN38" s="682">
        <v>0</v>
      </c>
      <c r="BO38" s="682">
        <v>0</v>
      </c>
      <c r="BP38" s="682">
        <v>0</v>
      </c>
      <c r="BQ38" s="682">
        <v>0</v>
      </c>
      <c r="BR38" s="682">
        <v>0</v>
      </c>
      <c r="BS38" s="682">
        <v>0</v>
      </c>
      <c r="BT38" s="683">
        <v>0</v>
      </c>
      <c r="BU38" s="16"/>
    </row>
    <row r="39" spans="2:73" s="17" customFormat="1" ht="15.6">
      <c r="B39" s="677" t="s">
        <v>897</v>
      </c>
      <c r="C39" s="677" t="s">
        <v>828</v>
      </c>
      <c r="D39" s="677" t="s">
        <v>1</v>
      </c>
      <c r="E39" s="677" t="s">
        <v>819</v>
      </c>
      <c r="F39" s="677" t="s">
        <v>29</v>
      </c>
      <c r="G39" s="677" t="s">
        <v>829</v>
      </c>
      <c r="H39" s="677">
        <v>2012</v>
      </c>
      <c r="I39" s="632"/>
      <c r="J39" s="632" t="s">
        <v>584</v>
      </c>
      <c r="K39" s="622"/>
      <c r="L39" s="806">
        <v>0</v>
      </c>
      <c r="M39" s="807">
        <v>1.4671368227471564</v>
      </c>
      <c r="N39" s="807">
        <v>1.4671368227471564</v>
      </c>
      <c r="O39" s="807">
        <v>1.4671368227471564</v>
      </c>
      <c r="P39" s="807">
        <v>1.4671368227471564</v>
      </c>
      <c r="Q39" s="807">
        <v>0.77080100282960773</v>
      </c>
      <c r="R39" s="807">
        <v>0</v>
      </c>
      <c r="S39" s="807">
        <v>0</v>
      </c>
      <c r="T39" s="807">
        <v>0</v>
      </c>
      <c r="U39" s="807">
        <v>0</v>
      </c>
      <c r="V39" s="807">
        <v>0</v>
      </c>
      <c r="W39" s="807">
        <v>0</v>
      </c>
      <c r="X39" s="807">
        <v>0</v>
      </c>
      <c r="Y39" s="807">
        <v>0</v>
      </c>
      <c r="Z39" s="807">
        <v>0</v>
      </c>
      <c r="AA39" s="807">
        <v>0</v>
      </c>
      <c r="AB39" s="807">
        <v>0</v>
      </c>
      <c r="AC39" s="807">
        <v>0</v>
      </c>
      <c r="AD39" s="807">
        <v>0</v>
      </c>
      <c r="AE39" s="807">
        <v>0</v>
      </c>
      <c r="AF39" s="807">
        <v>0</v>
      </c>
      <c r="AG39" s="807">
        <v>0</v>
      </c>
      <c r="AH39" s="807">
        <v>0</v>
      </c>
      <c r="AI39" s="807">
        <v>0</v>
      </c>
      <c r="AJ39" s="807">
        <v>0</v>
      </c>
      <c r="AK39" s="807">
        <v>0</v>
      </c>
      <c r="AL39" s="807">
        <v>0</v>
      </c>
      <c r="AM39" s="807">
        <v>0</v>
      </c>
      <c r="AN39" s="807">
        <v>0</v>
      </c>
      <c r="AO39" s="808">
        <v>0</v>
      </c>
      <c r="AP39" s="622"/>
      <c r="AQ39" s="681">
        <v>0</v>
      </c>
      <c r="AR39" s="682">
        <v>9145.6476848132752</v>
      </c>
      <c r="AS39" s="682">
        <v>9145.6476848132752</v>
      </c>
      <c r="AT39" s="682">
        <v>9145.6476848132752</v>
      </c>
      <c r="AU39" s="682">
        <v>9145.6476848132752</v>
      </c>
      <c r="AV39" s="682">
        <v>5862.5085541903654</v>
      </c>
      <c r="AW39" s="682">
        <v>0</v>
      </c>
      <c r="AX39" s="682">
        <v>0</v>
      </c>
      <c r="AY39" s="682">
        <v>0</v>
      </c>
      <c r="AZ39" s="682">
        <v>0</v>
      </c>
      <c r="BA39" s="682">
        <v>0</v>
      </c>
      <c r="BB39" s="682">
        <v>0</v>
      </c>
      <c r="BC39" s="682">
        <v>0</v>
      </c>
      <c r="BD39" s="682">
        <v>0</v>
      </c>
      <c r="BE39" s="682">
        <v>0</v>
      </c>
      <c r="BF39" s="682">
        <v>0</v>
      </c>
      <c r="BG39" s="682">
        <v>0</v>
      </c>
      <c r="BH39" s="682">
        <v>0</v>
      </c>
      <c r="BI39" s="682">
        <v>0</v>
      </c>
      <c r="BJ39" s="682">
        <v>0</v>
      </c>
      <c r="BK39" s="682">
        <v>0</v>
      </c>
      <c r="BL39" s="682">
        <v>0</v>
      </c>
      <c r="BM39" s="682">
        <v>0</v>
      </c>
      <c r="BN39" s="682">
        <v>0</v>
      </c>
      <c r="BO39" s="682">
        <v>0</v>
      </c>
      <c r="BP39" s="682">
        <v>0</v>
      </c>
      <c r="BQ39" s="682">
        <v>0</v>
      </c>
      <c r="BR39" s="682">
        <v>0</v>
      </c>
      <c r="BS39" s="682">
        <v>0</v>
      </c>
      <c r="BT39" s="683">
        <v>0</v>
      </c>
      <c r="BU39" s="16"/>
    </row>
    <row r="40" spans="2:73" s="17" customFormat="1" ht="15.6">
      <c r="B40" s="677" t="s">
        <v>897</v>
      </c>
      <c r="C40" s="677" t="s">
        <v>828</v>
      </c>
      <c r="D40" s="677" t="s">
        <v>5</v>
      </c>
      <c r="E40" s="677" t="s">
        <v>819</v>
      </c>
      <c r="F40" s="677" t="s">
        <v>29</v>
      </c>
      <c r="G40" s="677" t="s">
        <v>829</v>
      </c>
      <c r="H40" s="677">
        <v>2012</v>
      </c>
      <c r="I40" s="632"/>
      <c r="J40" s="632" t="s">
        <v>584</v>
      </c>
      <c r="K40" s="622"/>
      <c r="L40" s="806">
        <v>0</v>
      </c>
      <c r="M40" s="807">
        <v>1.2155258462560978</v>
      </c>
      <c r="N40" s="807">
        <v>1.2155258462560978</v>
      </c>
      <c r="O40" s="807">
        <v>1.2155258462560978</v>
      </c>
      <c r="P40" s="807">
        <v>1.2155258462560978</v>
      </c>
      <c r="Q40" s="807">
        <v>1.1125942807769666</v>
      </c>
      <c r="R40" s="807">
        <v>0.94151695096118537</v>
      </c>
      <c r="S40" s="807">
        <v>0.70485056946088709</v>
      </c>
      <c r="T40" s="807">
        <v>0.7022481646473443</v>
      </c>
      <c r="U40" s="807">
        <v>0.7022481646473443</v>
      </c>
      <c r="V40" s="807">
        <v>0.45288758692560738</v>
      </c>
      <c r="W40" s="807">
        <v>0.17718738086011337</v>
      </c>
      <c r="X40" s="807">
        <v>0.17717182348426866</v>
      </c>
      <c r="Y40" s="807">
        <v>0.17717182348426866</v>
      </c>
      <c r="Z40" s="807">
        <v>0.17413142412728999</v>
      </c>
      <c r="AA40" s="807">
        <v>0.17413142412728999</v>
      </c>
      <c r="AB40" s="807">
        <v>0.16980501659818187</v>
      </c>
      <c r="AC40" s="807">
        <v>4.764401233590379E-2</v>
      </c>
      <c r="AD40" s="807">
        <v>4.764401233590379E-2</v>
      </c>
      <c r="AE40" s="807">
        <v>4.764401233590379E-2</v>
      </c>
      <c r="AF40" s="807">
        <v>4.764401233590379E-2</v>
      </c>
      <c r="AG40" s="807">
        <v>0</v>
      </c>
      <c r="AH40" s="807">
        <v>0</v>
      </c>
      <c r="AI40" s="807">
        <v>0</v>
      </c>
      <c r="AJ40" s="807">
        <v>0</v>
      </c>
      <c r="AK40" s="807">
        <v>0</v>
      </c>
      <c r="AL40" s="807">
        <v>0</v>
      </c>
      <c r="AM40" s="807">
        <v>0</v>
      </c>
      <c r="AN40" s="807">
        <v>0</v>
      </c>
      <c r="AO40" s="808">
        <v>0</v>
      </c>
      <c r="AP40" s="622"/>
      <c r="AQ40" s="681">
        <v>0</v>
      </c>
      <c r="AR40" s="682">
        <v>21996.069577914637</v>
      </c>
      <c r="AS40" s="682">
        <v>21996.069577914637</v>
      </c>
      <c r="AT40" s="682">
        <v>21996.069577914637</v>
      </c>
      <c r="AU40" s="682">
        <v>21996.069577914637</v>
      </c>
      <c r="AV40" s="682">
        <v>19773.067258403764</v>
      </c>
      <c r="AW40" s="682">
        <v>16078.327950535051</v>
      </c>
      <c r="AX40" s="682">
        <v>10967.068711676267</v>
      </c>
      <c r="AY40" s="682">
        <v>10944.271645509634</v>
      </c>
      <c r="AZ40" s="682">
        <v>10944.271645509634</v>
      </c>
      <c r="BA40" s="682">
        <v>5558.8571704681526</v>
      </c>
      <c r="BB40" s="682">
        <v>4125.3970891337049</v>
      </c>
      <c r="BC40" s="682">
        <v>3997.1865150916005</v>
      </c>
      <c r="BD40" s="682">
        <v>3997.1865150916005</v>
      </c>
      <c r="BE40" s="682">
        <v>3718.123388329549</v>
      </c>
      <c r="BF40" s="682">
        <v>3718.123388329549</v>
      </c>
      <c r="BG40" s="682">
        <v>3667.2612915701939</v>
      </c>
      <c r="BH40" s="682">
        <v>1028.9627816356492</v>
      </c>
      <c r="BI40" s="682">
        <v>1028.9627816356492</v>
      </c>
      <c r="BJ40" s="682">
        <v>1028.9627816356492</v>
      </c>
      <c r="BK40" s="682">
        <v>1028.9627816356492</v>
      </c>
      <c r="BL40" s="682">
        <v>0</v>
      </c>
      <c r="BM40" s="682">
        <v>0</v>
      </c>
      <c r="BN40" s="682">
        <v>0</v>
      </c>
      <c r="BO40" s="682">
        <v>0</v>
      </c>
      <c r="BP40" s="682">
        <v>0</v>
      </c>
      <c r="BQ40" s="682">
        <v>0</v>
      </c>
      <c r="BR40" s="682">
        <v>0</v>
      </c>
      <c r="BS40" s="682">
        <v>0</v>
      </c>
      <c r="BT40" s="683">
        <v>0</v>
      </c>
      <c r="BU40" s="16"/>
    </row>
    <row r="41" spans="2:73" s="17" customFormat="1" ht="15.6">
      <c r="B41" s="677" t="s">
        <v>897</v>
      </c>
      <c r="C41" s="677" t="s">
        <v>828</v>
      </c>
      <c r="D41" s="677" t="s">
        <v>4</v>
      </c>
      <c r="E41" s="677" t="s">
        <v>819</v>
      </c>
      <c r="F41" s="677" t="s">
        <v>29</v>
      </c>
      <c r="G41" s="677" t="s">
        <v>829</v>
      </c>
      <c r="H41" s="677">
        <v>2012</v>
      </c>
      <c r="I41" s="632"/>
      <c r="J41" s="632" t="s">
        <v>584</v>
      </c>
      <c r="K41" s="622"/>
      <c r="L41" s="806">
        <v>0</v>
      </c>
      <c r="M41" s="807">
        <v>0.1892427173947315</v>
      </c>
      <c r="N41" s="807">
        <v>0.1892427173947315</v>
      </c>
      <c r="O41" s="807">
        <v>0.1892427173947315</v>
      </c>
      <c r="P41" s="807">
        <v>0.1892427173947315</v>
      </c>
      <c r="Q41" s="807">
        <v>0.1884438830791656</v>
      </c>
      <c r="R41" s="807">
        <v>0.1884438830791656</v>
      </c>
      <c r="S41" s="807">
        <v>0.16073287516697962</v>
      </c>
      <c r="T41" s="807">
        <v>0.160397301914707</v>
      </c>
      <c r="U41" s="807">
        <v>0.160397301914707</v>
      </c>
      <c r="V41" s="807">
        <v>0.160397301914707</v>
      </c>
      <c r="W41" s="807">
        <v>2.9504583900728958E-3</v>
      </c>
      <c r="X41" s="807">
        <v>2.9484264526221816E-3</v>
      </c>
      <c r="Y41" s="807">
        <v>2.9484264526221816E-3</v>
      </c>
      <c r="Z41" s="807">
        <v>2.8422562536095778E-3</v>
      </c>
      <c r="AA41" s="807">
        <v>2.8422562536095778E-3</v>
      </c>
      <c r="AB41" s="807">
        <v>2.6548921480182819E-3</v>
      </c>
      <c r="AC41" s="807">
        <v>0</v>
      </c>
      <c r="AD41" s="807">
        <v>0</v>
      </c>
      <c r="AE41" s="807">
        <v>0</v>
      </c>
      <c r="AF41" s="807">
        <v>0</v>
      </c>
      <c r="AG41" s="807">
        <v>0</v>
      </c>
      <c r="AH41" s="807">
        <v>0</v>
      </c>
      <c r="AI41" s="807">
        <v>0</v>
      </c>
      <c r="AJ41" s="807">
        <v>0</v>
      </c>
      <c r="AK41" s="807">
        <v>0</v>
      </c>
      <c r="AL41" s="807">
        <v>0</v>
      </c>
      <c r="AM41" s="807">
        <v>0</v>
      </c>
      <c r="AN41" s="807">
        <v>0</v>
      </c>
      <c r="AO41" s="808">
        <v>0</v>
      </c>
      <c r="AP41" s="622"/>
      <c r="AQ41" s="681">
        <v>0</v>
      </c>
      <c r="AR41" s="682">
        <v>1148.3578266650391</v>
      </c>
      <c r="AS41" s="682">
        <v>1148.3578266650391</v>
      </c>
      <c r="AT41" s="682">
        <v>1148.3578266650391</v>
      </c>
      <c r="AU41" s="682">
        <v>1148.3578266650391</v>
      </c>
      <c r="AV41" s="682">
        <v>1131.1054849937375</v>
      </c>
      <c r="AW41" s="682">
        <v>1131.1054849937375</v>
      </c>
      <c r="AX41" s="682">
        <v>532.63372778274845</v>
      </c>
      <c r="AY41" s="682">
        <v>529.69410609284023</v>
      </c>
      <c r="AZ41" s="682">
        <v>529.69410609284023</v>
      </c>
      <c r="BA41" s="682">
        <v>529.69410609284023</v>
      </c>
      <c r="BB41" s="682">
        <v>86.030442244632098</v>
      </c>
      <c r="BC41" s="682">
        <v>69.284953186962113</v>
      </c>
      <c r="BD41" s="682">
        <v>69.284953186962113</v>
      </c>
      <c r="BE41" s="682">
        <v>59.540118963983971</v>
      </c>
      <c r="BF41" s="682">
        <v>59.540118963983971</v>
      </c>
      <c r="BG41" s="682">
        <v>57.33742973424814</v>
      </c>
      <c r="BH41" s="682">
        <v>0</v>
      </c>
      <c r="BI41" s="682">
        <v>0</v>
      </c>
      <c r="BJ41" s="682">
        <v>0</v>
      </c>
      <c r="BK41" s="682">
        <v>0</v>
      </c>
      <c r="BL41" s="682">
        <v>0</v>
      </c>
      <c r="BM41" s="682">
        <v>0</v>
      </c>
      <c r="BN41" s="682">
        <v>0</v>
      </c>
      <c r="BO41" s="682">
        <v>0</v>
      </c>
      <c r="BP41" s="682">
        <v>0</v>
      </c>
      <c r="BQ41" s="682">
        <v>0</v>
      </c>
      <c r="BR41" s="682">
        <v>0</v>
      </c>
      <c r="BS41" s="682">
        <v>0</v>
      </c>
      <c r="BT41" s="683">
        <v>0</v>
      </c>
      <c r="BU41" s="16"/>
    </row>
    <row r="42" spans="2:73" s="17" customFormat="1" ht="15.6">
      <c r="B42" s="677" t="s">
        <v>897</v>
      </c>
      <c r="C42" s="677" t="s">
        <v>828</v>
      </c>
      <c r="D42" s="677" t="s">
        <v>3</v>
      </c>
      <c r="E42" s="677" t="s">
        <v>819</v>
      </c>
      <c r="F42" s="677" t="s">
        <v>29</v>
      </c>
      <c r="G42" s="677" t="s">
        <v>829</v>
      </c>
      <c r="H42" s="677">
        <v>2012</v>
      </c>
      <c r="I42" s="632"/>
      <c r="J42" s="632" t="s">
        <v>584</v>
      </c>
      <c r="K42" s="622"/>
      <c r="L42" s="806">
        <v>0</v>
      </c>
      <c r="M42" s="807">
        <v>4.7365611873184745</v>
      </c>
      <c r="N42" s="807">
        <v>4.7365611873184745</v>
      </c>
      <c r="O42" s="807">
        <v>4.7365611873184745</v>
      </c>
      <c r="P42" s="807">
        <v>4.7365611873184745</v>
      </c>
      <c r="Q42" s="807">
        <v>4.7365611873184745</v>
      </c>
      <c r="R42" s="807">
        <v>4.7365611873184745</v>
      </c>
      <c r="S42" s="807">
        <v>4.7365611873184745</v>
      </c>
      <c r="T42" s="807">
        <v>4.7365611873184745</v>
      </c>
      <c r="U42" s="807">
        <v>4.7365611873184745</v>
      </c>
      <c r="V42" s="807">
        <v>4.7365611873184745</v>
      </c>
      <c r="W42" s="807">
        <v>4.7365611873184745</v>
      </c>
      <c r="X42" s="807">
        <v>4.7365611873184745</v>
      </c>
      <c r="Y42" s="807">
        <v>4.7365611873184745</v>
      </c>
      <c r="Z42" s="807">
        <v>4.7365611873184745</v>
      </c>
      <c r="AA42" s="807">
        <v>4.7365611873184745</v>
      </c>
      <c r="AB42" s="807">
        <v>4.7365611873184745</v>
      </c>
      <c r="AC42" s="807">
        <v>4.7365611873184745</v>
      </c>
      <c r="AD42" s="807">
        <v>4.7365611873184745</v>
      </c>
      <c r="AE42" s="807">
        <v>4.7033476488886299</v>
      </c>
      <c r="AF42" s="807">
        <v>0</v>
      </c>
      <c r="AG42" s="807">
        <v>0</v>
      </c>
      <c r="AH42" s="807">
        <v>0</v>
      </c>
      <c r="AI42" s="807">
        <v>0</v>
      </c>
      <c r="AJ42" s="807">
        <v>0</v>
      </c>
      <c r="AK42" s="807">
        <v>0</v>
      </c>
      <c r="AL42" s="807">
        <v>0</v>
      </c>
      <c r="AM42" s="807">
        <v>0</v>
      </c>
      <c r="AN42" s="807">
        <v>0</v>
      </c>
      <c r="AO42" s="808">
        <v>0</v>
      </c>
      <c r="AP42" s="622"/>
      <c r="AQ42" s="681">
        <v>0</v>
      </c>
      <c r="AR42" s="682">
        <v>9109.2349775862003</v>
      </c>
      <c r="AS42" s="682">
        <v>9109.2349775862003</v>
      </c>
      <c r="AT42" s="682">
        <v>9109.2349775862003</v>
      </c>
      <c r="AU42" s="682">
        <v>9109.2349775862003</v>
      </c>
      <c r="AV42" s="682">
        <v>9109.2349775862003</v>
      </c>
      <c r="AW42" s="682">
        <v>9109.2349775862003</v>
      </c>
      <c r="AX42" s="682">
        <v>9109.2349775862003</v>
      </c>
      <c r="AY42" s="682">
        <v>9109.2349775862003</v>
      </c>
      <c r="AZ42" s="682">
        <v>9109.2349775862003</v>
      </c>
      <c r="BA42" s="682">
        <v>9109.2349775862003</v>
      </c>
      <c r="BB42" s="682">
        <v>9109.2349775862003</v>
      </c>
      <c r="BC42" s="682">
        <v>9109.2349775862003</v>
      </c>
      <c r="BD42" s="682">
        <v>9109.2349775862003</v>
      </c>
      <c r="BE42" s="682">
        <v>9109.2349775862003</v>
      </c>
      <c r="BF42" s="682">
        <v>9109.2349775862003</v>
      </c>
      <c r="BG42" s="682">
        <v>9109.2349775862003</v>
      </c>
      <c r="BH42" s="682">
        <v>9109.2349775862003</v>
      </c>
      <c r="BI42" s="682">
        <v>9109.2349775862003</v>
      </c>
      <c r="BJ42" s="682">
        <v>9079.5336240308388</v>
      </c>
      <c r="BK42" s="682">
        <v>0</v>
      </c>
      <c r="BL42" s="682">
        <v>0</v>
      </c>
      <c r="BM42" s="682">
        <v>0</v>
      </c>
      <c r="BN42" s="682">
        <v>0</v>
      </c>
      <c r="BO42" s="682">
        <v>0</v>
      </c>
      <c r="BP42" s="682">
        <v>0</v>
      </c>
      <c r="BQ42" s="682">
        <v>0</v>
      </c>
      <c r="BR42" s="682">
        <v>0</v>
      </c>
      <c r="BS42" s="682">
        <v>0</v>
      </c>
      <c r="BT42" s="683">
        <v>0</v>
      </c>
      <c r="BU42" s="16"/>
    </row>
    <row r="43" spans="2:73" s="17" customFormat="1" ht="15.6">
      <c r="B43" s="677" t="s">
        <v>897</v>
      </c>
      <c r="C43" s="677" t="s">
        <v>899</v>
      </c>
      <c r="D43" s="677" t="s">
        <v>17</v>
      </c>
      <c r="E43" s="677" t="s">
        <v>819</v>
      </c>
      <c r="F43" s="677" t="s">
        <v>900</v>
      </c>
      <c r="G43" s="677" t="s">
        <v>829</v>
      </c>
      <c r="H43" s="677">
        <v>2012</v>
      </c>
      <c r="I43" s="632"/>
      <c r="J43" s="632" t="s">
        <v>584</v>
      </c>
      <c r="K43" s="622"/>
      <c r="L43" s="806">
        <v>0</v>
      </c>
      <c r="M43" s="807">
        <v>9.2808083442639563E-2</v>
      </c>
      <c r="N43" s="807">
        <v>9.2808083442639563E-2</v>
      </c>
      <c r="O43" s="807">
        <v>9.2808083442639563E-2</v>
      </c>
      <c r="P43" s="807">
        <v>9.2808083442639563E-2</v>
      </c>
      <c r="Q43" s="807">
        <v>9.2808083442639563E-2</v>
      </c>
      <c r="R43" s="807">
        <v>9.2808083442639563E-2</v>
      </c>
      <c r="S43" s="807">
        <v>9.2808083442639563E-2</v>
      </c>
      <c r="T43" s="807">
        <v>9.2808083442639563E-2</v>
      </c>
      <c r="U43" s="807">
        <v>9.2808083442639563E-2</v>
      </c>
      <c r="V43" s="807">
        <v>9.2808083442639563E-2</v>
      </c>
      <c r="W43" s="807">
        <v>9.2808083442639563E-2</v>
      </c>
      <c r="X43" s="807">
        <v>9.2808083442639563E-2</v>
      </c>
      <c r="Y43" s="807">
        <v>0</v>
      </c>
      <c r="Z43" s="807">
        <v>0</v>
      </c>
      <c r="AA43" s="807">
        <v>0</v>
      </c>
      <c r="AB43" s="807">
        <v>0</v>
      </c>
      <c r="AC43" s="807">
        <v>0</v>
      </c>
      <c r="AD43" s="807">
        <v>0</v>
      </c>
      <c r="AE43" s="807">
        <v>0</v>
      </c>
      <c r="AF43" s="807">
        <v>0</v>
      </c>
      <c r="AG43" s="807">
        <v>0</v>
      </c>
      <c r="AH43" s="807">
        <v>0</v>
      </c>
      <c r="AI43" s="807">
        <v>0</v>
      </c>
      <c r="AJ43" s="807">
        <v>0</v>
      </c>
      <c r="AK43" s="807">
        <v>0</v>
      </c>
      <c r="AL43" s="807">
        <v>0</v>
      </c>
      <c r="AM43" s="807">
        <v>0</v>
      </c>
      <c r="AN43" s="807">
        <v>0</v>
      </c>
      <c r="AO43" s="808">
        <v>0</v>
      </c>
      <c r="AP43" s="622"/>
      <c r="AQ43" s="681">
        <v>0</v>
      </c>
      <c r="AR43" s="682">
        <v>89.915838612168272</v>
      </c>
      <c r="AS43" s="682">
        <v>89.915838612168272</v>
      </c>
      <c r="AT43" s="682">
        <v>89.915838612168272</v>
      </c>
      <c r="AU43" s="682">
        <v>89.915838612168272</v>
      </c>
      <c r="AV43" s="682">
        <v>89.915838612168272</v>
      </c>
      <c r="AW43" s="682">
        <v>89.915838612168272</v>
      </c>
      <c r="AX43" s="682">
        <v>89.915838612168272</v>
      </c>
      <c r="AY43" s="682">
        <v>89.915838612168272</v>
      </c>
      <c r="AZ43" s="682">
        <v>89.915838612168272</v>
      </c>
      <c r="BA43" s="682">
        <v>89.915838612168272</v>
      </c>
      <c r="BB43" s="682">
        <v>89.915838612168272</v>
      </c>
      <c r="BC43" s="682">
        <v>89.915838612168272</v>
      </c>
      <c r="BD43" s="682">
        <v>0</v>
      </c>
      <c r="BE43" s="682">
        <v>0</v>
      </c>
      <c r="BF43" s="682">
        <v>0</v>
      </c>
      <c r="BG43" s="682">
        <v>0</v>
      </c>
      <c r="BH43" s="682">
        <v>0</v>
      </c>
      <c r="BI43" s="682">
        <v>0</v>
      </c>
      <c r="BJ43" s="682">
        <v>0</v>
      </c>
      <c r="BK43" s="682">
        <v>0</v>
      </c>
      <c r="BL43" s="682">
        <v>0</v>
      </c>
      <c r="BM43" s="682">
        <v>0</v>
      </c>
      <c r="BN43" s="682">
        <v>0</v>
      </c>
      <c r="BO43" s="682">
        <v>0</v>
      </c>
      <c r="BP43" s="682">
        <v>0</v>
      </c>
      <c r="BQ43" s="682">
        <v>0</v>
      </c>
      <c r="BR43" s="682">
        <v>0</v>
      </c>
      <c r="BS43" s="682">
        <v>0</v>
      </c>
      <c r="BT43" s="683">
        <v>0</v>
      </c>
      <c r="BU43" s="16"/>
    </row>
    <row r="44" spans="2:73" s="17" customFormat="1" ht="15.6">
      <c r="B44" s="677" t="s">
        <v>901</v>
      </c>
      <c r="C44" s="677" t="s">
        <v>899</v>
      </c>
      <c r="D44" s="677" t="s">
        <v>17</v>
      </c>
      <c r="E44" s="677" t="s">
        <v>819</v>
      </c>
      <c r="F44" s="677" t="s">
        <v>900</v>
      </c>
      <c r="G44" s="677" t="s">
        <v>829</v>
      </c>
      <c r="H44" s="677">
        <v>2011</v>
      </c>
      <c r="I44" s="632"/>
      <c r="J44" s="632" t="s">
        <v>577</v>
      </c>
      <c r="K44" s="622"/>
      <c r="L44" s="806">
        <v>0</v>
      </c>
      <c r="M44" s="807">
        <v>0</v>
      </c>
      <c r="N44" s="807">
        <v>0</v>
      </c>
      <c r="O44" s="807">
        <v>0</v>
      </c>
      <c r="P44" s="807">
        <v>0</v>
      </c>
      <c r="Q44" s="807">
        <v>0</v>
      </c>
      <c r="R44" s="807">
        <v>0</v>
      </c>
      <c r="S44" s="807">
        <v>0</v>
      </c>
      <c r="T44" s="807">
        <v>0</v>
      </c>
      <c r="U44" s="807">
        <v>0</v>
      </c>
      <c r="V44" s="807">
        <v>0</v>
      </c>
      <c r="W44" s="807">
        <v>0</v>
      </c>
      <c r="X44" s="807">
        <v>0</v>
      </c>
      <c r="Y44" s="807">
        <v>0</v>
      </c>
      <c r="Z44" s="807">
        <v>0</v>
      </c>
      <c r="AA44" s="807">
        <v>0</v>
      </c>
      <c r="AB44" s="807">
        <v>0</v>
      </c>
      <c r="AC44" s="807">
        <v>0</v>
      </c>
      <c r="AD44" s="807">
        <v>0</v>
      </c>
      <c r="AE44" s="807">
        <v>0</v>
      </c>
      <c r="AF44" s="807">
        <v>0</v>
      </c>
      <c r="AG44" s="807">
        <v>0</v>
      </c>
      <c r="AH44" s="807">
        <v>0</v>
      </c>
      <c r="AI44" s="807">
        <v>0</v>
      </c>
      <c r="AJ44" s="807">
        <v>0</v>
      </c>
      <c r="AK44" s="807">
        <v>0</v>
      </c>
      <c r="AL44" s="807">
        <v>0</v>
      </c>
      <c r="AM44" s="807">
        <v>0</v>
      </c>
      <c r="AN44" s="807">
        <v>0</v>
      </c>
      <c r="AO44" s="808">
        <v>0</v>
      </c>
      <c r="AP44" s="622"/>
      <c r="AQ44" s="681">
        <v>0</v>
      </c>
      <c r="AR44" s="682">
        <v>0</v>
      </c>
      <c r="AS44" s="682">
        <v>0</v>
      </c>
      <c r="AT44" s="682">
        <v>0</v>
      </c>
      <c r="AU44" s="682">
        <v>0</v>
      </c>
      <c r="AV44" s="682">
        <v>0</v>
      </c>
      <c r="AW44" s="682">
        <v>0</v>
      </c>
      <c r="AX44" s="682">
        <v>0</v>
      </c>
      <c r="AY44" s="682">
        <v>0</v>
      </c>
      <c r="AZ44" s="682">
        <v>0</v>
      </c>
      <c r="BA44" s="682">
        <v>0</v>
      </c>
      <c r="BB44" s="682">
        <v>0</v>
      </c>
      <c r="BC44" s="682">
        <v>0</v>
      </c>
      <c r="BD44" s="682">
        <v>0</v>
      </c>
      <c r="BE44" s="682">
        <v>0</v>
      </c>
      <c r="BF44" s="682">
        <v>0</v>
      </c>
      <c r="BG44" s="682">
        <v>0</v>
      </c>
      <c r="BH44" s="682">
        <v>0</v>
      </c>
      <c r="BI44" s="682">
        <v>0</v>
      </c>
      <c r="BJ44" s="682">
        <v>0</v>
      </c>
      <c r="BK44" s="682">
        <v>0</v>
      </c>
      <c r="BL44" s="682">
        <v>0</v>
      </c>
      <c r="BM44" s="682">
        <v>0</v>
      </c>
      <c r="BN44" s="682">
        <v>0</v>
      </c>
      <c r="BO44" s="682">
        <v>0</v>
      </c>
      <c r="BP44" s="682">
        <v>0</v>
      </c>
      <c r="BQ44" s="682">
        <v>0</v>
      </c>
      <c r="BR44" s="682">
        <v>0</v>
      </c>
      <c r="BS44" s="682">
        <v>0</v>
      </c>
      <c r="BT44" s="683">
        <v>0</v>
      </c>
      <c r="BU44" s="16"/>
    </row>
    <row r="45" spans="2:73" s="17" customFormat="1" ht="15.6">
      <c r="B45" s="677" t="s">
        <v>901</v>
      </c>
      <c r="C45" s="677" t="s">
        <v>828</v>
      </c>
      <c r="D45" s="677" t="s">
        <v>3</v>
      </c>
      <c r="E45" s="677" t="s">
        <v>819</v>
      </c>
      <c r="F45" s="677" t="s">
        <v>29</v>
      </c>
      <c r="G45" s="677" t="s">
        <v>829</v>
      </c>
      <c r="H45" s="677">
        <v>2011</v>
      </c>
      <c r="I45" s="632"/>
      <c r="J45" s="632" t="s">
        <v>577</v>
      </c>
      <c r="K45" s="622"/>
      <c r="L45" s="806">
        <v>-0.81580427375729392</v>
      </c>
      <c r="M45" s="807">
        <v>-0.81580427375729392</v>
      </c>
      <c r="N45" s="807">
        <v>-0.81580427375729392</v>
      </c>
      <c r="O45" s="807">
        <v>-0.81580427375729392</v>
      </c>
      <c r="P45" s="807">
        <v>-0.81580427375729392</v>
      </c>
      <c r="Q45" s="807">
        <v>-0.81580427375729392</v>
      </c>
      <c r="R45" s="807">
        <v>-0.81580427375729392</v>
      </c>
      <c r="S45" s="807">
        <v>-0.81580427375729392</v>
      </c>
      <c r="T45" s="807">
        <v>-0.81580427375729392</v>
      </c>
      <c r="U45" s="807">
        <v>-0.81580427375729392</v>
      </c>
      <c r="V45" s="807">
        <v>-0.81580427375729392</v>
      </c>
      <c r="W45" s="807">
        <v>-0.81580427375729392</v>
      </c>
      <c r="X45" s="807">
        <v>-0.81580427375729392</v>
      </c>
      <c r="Y45" s="807">
        <v>-0.81580427375729392</v>
      </c>
      <c r="Z45" s="807">
        <v>-0.81580427375729392</v>
      </c>
      <c r="AA45" s="807">
        <v>-0.81580427375729392</v>
      </c>
      <c r="AB45" s="807">
        <v>-0.81580427375729392</v>
      </c>
      <c r="AC45" s="807">
        <v>-0.81580427375729392</v>
      </c>
      <c r="AD45" s="807">
        <v>-0.80235661900387145</v>
      </c>
      <c r="AE45" s="807">
        <v>0</v>
      </c>
      <c r="AF45" s="807">
        <v>0</v>
      </c>
      <c r="AG45" s="807">
        <v>0</v>
      </c>
      <c r="AH45" s="807">
        <v>0</v>
      </c>
      <c r="AI45" s="807">
        <v>0</v>
      </c>
      <c r="AJ45" s="807">
        <v>0</v>
      </c>
      <c r="AK45" s="807">
        <v>0</v>
      </c>
      <c r="AL45" s="807">
        <v>0</v>
      </c>
      <c r="AM45" s="807">
        <v>0</v>
      </c>
      <c r="AN45" s="807">
        <v>0</v>
      </c>
      <c r="AO45" s="808">
        <v>0</v>
      </c>
      <c r="AP45" s="622"/>
      <c r="AQ45" s="681">
        <v>-1661.8669396040611</v>
      </c>
      <c r="AR45" s="682">
        <v>-1661.8669396040611</v>
      </c>
      <c r="AS45" s="682">
        <v>-1661.8669396040611</v>
      </c>
      <c r="AT45" s="682">
        <v>-1661.8669396040611</v>
      </c>
      <c r="AU45" s="682">
        <v>-1661.8669396040611</v>
      </c>
      <c r="AV45" s="682">
        <v>-1661.8669396040611</v>
      </c>
      <c r="AW45" s="682">
        <v>-1661.8669396040611</v>
      </c>
      <c r="AX45" s="682">
        <v>-1661.8669396040611</v>
      </c>
      <c r="AY45" s="682">
        <v>-1661.8669396040611</v>
      </c>
      <c r="AZ45" s="682">
        <v>-1661.8669396040611</v>
      </c>
      <c r="BA45" s="682">
        <v>-1661.8669396040611</v>
      </c>
      <c r="BB45" s="682">
        <v>-1661.8669396040611</v>
      </c>
      <c r="BC45" s="682">
        <v>-1661.8669396040611</v>
      </c>
      <c r="BD45" s="682">
        <v>-1661.8669396040611</v>
      </c>
      <c r="BE45" s="682">
        <v>-1661.8669396040611</v>
      </c>
      <c r="BF45" s="682">
        <v>-1661.8669396040611</v>
      </c>
      <c r="BG45" s="682">
        <v>-1661.8669396040611</v>
      </c>
      <c r="BH45" s="682">
        <v>-1661.8669396040611</v>
      </c>
      <c r="BI45" s="682">
        <v>-1649.8619223568357</v>
      </c>
      <c r="BJ45" s="682">
        <v>0</v>
      </c>
      <c r="BK45" s="682">
        <v>0</v>
      </c>
      <c r="BL45" s="682">
        <v>0</v>
      </c>
      <c r="BM45" s="682">
        <v>0</v>
      </c>
      <c r="BN45" s="682">
        <v>0</v>
      </c>
      <c r="BO45" s="682">
        <v>0</v>
      </c>
      <c r="BP45" s="682">
        <v>0</v>
      </c>
      <c r="BQ45" s="682">
        <v>0</v>
      </c>
      <c r="BR45" s="682">
        <v>0</v>
      </c>
      <c r="BS45" s="682">
        <v>0</v>
      </c>
      <c r="BT45" s="683">
        <v>0</v>
      </c>
      <c r="BU45" s="16"/>
    </row>
    <row r="46" spans="2:73" s="17" customFormat="1" ht="15.6">
      <c r="B46" s="677" t="s">
        <v>901</v>
      </c>
      <c r="C46" s="677" t="s">
        <v>828</v>
      </c>
      <c r="D46" s="677" t="s">
        <v>5</v>
      </c>
      <c r="E46" s="677" t="s">
        <v>819</v>
      </c>
      <c r="F46" s="677" t="s">
        <v>29</v>
      </c>
      <c r="G46" s="677" t="s">
        <v>829</v>
      </c>
      <c r="H46" s="677">
        <v>2011</v>
      </c>
      <c r="I46" s="632"/>
      <c r="J46" s="632" t="s">
        <v>577</v>
      </c>
      <c r="K46" s="622"/>
      <c r="L46" s="806">
        <v>8.8589891466235374E-2</v>
      </c>
      <c r="M46" s="807">
        <v>8.8589891466235374E-2</v>
      </c>
      <c r="N46" s="807">
        <v>8.8589891466235374E-2</v>
      </c>
      <c r="O46" s="807">
        <v>8.8589891466235374E-2</v>
      </c>
      <c r="P46" s="807">
        <v>8.8589891466235374E-2</v>
      </c>
      <c r="Q46" s="807">
        <v>8.101014468926783E-2</v>
      </c>
      <c r="R46" s="807">
        <v>4.6293569249568726E-2</v>
      </c>
      <c r="S46" s="807">
        <v>4.6273109044392163E-2</v>
      </c>
      <c r="T46" s="807">
        <v>4.6273109044392163E-2</v>
      </c>
      <c r="U46" s="807">
        <v>1.453020793421376E-2</v>
      </c>
      <c r="V46" s="807">
        <v>6.0371213004558151E-3</v>
      </c>
      <c r="W46" s="807">
        <v>6.0355052168685822E-3</v>
      </c>
      <c r="X46" s="807">
        <v>6.0355052168685822E-3</v>
      </c>
      <c r="Y46" s="807">
        <v>5.7579945044404588E-3</v>
      </c>
      <c r="Z46" s="807">
        <v>5.7579945044404588E-3</v>
      </c>
      <c r="AA46" s="807">
        <v>5.7452876489539079E-3</v>
      </c>
      <c r="AB46" s="807">
        <v>0</v>
      </c>
      <c r="AC46" s="807">
        <v>0</v>
      </c>
      <c r="AD46" s="807">
        <v>0</v>
      </c>
      <c r="AE46" s="807">
        <v>0</v>
      </c>
      <c r="AF46" s="807">
        <v>0</v>
      </c>
      <c r="AG46" s="807">
        <v>0</v>
      </c>
      <c r="AH46" s="807">
        <v>0</v>
      </c>
      <c r="AI46" s="807">
        <v>0</v>
      </c>
      <c r="AJ46" s="807">
        <v>0</v>
      </c>
      <c r="AK46" s="807">
        <v>0</v>
      </c>
      <c r="AL46" s="807">
        <v>0</v>
      </c>
      <c r="AM46" s="807">
        <v>0</v>
      </c>
      <c r="AN46" s="807">
        <v>0</v>
      </c>
      <c r="AO46" s="808">
        <v>0</v>
      </c>
      <c r="AP46" s="622"/>
      <c r="AQ46" s="681">
        <v>1793.2417094142329</v>
      </c>
      <c r="AR46" s="682">
        <v>1793.2417094142329</v>
      </c>
      <c r="AS46" s="682">
        <v>1793.2417094142329</v>
      </c>
      <c r="AT46" s="682">
        <v>1793.2417094142329</v>
      </c>
      <c r="AU46" s="682">
        <v>1793.2417094142329</v>
      </c>
      <c r="AV46" s="682">
        <v>1629.5427062166175</v>
      </c>
      <c r="AW46" s="682">
        <v>879.77243537028346</v>
      </c>
      <c r="AX46" s="682">
        <v>879.59320397293686</v>
      </c>
      <c r="AY46" s="682">
        <v>879.59320397293686</v>
      </c>
      <c r="AZ46" s="682">
        <v>194.04506849609481</v>
      </c>
      <c r="BA46" s="682">
        <v>163.01946919099223</v>
      </c>
      <c r="BB46" s="682">
        <v>149.70109169035644</v>
      </c>
      <c r="BC46" s="682">
        <v>149.70109169035644</v>
      </c>
      <c r="BD46" s="682">
        <v>124.22976439830174</v>
      </c>
      <c r="BE46" s="682">
        <v>124.22976439830174</v>
      </c>
      <c r="BF46" s="682">
        <v>124.08038010916214</v>
      </c>
      <c r="BG46" s="682">
        <v>0</v>
      </c>
      <c r="BH46" s="682">
        <v>0</v>
      </c>
      <c r="BI46" s="682">
        <v>0</v>
      </c>
      <c r="BJ46" s="682">
        <v>0</v>
      </c>
      <c r="BK46" s="682">
        <v>0</v>
      </c>
      <c r="BL46" s="682">
        <v>0</v>
      </c>
      <c r="BM46" s="682">
        <v>0</v>
      </c>
      <c r="BN46" s="682">
        <v>0</v>
      </c>
      <c r="BO46" s="682">
        <v>0</v>
      </c>
      <c r="BP46" s="682">
        <v>0</v>
      </c>
      <c r="BQ46" s="682">
        <v>0</v>
      </c>
      <c r="BR46" s="682">
        <v>0</v>
      </c>
      <c r="BS46" s="682">
        <v>0</v>
      </c>
      <c r="BT46" s="683">
        <v>0</v>
      </c>
      <c r="BU46" s="16"/>
    </row>
    <row r="47" spans="2:73" s="17" customFormat="1" ht="15.6">
      <c r="B47" s="677" t="s">
        <v>901</v>
      </c>
      <c r="C47" s="677" t="s">
        <v>828</v>
      </c>
      <c r="D47" s="677" t="s">
        <v>4</v>
      </c>
      <c r="E47" s="677" t="s">
        <v>819</v>
      </c>
      <c r="F47" s="677" t="s">
        <v>29</v>
      </c>
      <c r="G47" s="677" t="s">
        <v>829</v>
      </c>
      <c r="H47" s="677">
        <v>2011</v>
      </c>
      <c r="I47" s="632"/>
      <c r="J47" s="632" t="s">
        <v>577</v>
      </c>
      <c r="K47" s="622"/>
      <c r="L47" s="806">
        <v>1.3222270513592966E-2</v>
      </c>
      <c r="M47" s="807">
        <v>1.3222270513592966E-2</v>
      </c>
      <c r="N47" s="807">
        <v>1.3222270513592966E-2</v>
      </c>
      <c r="O47" s="807">
        <v>1.3222270513592966E-2</v>
      </c>
      <c r="P47" s="807">
        <v>1.3222270513592966E-2</v>
      </c>
      <c r="Q47" s="807">
        <v>1.2317393357237645E-2</v>
      </c>
      <c r="R47" s="807">
        <v>8.6153984868150811E-3</v>
      </c>
      <c r="S47" s="807">
        <v>8.5956743709240495E-3</v>
      </c>
      <c r="T47" s="807">
        <v>8.5956743709240495E-3</v>
      </c>
      <c r="U47" s="807">
        <v>4.8061775795103911E-3</v>
      </c>
      <c r="V47" s="807">
        <v>6.3531145295028649E-4</v>
      </c>
      <c r="W47" s="807">
        <v>6.3464131956081317E-4</v>
      </c>
      <c r="X47" s="807">
        <v>6.3464131956081317E-4</v>
      </c>
      <c r="Y47" s="807">
        <v>6.1816335859751076E-4</v>
      </c>
      <c r="Z47" s="807">
        <v>6.1816335859751076E-4</v>
      </c>
      <c r="AA47" s="807">
        <v>6.0685750942805208E-4</v>
      </c>
      <c r="AB47" s="807">
        <v>0</v>
      </c>
      <c r="AC47" s="807">
        <v>0</v>
      </c>
      <c r="AD47" s="807">
        <v>0</v>
      </c>
      <c r="AE47" s="807">
        <v>0</v>
      </c>
      <c r="AF47" s="807">
        <v>0</v>
      </c>
      <c r="AG47" s="807">
        <v>0</v>
      </c>
      <c r="AH47" s="807">
        <v>0</v>
      </c>
      <c r="AI47" s="807">
        <v>0</v>
      </c>
      <c r="AJ47" s="807">
        <v>0</v>
      </c>
      <c r="AK47" s="807">
        <v>0</v>
      </c>
      <c r="AL47" s="807">
        <v>0</v>
      </c>
      <c r="AM47" s="807">
        <v>0</v>
      </c>
      <c r="AN47" s="807">
        <v>0</v>
      </c>
      <c r="AO47" s="808">
        <v>0</v>
      </c>
      <c r="AP47" s="622"/>
      <c r="AQ47" s="681">
        <v>226.39845032618976</v>
      </c>
      <c r="AR47" s="682">
        <v>226.39845032618976</v>
      </c>
      <c r="AS47" s="682">
        <v>226.39845032618976</v>
      </c>
      <c r="AT47" s="682">
        <v>226.39845032618976</v>
      </c>
      <c r="AU47" s="682">
        <v>226.39845032618976</v>
      </c>
      <c r="AV47" s="682">
        <v>206.8559124459307</v>
      </c>
      <c r="AW47" s="682">
        <v>126.90431406637234</v>
      </c>
      <c r="AX47" s="682">
        <v>126.73153081116689</v>
      </c>
      <c r="AY47" s="682">
        <v>126.73153081116689</v>
      </c>
      <c r="AZ47" s="682">
        <v>44.890162540133446</v>
      </c>
      <c r="BA47" s="682">
        <v>20.274248103504139</v>
      </c>
      <c r="BB47" s="682">
        <v>14.751582365610538</v>
      </c>
      <c r="BC47" s="682">
        <v>14.751582365610538</v>
      </c>
      <c r="BD47" s="682">
        <v>13.239152329560353</v>
      </c>
      <c r="BE47" s="682">
        <v>13.239152329560353</v>
      </c>
      <c r="BF47" s="682">
        <v>13.106238545887685</v>
      </c>
      <c r="BG47" s="682">
        <v>0</v>
      </c>
      <c r="BH47" s="682">
        <v>0</v>
      </c>
      <c r="BI47" s="682">
        <v>0</v>
      </c>
      <c r="BJ47" s="682">
        <v>0</v>
      </c>
      <c r="BK47" s="682">
        <v>0</v>
      </c>
      <c r="BL47" s="682">
        <v>0</v>
      </c>
      <c r="BM47" s="682">
        <v>0</v>
      </c>
      <c r="BN47" s="682">
        <v>0</v>
      </c>
      <c r="BO47" s="682">
        <v>0</v>
      </c>
      <c r="BP47" s="682">
        <v>0</v>
      </c>
      <c r="BQ47" s="682">
        <v>0</v>
      </c>
      <c r="BR47" s="682">
        <v>0</v>
      </c>
      <c r="BS47" s="682">
        <v>0</v>
      </c>
      <c r="BT47" s="683">
        <v>0</v>
      </c>
      <c r="BU47" s="16"/>
    </row>
    <row r="48" spans="2:73" s="17" customFormat="1" ht="15.6">
      <c r="B48" s="677" t="s">
        <v>208</v>
      </c>
      <c r="C48" s="677" t="s">
        <v>830</v>
      </c>
      <c r="D48" s="677" t="s">
        <v>22</v>
      </c>
      <c r="E48" s="677" t="s">
        <v>819</v>
      </c>
      <c r="F48" s="677" t="s">
        <v>898</v>
      </c>
      <c r="G48" s="677" t="s">
        <v>829</v>
      </c>
      <c r="H48" s="677">
        <v>2013</v>
      </c>
      <c r="I48" s="632"/>
      <c r="J48" s="632" t="s">
        <v>584</v>
      </c>
      <c r="K48" s="622"/>
      <c r="L48" s="806"/>
      <c r="M48" s="682"/>
      <c r="N48" s="682">
        <v>13.734712627</v>
      </c>
      <c r="O48" s="682">
        <v>13.734712627</v>
      </c>
      <c r="P48" s="682">
        <v>13.734712627</v>
      </c>
      <c r="Q48" s="682">
        <v>13.734712627</v>
      </c>
      <c r="R48" s="682">
        <v>13.734712627</v>
      </c>
      <c r="S48" s="682">
        <v>12.909870676000001</v>
      </c>
      <c r="T48" s="682">
        <v>12.909870676000001</v>
      </c>
      <c r="U48" s="682">
        <v>12.909870676000001</v>
      </c>
      <c r="V48" s="682">
        <v>12.909870676000001</v>
      </c>
      <c r="W48" s="682">
        <v>6.8969742849999998</v>
      </c>
      <c r="X48" s="682">
        <v>0</v>
      </c>
      <c r="Y48" s="682">
        <v>0</v>
      </c>
      <c r="Z48" s="682">
        <v>0</v>
      </c>
      <c r="AA48" s="682">
        <v>0</v>
      </c>
      <c r="AB48" s="682">
        <v>0</v>
      </c>
      <c r="AC48" s="682">
        <v>0</v>
      </c>
      <c r="AD48" s="682">
        <v>0</v>
      </c>
      <c r="AE48" s="682">
        <v>0</v>
      </c>
      <c r="AF48" s="682">
        <v>0</v>
      </c>
      <c r="AG48" s="682">
        <v>0</v>
      </c>
      <c r="AH48" s="682">
        <v>0</v>
      </c>
      <c r="AI48" s="682">
        <v>0</v>
      </c>
      <c r="AJ48" s="682">
        <v>0</v>
      </c>
      <c r="AK48" s="682">
        <v>0</v>
      </c>
      <c r="AL48" s="682">
        <v>0</v>
      </c>
      <c r="AM48" s="682">
        <v>0</v>
      </c>
      <c r="AN48" s="682">
        <v>0</v>
      </c>
      <c r="AO48" s="683">
        <v>0</v>
      </c>
      <c r="AP48" s="622"/>
      <c r="AQ48" s="681"/>
      <c r="AR48" s="682"/>
      <c r="AS48" s="682">
        <v>73952.250588309995</v>
      </c>
      <c r="AT48" s="682">
        <v>73952.250588309995</v>
      </c>
      <c r="AU48" s="682">
        <v>73952.250588309995</v>
      </c>
      <c r="AV48" s="682">
        <v>73952.250588309995</v>
      </c>
      <c r="AW48" s="682">
        <v>73952.250588309995</v>
      </c>
      <c r="AX48" s="682">
        <v>69761.139356568005</v>
      </c>
      <c r="AY48" s="682">
        <v>69761.139356568005</v>
      </c>
      <c r="AZ48" s="682">
        <v>69545.201260700007</v>
      </c>
      <c r="BA48" s="682">
        <v>69425.824663282998</v>
      </c>
      <c r="BB48" s="682">
        <v>38873.647283548002</v>
      </c>
      <c r="BC48" s="682">
        <v>1790.442746575</v>
      </c>
      <c r="BD48" s="682">
        <v>0</v>
      </c>
      <c r="BE48" s="682">
        <v>0</v>
      </c>
      <c r="BF48" s="682">
        <v>0</v>
      </c>
      <c r="BG48" s="682">
        <v>0</v>
      </c>
      <c r="BH48" s="682">
        <v>0</v>
      </c>
      <c r="BI48" s="682">
        <v>0</v>
      </c>
      <c r="BJ48" s="682">
        <v>0</v>
      </c>
      <c r="BK48" s="682">
        <v>0</v>
      </c>
      <c r="BL48" s="682">
        <v>0</v>
      </c>
      <c r="BM48" s="682">
        <v>0</v>
      </c>
      <c r="BN48" s="682">
        <v>0</v>
      </c>
      <c r="BO48" s="682">
        <v>0</v>
      </c>
      <c r="BP48" s="682">
        <v>0</v>
      </c>
      <c r="BQ48" s="682">
        <v>0</v>
      </c>
      <c r="BR48" s="682">
        <v>0</v>
      </c>
      <c r="BS48" s="682">
        <v>0</v>
      </c>
      <c r="BT48" s="683">
        <v>0</v>
      </c>
      <c r="BU48" s="16"/>
    </row>
    <row r="49" spans="2:73" s="17" customFormat="1" ht="15.6">
      <c r="B49" s="677" t="s">
        <v>208</v>
      </c>
      <c r="C49" s="677" t="s">
        <v>830</v>
      </c>
      <c r="D49" s="677" t="s">
        <v>831</v>
      </c>
      <c r="E49" s="677" t="s">
        <v>819</v>
      </c>
      <c r="F49" s="677" t="s">
        <v>898</v>
      </c>
      <c r="G49" s="677" t="s">
        <v>829</v>
      </c>
      <c r="H49" s="677">
        <v>2013</v>
      </c>
      <c r="I49" s="632"/>
      <c r="J49" s="632" t="s">
        <v>584</v>
      </c>
      <c r="K49" s="622"/>
      <c r="L49" s="681"/>
      <c r="M49" s="682"/>
      <c r="N49" s="682">
        <v>13.078280055</v>
      </c>
      <c r="O49" s="682">
        <v>13.078280055</v>
      </c>
      <c r="P49" s="682">
        <v>12.628536066000001</v>
      </c>
      <c r="Q49" s="682">
        <v>11.014016817</v>
      </c>
      <c r="R49" s="682">
        <v>1.6960017519999999</v>
      </c>
      <c r="S49" s="682">
        <v>1.6960017519999999</v>
      </c>
      <c r="T49" s="682">
        <v>1.6960017519999999</v>
      </c>
      <c r="U49" s="682">
        <v>1.6960017519999999</v>
      </c>
      <c r="V49" s="682">
        <v>1.6960017519999999</v>
      </c>
      <c r="W49" s="682">
        <v>1.6960017519999999</v>
      </c>
      <c r="X49" s="682">
        <v>1.654485843</v>
      </c>
      <c r="Y49" s="682">
        <v>1.654485843</v>
      </c>
      <c r="Z49" s="682">
        <v>0</v>
      </c>
      <c r="AA49" s="682">
        <v>0</v>
      </c>
      <c r="AB49" s="682">
        <v>0</v>
      </c>
      <c r="AC49" s="682">
        <v>0</v>
      </c>
      <c r="AD49" s="682">
        <v>0</v>
      </c>
      <c r="AE49" s="682">
        <v>0</v>
      </c>
      <c r="AF49" s="682">
        <v>0</v>
      </c>
      <c r="AG49" s="682">
        <v>0</v>
      </c>
      <c r="AH49" s="682">
        <v>0</v>
      </c>
      <c r="AI49" s="682">
        <v>0</v>
      </c>
      <c r="AJ49" s="682">
        <v>0</v>
      </c>
      <c r="AK49" s="682">
        <v>0</v>
      </c>
      <c r="AL49" s="682">
        <v>0</v>
      </c>
      <c r="AM49" s="682">
        <v>0</v>
      </c>
      <c r="AN49" s="682">
        <v>0</v>
      </c>
      <c r="AO49" s="683">
        <v>0</v>
      </c>
      <c r="AP49" s="622"/>
      <c r="AQ49" s="681"/>
      <c r="AR49" s="682"/>
      <c r="AS49" s="682">
        <v>43022.349355363003</v>
      </c>
      <c r="AT49" s="682">
        <v>43022.349355363003</v>
      </c>
      <c r="AU49" s="682">
        <v>41477.241109485003</v>
      </c>
      <c r="AV49" s="682">
        <v>36101.225523494002</v>
      </c>
      <c r="AW49" s="682">
        <v>5773.5806812749997</v>
      </c>
      <c r="AX49" s="682">
        <v>5773.5806812749997</v>
      </c>
      <c r="AY49" s="682">
        <v>5773.5806812749997</v>
      </c>
      <c r="AZ49" s="682">
        <v>5773.5806812749997</v>
      </c>
      <c r="BA49" s="682">
        <v>5773.5806812749997</v>
      </c>
      <c r="BB49" s="682">
        <v>5773.5806812749997</v>
      </c>
      <c r="BC49" s="682">
        <v>5396.9535515480002</v>
      </c>
      <c r="BD49" s="682">
        <v>5396.9535515480002</v>
      </c>
      <c r="BE49" s="682">
        <v>0</v>
      </c>
      <c r="BF49" s="682">
        <v>0</v>
      </c>
      <c r="BG49" s="682">
        <v>0</v>
      </c>
      <c r="BH49" s="682">
        <v>0</v>
      </c>
      <c r="BI49" s="682">
        <v>0</v>
      </c>
      <c r="BJ49" s="682">
        <v>0</v>
      </c>
      <c r="BK49" s="682">
        <v>0</v>
      </c>
      <c r="BL49" s="682">
        <v>0</v>
      </c>
      <c r="BM49" s="682">
        <v>0</v>
      </c>
      <c r="BN49" s="682">
        <v>0</v>
      </c>
      <c r="BO49" s="682">
        <v>0</v>
      </c>
      <c r="BP49" s="682">
        <v>0</v>
      </c>
      <c r="BQ49" s="682">
        <v>0</v>
      </c>
      <c r="BR49" s="682">
        <v>0</v>
      </c>
      <c r="BS49" s="682">
        <v>0</v>
      </c>
      <c r="BT49" s="683">
        <v>0</v>
      </c>
      <c r="BU49" s="16"/>
    </row>
    <row r="50" spans="2:73" s="17" customFormat="1" ht="15.6">
      <c r="B50" s="677" t="s">
        <v>208</v>
      </c>
      <c r="C50" s="677" t="s">
        <v>828</v>
      </c>
      <c r="D50" s="677" t="s">
        <v>902</v>
      </c>
      <c r="E50" s="677" t="s">
        <v>819</v>
      </c>
      <c r="F50" s="677" t="s">
        <v>29</v>
      </c>
      <c r="G50" s="677" t="s">
        <v>829</v>
      </c>
      <c r="H50" s="677">
        <v>2013</v>
      </c>
      <c r="I50" s="632"/>
      <c r="J50" s="632" t="s">
        <v>584</v>
      </c>
      <c r="K50" s="622"/>
      <c r="L50" s="681"/>
      <c r="M50" s="682"/>
      <c r="N50" s="682">
        <v>0.42427735599999999</v>
      </c>
      <c r="O50" s="682">
        <v>0.42427735599999999</v>
      </c>
      <c r="P50" s="682">
        <v>0.40896320600000002</v>
      </c>
      <c r="Q50" s="682">
        <v>0.35058295099999998</v>
      </c>
      <c r="R50" s="682">
        <v>0.35058295099999998</v>
      </c>
      <c r="S50" s="682">
        <v>0.35058295099999998</v>
      </c>
      <c r="T50" s="682">
        <v>0.35058295099999998</v>
      </c>
      <c r="U50" s="682">
        <v>0.350092389</v>
      </c>
      <c r="V50" s="682">
        <v>0.261848831</v>
      </c>
      <c r="W50" s="682">
        <v>0.261848831</v>
      </c>
      <c r="X50" s="682">
        <v>0.21033423600000001</v>
      </c>
      <c r="Y50" s="682">
        <v>0.21032835</v>
      </c>
      <c r="Z50" s="682">
        <v>0.21032835</v>
      </c>
      <c r="AA50" s="682">
        <v>0.21001479100000001</v>
      </c>
      <c r="AB50" s="682">
        <v>0.21001479100000001</v>
      </c>
      <c r="AC50" s="682">
        <v>0.20975792600000001</v>
      </c>
      <c r="AD50" s="682">
        <v>0.203276136</v>
      </c>
      <c r="AE50" s="682">
        <v>0.11931858200000001</v>
      </c>
      <c r="AF50" s="682">
        <v>0.11931858200000001</v>
      </c>
      <c r="AG50" s="682">
        <v>0.11931858200000001</v>
      </c>
      <c r="AH50" s="682">
        <v>0</v>
      </c>
      <c r="AI50" s="682">
        <v>0</v>
      </c>
      <c r="AJ50" s="682">
        <v>0</v>
      </c>
      <c r="AK50" s="682">
        <v>0</v>
      </c>
      <c r="AL50" s="682">
        <v>0</v>
      </c>
      <c r="AM50" s="682">
        <v>0</v>
      </c>
      <c r="AN50" s="682">
        <v>0</v>
      </c>
      <c r="AO50" s="683">
        <v>0</v>
      </c>
      <c r="AP50" s="622"/>
      <c r="AQ50" s="681"/>
      <c r="AR50" s="682"/>
      <c r="AS50" s="682">
        <v>6330.3103819730004</v>
      </c>
      <c r="AT50" s="682">
        <v>6330.3103819730004</v>
      </c>
      <c r="AU50" s="682">
        <v>6086.3663157729998</v>
      </c>
      <c r="AV50" s="682">
        <v>5156.4082581250004</v>
      </c>
      <c r="AW50" s="682">
        <v>5156.4082581250004</v>
      </c>
      <c r="AX50" s="682">
        <v>5156.4082581250004</v>
      </c>
      <c r="AY50" s="682">
        <v>5156.4082581250004</v>
      </c>
      <c r="AZ50" s="682">
        <v>5152.1109330359996</v>
      </c>
      <c r="BA50" s="682">
        <v>3746.4506255450001</v>
      </c>
      <c r="BB50" s="682">
        <v>3746.4506255450001</v>
      </c>
      <c r="BC50" s="682">
        <v>3406.4457149169998</v>
      </c>
      <c r="BD50" s="682">
        <v>3357.9364296489998</v>
      </c>
      <c r="BE50" s="682">
        <v>3357.9364296489998</v>
      </c>
      <c r="BF50" s="682">
        <v>3344.132461878</v>
      </c>
      <c r="BG50" s="682">
        <v>3344.132461878</v>
      </c>
      <c r="BH50" s="682">
        <v>3341.3021756140001</v>
      </c>
      <c r="BI50" s="682">
        <v>3238.0516367250002</v>
      </c>
      <c r="BJ50" s="682">
        <v>1900.6644660229999</v>
      </c>
      <c r="BK50" s="682">
        <v>1900.6644660229999</v>
      </c>
      <c r="BL50" s="682">
        <v>1900.6644660229999</v>
      </c>
      <c r="BM50" s="682">
        <v>0</v>
      </c>
      <c r="BN50" s="682">
        <v>0</v>
      </c>
      <c r="BO50" s="682">
        <v>0</v>
      </c>
      <c r="BP50" s="682">
        <v>0</v>
      </c>
      <c r="BQ50" s="682">
        <v>0</v>
      </c>
      <c r="BR50" s="682">
        <v>0</v>
      </c>
      <c r="BS50" s="682">
        <v>0</v>
      </c>
      <c r="BT50" s="683">
        <v>0</v>
      </c>
      <c r="BU50" s="16"/>
    </row>
    <row r="51" spans="2:73" s="17" customFormat="1" ht="15.6">
      <c r="B51" s="677" t="s">
        <v>208</v>
      </c>
      <c r="C51" s="677" t="s">
        <v>828</v>
      </c>
      <c r="D51" s="677" t="s">
        <v>2</v>
      </c>
      <c r="E51" s="677" t="s">
        <v>819</v>
      </c>
      <c r="F51" s="677" t="s">
        <v>29</v>
      </c>
      <c r="G51" s="677" t="s">
        <v>829</v>
      </c>
      <c r="H51" s="677">
        <v>2013</v>
      </c>
      <c r="I51" s="632"/>
      <c r="J51" s="632" t="s">
        <v>584</v>
      </c>
      <c r="K51" s="622"/>
      <c r="L51" s="681"/>
      <c r="M51" s="682"/>
      <c r="N51" s="682">
        <v>1.6575527919999999</v>
      </c>
      <c r="O51" s="682">
        <v>1.6575527919999999</v>
      </c>
      <c r="P51" s="682">
        <v>1.6575527919999999</v>
      </c>
      <c r="Q51" s="682">
        <v>1.6575527919999999</v>
      </c>
      <c r="R51" s="682">
        <v>0</v>
      </c>
      <c r="S51" s="682">
        <v>0</v>
      </c>
      <c r="T51" s="682">
        <v>0</v>
      </c>
      <c r="U51" s="682">
        <v>0</v>
      </c>
      <c r="V51" s="682">
        <v>0</v>
      </c>
      <c r="W51" s="682">
        <v>0</v>
      </c>
      <c r="X51" s="682">
        <v>0</v>
      </c>
      <c r="Y51" s="682">
        <v>0</v>
      </c>
      <c r="Z51" s="682">
        <v>0</v>
      </c>
      <c r="AA51" s="682">
        <v>0</v>
      </c>
      <c r="AB51" s="682">
        <v>0</v>
      </c>
      <c r="AC51" s="682">
        <v>0</v>
      </c>
      <c r="AD51" s="682">
        <v>0</v>
      </c>
      <c r="AE51" s="682">
        <v>0</v>
      </c>
      <c r="AF51" s="682">
        <v>0</v>
      </c>
      <c r="AG51" s="682">
        <v>0</v>
      </c>
      <c r="AH51" s="682">
        <v>0</v>
      </c>
      <c r="AI51" s="682">
        <v>0</v>
      </c>
      <c r="AJ51" s="682">
        <v>0</v>
      </c>
      <c r="AK51" s="682">
        <v>0</v>
      </c>
      <c r="AL51" s="682">
        <v>0</v>
      </c>
      <c r="AM51" s="682">
        <v>0</v>
      </c>
      <c r="AN51" s="682">
        <v>0</v>
      </c>
      <c r="AO51" s="683">
        <v>0</v>
      </c>
      <c r="AP51" s="622"/>
      <c r="AQ51" s="681"/>
      <c r="AR51" s="682"/>
      <c r="AS51" s="682">
        <v>2955.5190240000002</v>
      </c>
      <c r="AT51" s="682">
        <v>2955.5190240000002</v>
      </c>
      <c r="AU51" s="682">
        <v>2955.5190240000002</v>
      </c>
      <c r="AV51" s="682">
        <v>2955.5190240000002</v>
      </c>
      <c r="AW51" s="682">
        <v>0</v>
      </c>
      <c r="AX51" s="682">
        <v>0</v>
      </c>
      <c r="AY51" s="682">
        <v>0</v>
      </c>
      <c r="AZ51" s="682">
        <v>0</v>
      </c>
      <c r="BA51" s="682">
        <v>0</v>
      </c>
      <c r="BB51" s="682">
        <v>0</v>
      </c>
      <c r="BC51" s="682">
        <v>0</v>
      </c>
      <c r="BD51" s="682">
        <v>0</v>
      </c>
      <c r="BE51" s="682">
        <v>0</v>
      </c>
      <c r="BF51" s="682">
        <v>0</v>
      </c>
      <c r="BG51" s="682">
        <v>0</v>
      </c>
      <c r="BH51" s="682">
        <v>0</v>
      </c>
      <c r="BI51" s="682">
        <v>0</v>
      </c>
      <c r="BJ51" s="682">
        <v>0</v>
      </c>
      <c r="BK51" s="682">
        <v>0</v>
      </c>
      <c r="BL51" s="682">
        <v>0</v>
      </c>
      <c r="BM51" s="682">
        <v>0</v>
      </c>
      <c r="BN51" s="682">
        <v>0</v>
      </c>
      <c r="BO51" s="682">
        <v>0</v>
      </c>
      <c r="BP51" s="682">
        <v>0</v>
      </c>
      <c r="BQ51" s="682">
        <v>0</v>
      </c>
      <c r="BR51" s="682">
        <v>0</v>
      </c>
      <c r="BS51" s="682">
        <v>0</v>
      </c>
      <c r="BT51" s="683">
        <v>0</v>
      </c>
      <c r="BU51" s="16"/>
    </row>
    <row r="52" spans="2:73" s="17" customFormat="1" ht="15.6">
      <c r="B52" s="677" t="s">
        <v>208</v>
      </c>
      <c r="C52" s="677" t="s">
        <v>828</v>
      </c>
      <c r="D52" s="677" t="s">
        <v>1</v>
      </c>
      <c r="E52" s="677" t="s">
        <v>819</v>
      </c>
      <c r="F52" s="677" t="s">
        <v>29</v>
      </c>
      <c r="G52" s="677" t="s">
        <v>829</v>
      </c>
      <c r="H52" s="677">
        <v>2013</v>
      </c>
      <c r="I52" s="632"/>
      <c r="J52" s="632" t="s">
        <v>584</v>
      </c>
      <c r="K52" s="622"/>
      <c r="L52" s="681"/>
      <c r="M52" s="682"/>
      <c r="N52" s="682">
        <v>0.48953371499999998</v>
      </c>
      <c r="O52" s="682">
        <v>0.48953371499999998</v>
      </c>
      <c r="P52" s="682">
        <v>0.48953371499999998</v>
      </c>
      <c r="Q52" s="682">
        <v>0.48953371499999998</v>
      </c>
      <c r="R52" s="682">
        <v>0.424803808</v>
      </c>
      <c r="S52" s="682">
        <v>0</v>
      </c>
      <c r="T52" s="682">
        <v>0</v>
      </c>
      <c r="U52" s="682">
        <v>0</v>
      </c>
      <c r="V52" s="682">
        <v>0</v>
      </c>
      <c r="W52" s="682">
        <v>0</v>
      </c>
      <c r="X52" s="682">
        <v>0</v>
      </c>
      <c r="Y52" s="682">
        <v>0</v>
      </c>
      <c r="Z52" s="682">
        <v>0</v>
      </c>
      <c r="AA52" s="682">
        <v>0</v>
      </c>
      <c r="AB52" s="682">
        <v>0</v>
      </c>
      <c r="AC52" s="682">
        <v>0</v>
      </c>
      <c r="AD52" s="682">
        <v>0</v>
      </c>
      <c r="AE52" s="682">
        <v>0</v>
      </c>
      <c r="AF52" s="682">
        <v>0</v>
      </c>
      <c r="AG52" s="682">
        <v>0</v>
      </c>
      <c r="AH52" s="682">
        <v>0</v>
      </c>
      <c r="AI52" s="682">
        <v>0</v>
      </c>
      <c r="AJ52" s="682">
        <v>0</v>
      </c>
      <c r="AK52" s="682">
        <v>0</v>
      </c>
      <c r="AL52" s="682">
        <v>0</v>
      </c>
      <c r="AM52" s="682">
        <v>0</v>
      </c>
      <c r="AN52" s="682">
        <v>0</v>
      </c>
      <c r="AO52" s="683">
        <v>0</v>
      </c>
      <c r="AP52" s="622"/>
      <c r="AQ52" s="681"/>
      <c r="AR52" s="682"/>
      <c r="AS52" s="682">
        <v>3359.116629483</v>
      </c>
      <c r="AT52" s="682">
        <v>3359.116629483</v>
      </c>
      <c r="AU52" s="682">
        <v>3359.116629483</v>
      </c>
      <c r="AV52" s="682">
        <v>3359.116629483</v>
      </c>
      <c r="AW52" s="682">
        <v>2890.4352974630001</v>
      </c>
      <c r="AX52" s="682">
        <v>0</v>
      </c>
      <c r="AY52" s="682">
        <v>0</v>
      </c>
      <c r="AZ52" s="682">
        <v>0</v>
      </c>
      <c r="BA52" s="682">
        <v>0</v>
      </c>
      <c r="BB52" s="682">
        <v>0</v>
      </c>
      <c r="BC52" s="682">
        <v>0</v>
      </c>
      <c r="BD52" s="682">
        <v>0</v>
      </c>
      <c r="BE52" s="682">
        <v>0</v>
      </c>
      <c r="BF52" s="682">
        <v>0</v>
      </c>
      <c r="BG52" s="682">
        <v>0</v>
      </c>
      <c r="BH52" s="682">
        <v>0</v>
      </c>
      <c r="BI52" s="682">
        <v>0</v>
      </c>
      <c r="BJ52" s="682">
        <v>0</v>
      </c>
      <c r="BK52" s="682">
        <v>0</v>
      </c>
      <c r="BL52" s="682">
        <v>0</v>
      </c>
      <c r="BM52" s="682">
        <v>0</v>
      </c>
      <c r="BN52" s="682">
        <v>0</v>
      </c>
      <c r="BO52" s="682">
        <v>0</v>
      </c>
      <c r="BP52" s="682">
        <v>0</v>
      </c>
      <c r="BQ52" s="682">
        <v>0</v>
      </c>
      <c r="BR52" s="682">
        <v>0</v>
      </c>
      <c r="BS52" s="682">
        <v>0</v>
      </c>
      <c r="BT52" s="683">
        <v>0</v>
      </c>
      <c r="BU52" s="16"/>
    </row>
    <row r="53" spans="2:73">
      <c r="B53" s="677" t="s">
        <v>208</v>
      </c>
      <c r="C53" s="677" t="s">
        <v>828</v>
      </c>
      <c r="D53" s="677" t="s">
        <v>903</v>
      </c>
      <c r="E53" s="677" t="s">
        <v>819</v>
      </c>
      <c r="F53" s="677" t="s">
        <v>29</v>
      </c>
      <c r="G53" s="677" t="s">
        <v>829</v>
      </c>
      <c r="H53" s="677">
        <v>2013</v>
      </c>
      <c r="I53" s="632"/>
      <c r="J53" s="632" t="s">
        <v>584</v>
      </c>
      <c r="K53" s="622"/>
      <c r="L53" s="681"/>
      <c r="M53" s="682"/>
      <c r="N53" s="682">
        <v>0.97215364000000004</v>
      </c>
      <c r="O53" s="682">
        <v>0.97215364000000004</v>
      </c>
      <c r="P53" s="682">
        <v>0.91878286200000003</v>
      </c>
      <c r="Q53" s="682">
        <v>0.73664194400000005</v>
      </c>
      <c r="R53" s="682">
        <v>0.73664194400000005</v>
      </c>
      <c r="S53" s="682">
        <v>0.73664194400000005</v>
      </c>
      <c r="T53" s="682">
        <v>0.73664194400000005</v>
      </c>
      <c r="U53" s="682">
        <v>0.73524846300000002</v>
      </c>
      <c r="V53" s="682">
        <v>0.63193885500000002</v>
      </c>
      <c r="W53" s="682">
        <v>0.63193885500000002</v>
      </c>
      <c r="X53" s="682">
        <v>0.45855306600000001</v>
      </c>
      <c r="Y53" s="682">
        <v>0.296192073</v>
      </c>
      <c r="Z53" s="682">
        <v>0.296192073</v>
      </c>
      <c r="AA53" s="682">
        <v>0.29035729900000001</v>
      </c>
      <c r="AB53" s="682">
        <v>0.29035729900000001</v>
      </c>
      <c r="AC53" s="682">
        <v>0.28736390099999998</v>
      </c>
      <c r="AD53" s="682">
        <v>0.24804333000000001</v>
      </c>
      <c r="AE53" s="682">
        <v>0.14559583300000001</v>
      </c>
      <c r="AF53" s="682">
        <v>0.14559583300000001</v>
      </c>
      <c r="AG53" s="682">
        <v>0.14559583300000001</v>
      </c>
      <c r="AH53" s="682">
        <v>0</v>
      </c>
      <c r="AI53" s="682">
        <v>0</v>
      </c>
      <c r="AJ53" s="682">
        <v>0</v>
      </c>
      <c r="AK53" s="682">
        <v>0</v>
      </c>
      <c r="AL53" s="682">
        <v>0</v>
      </c>
      <c r="AM53" s="682">
        <v>0</v>
      </c>
      <c r="AN53" s="682">
        <v>0</v>
      </c>
      <c r="AO53" s="683">
        <v>0</v>
      </c>
      <c r="AP53" s="622"/>
      <c r="AQ53" s="681"/>
      <c r="AR53" s="682"/>
      <c r="AS53" s="682">
        <v>14109.983300440001</v>
      </c>
      <c r="AT53" s="682">
        <v>14109.983300440001</v>
      </c>
      <c r="AU53" s="682">
        <v>13259.822832585</v>
      </c>
      <c r="AV53" s="682">
        <v>10358.440952573999</v>
      </c>
      <c r="AW53" s="682">
        <v>10358.440952573999</v>
      </c>
      <c r="AX53" s="682">
        <v>10358.440952573999</v>
      </c>
      <c r="AY53" s="682">
        <v>10358.440952573999</v>
      </c>
      <c r="AZ53" s="682">
        <v>10346.234058119</v>
      </c>
      <c r="BA53" s="682">
        <v>8700.5817355090003</v>
      </c>
      <c r="BB53" s="682">
        <v>8700.5817355090003</v>
      </c>
      <c r="BC53" s="682">
        <v>7570.9096663270002</v>
      </c>
      <c r="BD53" s="682">
        <v>4867.3632162479998</v>
      </c>
      <c r="BE53" s="682">
        <v>4867.3632162479998</v>
      </c>
      <c r="BF53" s="682">
        <v>4610.4959813200003</v>
      </c>
      <c r="BG53" s="682">
        <v>4610.4959813200003</v>
      </c>
      <c r="BH53" s="682">
        <v>4577.5129721049998</v>
      </c>
      <c r="BI53" s="682">
        <v>3951.162820732</v>
      </c>
      <c r="BJ53" s="682">
        <v>2319.243344471</v>
      </c>
      <c r="BK53" s="682">
        <v>2319.243344471</v>
      </c>
      <c r="BL53" s="682">
        <v>2319.243344471</v>
      </c>
      <c r="BM53" s="682">
        <v>0</v>
      </c>
      <c r="BN53" s="682">
        <v>0</v>
      </c>
      <c r="BO53" s="682">
        <v>0</v>
      </c>
      <c r="BP53" s="682">
        <v>0</v>
      </c>
      <c r="BQ53" s="682">
        <v>0</v>
      </c>
      <c r="BR53" s="682">
        <v>0</v>
      </c>
      <c r="BS53" s="682">
        <v>0</v>
      </c>
      <c r="BT53" s="683">
        <v>0</v>
      </c>
    </row>
    <row r="54" spans="2:73">
      <c r="B54" s="677" t="s">
        <v>208</v>
      </c>
      <c r="C54" s="677" t="s">
        <v>828</v>
      </c>
      <c r="D54" s="677" t="s">
        <v>14</v>
      </c>
      <c r="E54" s="677" t="s">
        <v>819</v>
      </c>
      <c r="F54" s="677" t="s">
        <v>29</v>
      </c>
      <c r="G54" s="677" t="s">
        <v>829</v>
      </c>
      <c r="H54" s="677">
        <v>2013</v>
      </c>
      <c r="I54" s="632"/>
      <c r="J54" s="632" t="s">
        <v>584</v>
      </c>
      <c r="K54" s="622"/>
      <c r="L54" s="681"/>
      <c r="M54" s="682"/>
      <c r="N54" s="682">
        <v>0.237301495</v>
      </c>
      <c r="O54" s="682">
        <v>0.23390554699999999</v>
      </c>
      <c r="P54" s="682">
        <v>0.23359682400000001</v>
      </c>
      <c r="Q54" s="682">
        <v>0.22158761099999999</v>
      </c>
      <c r="R54" s="682">
        <v>0.21681789500000001</v>
      </c>
      <c r="S54" s="682">
        <v>0.212048178</v>
      </c>
      <c r="T54" s="682">
        <v>0.212048178</v>
      </c>
      <c r="U54" s="682">
        <v>0.212048178</v>
      </c>
      <c r="V54" s="682">
        <v>0.123603396</v>
      </c>
      <c r="W54" s="682">
        <v>0.123603396</v>
      </c>
      <c r="X54" s="682">
        <v>6.8662873999999999E-2</v>
      </c>
      <c r="Y54" s="682">
        <v>6.8662873999999999E-2</v>
      </c>
      <c r="Z54" s="682">
        <v>6.8662873999999999E-2</v>
      </c>
      <c r="AA54" s="682">
        <v>6.8662873999999999E-2</v>
      </c>
      <c r="AB54" s="682">
        <v>6.8662873999999999E-2</v>
      </c>
      <c r="AC54" s="682">
        <v>0</v>
      </c>
      <c r="AD54" s="682">
        <v>0</v>
      </c>
      <c r="AE54" s="682">
        <v>0</v>
      </c>
      <c r="AF54" s="682">
        <v>0</v>
      </c>
      <c r="AG54" s="682">
        <v>0</v>
      </c>
      <c r="AH54" s="682">
        <v>0</v>
      </c>
      <c r="AI54" s="682">
        <v>0</v>
      </c>
      <c r="AJ54" s="682">
        <v>0</v>
      </c>
      <c r="AK54" s="682">
        <v>0</v>
      </c>
      <c r="AL54" s="682">
        <v>0</v>
      </c>
      <c r="AM54" s="682">
        <v>0</v>
      </c>
      <c r="AN54" s="682">
        <v>0</v>
      </c>
      <c r="AO54" s="683">
        <v>0</v>
      </c>
      <c r="AP54" s="622"/>
      <c r="AQ54" s="681"/>
      <c r="AR54" s="682"/>
      <c r="AS54" s="682">
        <v>4724.8650741580004</v>
      </c>
      <c r="AT54" s="682">
        <v>4659.4908676149998</v>
      </c>
      <c r="AU54" s="682">
        <v>4653.54775238</v>
      </c>
      <c r="AV54" s="682">
        <v>4422.3625469210001</v>
      </c>
      <c r="AW54" s="682">
        <v>3349.9291324619999</v>
      </c>
      <c r="AX54" s="682">
        <v>3258.108983994</v>
      </c>
      <c r="AY54" s="682">
        <v>3258.108983994</v>
      </c>
      <c r="AZ54" s="682">
        <v>3258.108983994</v>
      </c>
      <c r="BA54" s="682">
        <v>1555.4890899659999</v>
      </c>
      <c r="BB54" s="682">
        <v>1555.4890899659999</v>
      </c>
      <c r="BC54" s="682">
        <v>566.21437072799995</v>
      </c>
      <c r="BD54" s="682">
        <v>566.21437072799995</v>
      </c>
      <c r="BE54" s="682">
        <v>566.21437072799995</v>
      </c>
      <c r="BF54" s="682">
        <v>566.21437072799995</v>
      </c>
      <c r="BG54" s="682">
        <v>566.21437072799995</v>
      </c>
      <c r="BH54" s="682">
        <v>0</v>
      </c>
      <c r="BI54" s="682">
        <v>0</v>
      </c>
      <c r="BJ54" s="682">
        <v>0</v>
      </c>
      <c r="BK54" s="682">
        <v>0</v>
      </c>
      <c r="BL54" s="682">
        <v>0</v>
      </c>
      <c r="BM54" s="682">
        <v>0</v>
      </c>
      <c r="BN54" s="682">
        <v>0</v>
      </c>
      <c r="BO54" s="682">
        <v>0</v>
      </c>
      <c r="BP54" s="682">
        <v>0</v>
      </c>
      <c r="BQ54" s="682">
        <v>0</v>
      </c>
      <c r="BR54" s="682">
        <v>0</v>
      </c>
      <c r="BS54" s="682">
        <v>0</v>
      </c>
      <c r="BT54" s="683">
        <v>0</v>
      </c>
    </row>
    <row r="55" spans="2:73">
      <c r="B55" s="677" t="s">
        <v>208</v>
      </c>
      <c r="C55" s="677" t="s">
        <v>828</v>
      </c>
      <c r="D55" s="677" t="s">
        <v>832</v>
      </c>
      <c r="E55" s="677" t="s">
        <v>819</v>
      </c>
      <c r="F55" s="677" t="s">
        <v>29</v>
      </c>
      <c r="G55" s="677" t="s">
        <v>829</v>
      </c>
      <c r="H55" s="677">
        <v>2013</v>
      </c>
      <c r="I55" s="632"/>
      <c r="J55" s="632" t="s">
        <v>584</v>
      </c>
      <c r="K55" s="622"/>
      <c r="L55" s="681"/>
      <c r="M55" s="682"/>
      <c r="N55" s="682">
        <v>5.3910812789999998</v>
      </c>
      <c r="O55" s="682">
        <v>5.3910812789999998</v>
      </c>
      <c r="P55" s="682">
        <v>5.3910812789999998</v>
      </c>
      <c r="Q55" s="682">
        <v>5.3910812789999998</v>
      </c>
      <c r="R55" s="682">
        <v>5.3910812789999998</v>
      </c>
      <c r="S55" s="682">
        <v>5.3910812789999998</v>
      </c>
      <c r="T55" s="682">
        <v>5.3910812789999998</v>
      </c>
      <c r="U55" s="682">
        <v>5.3910812789999998</v>
      </c>
      <c r="V55" s="682">
        <v>5.3910812789999998</v>
      </c>
      <c r="W55" s="682">
        <v>5.3910812789999998</v>
      </c>
      <c r="X55" s="682">
        <v>5.3910812789999998</v>
      </c>
      <c r="Y55" s="682">
        <v>5.3910812789999998</v>
      </c>
      <c r="Z55" s="682">
        <v>5.3910812789999998</v>
      </c>
      <c r="AA55" s="682">
        <v>5.3910812789999998</v>
      </c>
      <c r="AB55" s="682">
        <v>5.3910812789999998</v>
      </c>
      <c r="AC55" s="682">
        <v>5.3910812789999998</v>
      </c>
      <c r="AD55" s="682">
        <v>5.3910812789999998</v>
      </c>
      <c r="AE55" s="682">
        <v>5.3910812789999998</v>
      </c>
      <c r="AF55" s="682">
        <v>5.2587395629999998</v>
      </c>
      <c r="AG55" s="682">
        <v>0</v>
      </c>
      <c r="AH55" s="682">
        <v>0</v>
      </c>
      <c r="AI55" s="682">
        <v>0</v>
      </c>
      <c r="AJ55" s="682">
        <v>0</v>
      </c>
      <c r="AK55" s="682">
        <v>0</v>
      </c>
      <c r="AL55" s="682">
        <v>0</v>
      </c>
      <c r="AM55" s="682">
        <v>0</v>
      </c>
      <c r="AN55" s="682">
        <v>0</v>
      </c>
      <c r="AO55" s="683">
        <v>0</v>
      </c>
      <c r="AP55" s="622"/>
      <c r="AQ55" s="681"/>
      <c r="AR55" s="682"/>
      <c r="AS55" s="682">
        <v>10329.39360103</v>
      </c>
      <c r="AT55" s="682">
        <v>10329.39360103</v>
      </c>
      <c r="AU55" s="682">
        <v>10329.39360103</v>
      </c>
      <c r="AV55" s="682">
        <v>10329.39360103</v>
      </c>
      <c r="AW55" s="682">
        <v>10329.39360103</v>
      </c>
      <c r="AX55" s="682">
        <v>10329.39360103</v>
      </c>
      <c r="AY55" s="682">
        <v>10329.39360103</v>
      </c>
      <c r="AZ55" s="682">
        <v>10329.39360103</v>
      </c>
      <c r="BA55" s="682">
        <v>10329.39360103</v>
      </c>
      <c r="BB55" s="682">
        <v>10329.39360103</v>
      </c>
      <c r="BC55" s="682">
        <v>10329.39360103</v>
      </c>
      <c r="BD55" s="682">
        <v>10329.39360103</v>
      </c>
      <c r="BE55" s="682">
        <v>10329.39360103</v>
      </c>
      <c r="BF55" s="682">
        <v>10329.39360103</v>
      </c>
      <c r="BG55" s="682">
        <v>10329.39360103</v>
      </c>
      <c r="BH55" s="682">
        <v>10329.39360103</v>
      </c>
      <c r="BI55" s="682">
        <v>10329.39360103</v>
      </c>
      <c r="BJ55" s="682">
        <v>10329.39360103</v>
      </c>
      <c r="BK55" s="682">
        <v>10211.046436602001</v>
      </c>
      <c r="BL55" s="682">
        <v>0</v>
      </c>
      <c r="BM55" s="682">
        <v>0</v>
      </c>
      <c r="BN55" s="682">
        <v>0</v>
      </c>
      <c r="BO55" s="682">
        <v>0</v>
      </c>
      <c r="BP55" s="682">
        <v>0</v>
      </c>
      <c r="BQ55" s="682">
        <v>0</v>
      </c>
      <c r="BR55" s="682">
        <v>0</v>
      </c>
      <c r="BS55" s="682">
        <v>0</v>
      </c>
      <c r="BT55" s="683">
        <v>0</v>
      </c>
    </row>
    <row r="56" spans="2:73">
      <c r="B56" s="677" t="s">
        <v>208</v>
      </c>
      <c r="C56" s="677" t="s">
        <v>828</v>
      </c>
      <c r="D56" s="677" t="s">
        <v>904</v>
      </c>
      <c r="E56" s="677" t="s">
        <v>819</v>
      </c>
      <c r="F56" s="677" t="s">
        <v>29</v>
      </c>
      <c r="G56" s="677" t="s">
        <v>905</v>
      </c>
      <c r="H56" s="677">
        <v>2013</v>
      </c>
      <c r="I56" s="632"/>
      <c r="J56" s="632" t="s">
        <v>584</v>
      </c>
      <c r="K56" s="622"/>
      <c r="L56" s="681"/>
      <c r="M56" s="682"/>
      <c r="N56" s="682">
        <v>1.5051212999999999</v>
      </c>
      <c r="O56" s="682"/>
      <c r="P56" s="682"/>
      <c r="Q56" s="682"/>
      <c r="R56" s="682"/>
      <c r="S56" s="682"/>
      <c r="T56" s="682"/>
      <c r="U56" s="682"/>
      <c r="V56" s="682"/>
      <c r="W56" s="682"/>
      <c r="X56" s="682"/>
      <c r="Y56" s="682"/>
      <c r="Z56" s="682"/>
      <c r="AA56" s="682"/>
      <c r="AB56" s="682"/>
      <c r="AC56" s="682"/>
      <c r="AD56" s="682"/>
      <c r="AE56" s="682"/>
      <c r="AF56" s="682"/>
      <c r="AG56" s="682"/>
      <c r="AH56" s="682"/>
      <c r="AI56" s="682"/>
      <c r="AJ56" s="682"/>
      <c r="AK56" s="682"/>
      <c r="AL56" s="682"/>
      <c r="AM56" s="682"/>
      <c r="AN56" s="682"/>
      <c r="AO56" s="683"/>
      <c r="AP56" s="622"/>
      <c r="AQ56" s="681"/>
      <c r="AR56" s="682"/>
      <c r="AS56" s="682">
        <v>1.1682920000000001</v>
      </c>
      <c r="AT56" s="682"/>
      <c r="AU56" s="682"/>
      <c r="AV56" s="682"/>
      <c r="AW56" s="682"/>
      <c r="AX56" s="682"/>
      <c r="AY56" s="682"/>
      <c r="AZ56" s="682"/>
      <c r="BA56" s="682"/>
      <c r="BB56" s="682"/>
      <c r="BC56" s="682"/>
      <c r="BD56" s="682"/>
      <c r="BE56" s="682"/>
      <c r="BF56" s="682"/>
      <c r="BG56" s="682"/>
      <c r="BH56" s="682"/>
      <c r="BI56" s="682"/>
      <c r="BJ56" s="682"/>
      <c r="BK56" s="682"/>
      <c r="BL56" s="682"/>
      <c r="BM56" s="682"/>
      <c r="BN56" s="682"/>
      <c r="BO56" s="682"/>
      <c r="BP56" s="682"/>
      <c r="BQ56" s="682"/>
      <c r="BR56" s="682"/>
      <c r="BS56" s="682"/>
      <c r="BT56" s="683"/>
    </row>
    <row r="57" spans="2:73">
      <c r="B57" s="677" t="s">
        <v>208</v>
      </c>
      <c r="C57" s="677" t="s">
        <v>828</v>
      </c>
      <c r="D57" s="677" t="s">
        <v>906</v>
      </c>
      <c r="E57" s="677" t="s">
        <v>819</v>
      </c>
      <c r="F57" s="677" t="s">
        <v>29</v>
      </c>
      <c r="G57" s="677" t="s">
        <v>905</v>
      </c>
      <c r="H57" s="677">
        <v>2013</v>
      </c>
      <c r="I57" s="632"/>
      <c r="J57" s="632" t="s">
        <v>584</v>
      </c>
      <c r="K57" s="622"/>
      <c r="L57" s="681"/>
      <c r="M57" s="682"/>
      <c r="N57" s="682">
        <v>0</v>
      </c>
      <c r="O57" s="682"/>
      <c r="P57" s="682"/>
      <c r="Q57" s="682"/>
      <c r="R57" s="682"/>
      <c r="S57" s="682"/>
      <c r="T57" s="682"/>
      <c r="U57" s="682"/>
      <c r="V57" s="682"/>
      <c r="W57" s="682"/>
      <c r="X57" s="682"/>
      <c r="Y57" s="682"/>
      <c r="Z57" s="682"/>
      <c r="AA57" s="682"/>
      <c r="AB57" s="682"/>
      <c r="AC57" s="682"/>
      <c r="AD57" s="682"/>
      <c r="AE57" s="682"/>
      <c r="AF57" s="682"/>
      <c r="AG57" s="682"/>
      <c r="AH57" s="682"/>
      <c r="AI57" s="682"/>
      <c r="AJ57" s="682"/>
      <c r="AK57" s="682"/>
      <c r="AL57" s="682"/>
      <c r="AM57" s="682"/>
      <c r="AN57" s="682"/>
      <c r="AO57" s="683"/>
      <c r="AP57" s="622"/>
      <c r="AQ57" s="681"/>
      <c r="AR57" s="682"/>
      <c r="AS57" s="682">
        <v>0</v>
      </c>
      <c r="AT57" s="682"/>
      <c r="AU57" s="682"/>
      <c r="AV57" s="682"/>
      <c r="AW57" s="682"/>
      <c r="AX57" s="682"/>
      <c r="AY57" s="682"/>
      <c r="AZ57" s="682"/>
      <c r="BA57" s="682"/>
      <c r="BB57" s="682"/>
      <c r="BC57" s="682"/>
      <c r="BD57" s="682"/>
      <c r="BE57" s="682"/>
      <c r="BF57" s="682"/>
      <c r="BG57" s="682"/>
      <c r="BH57" s="682"/>
      <c r="BI57" s="682"/>
      <c r="BJ57" s="682"/>
      <c r="BK57" s="682"/>
      <c r="BL57" s="682"/>
      <c r="BM57" s="682"/>
      <c r="BN57" s="682"/>
      <c r="BO57" s="682"/>
      <c r="BP57" s="682"/>
      <c r="BQ57" s="682"/>
      <c r="BR57" s="682"/>
      <c r="BS57" s="682"/>
      <c r="BT57" s="683"/>
    </row>
    <row r="58" spans="2:73">
      <c r="B58" s="677" t="s">
        <v>208</v>
      </c>
      <c r="C58" s="677" t="s">
        <v>828</v>
      </c>
      <c r="D58" s="677" t="s">
        <v>1</v>
      </c>
      <c r="E58" s="677" t="s">
        <v>819</v>
      </c>
      <c r="F58" s="677" t="s">
        <v>29</v>
      </c>
      <c r="G58" s="677" t="s">
        <v>829</v>
      </c>
      <c r="H58" s="677">
        <v>2013</v>
      </c>
      <c r="I58" s="632"/>
      <c r="J58" s="632" t="s">
        <v>584</v>
      </c>
      <c r="K58" s="622"/>
      <c r="L58" s="681"/>
      <c r="M58" s="682"/>
      <c r="N58" s="682">
        <v>7.1771818137050119E-4</v>
      </c>
      <c r="O58" s="682">
        <v>7.1771818137050119E-4</v>
      </c>
      <c r="P58" s="682">
        <v>7.1771818137050119E-4</v>
      </c>
      <c r="Q58" s="682">
        <v>7.1771818137050119E-4</v>
      </c>
      <c r="R58" s="682">
        <v>3.9873807653724496E-4</v>
      </c>
      <c r="S58" s="682">
        <v>0</v>
      </c>
      <c r="T58" s="682">
        <v>0</v>
      </c>
      <c r="U58" s="682">
        <v>0</v>
      </c>
      <c r="V58" s="682">
        <v>0</v>
      </c>
      <c r="W58" s="682">
        <v>0</v>
      </c>
      <c r="X58" s="682">
        <v>0</v>
      </c>
      <c r="Y58" s="682">
        <v>0</v>
      </c>
      <c r="Z58" s="682"/>
      <c r="AA58" s="682"/>
      <c r="AB58" s="682"/>
      <c r="AC58" s="682"/>
      <c r="AD58" s="682"/>
      <c r="AE58" s="682"/>
      <c r="AF58" s="682"/>
      <c r="AG58" s="682"/>
      <c r="AH58" s="682"/>
      <c r="AI58" s="682"/>
      <c r="AJ58" s="682"/>
      <c r="AK58" s="682"/>
      <c r="AL58" s="682"/>
      <c r="AM58" s="682"/>
      <c r="AN58" s="682"/>
      <c r="AO58" s="683"/>
      <c r="AP58" s="622"/>
      <c r="AQ58" s="681">
        <v>0</v>
      </c>
      <c r="AR58" s="682">
        <v>0</v>
      </c>
      <c r="AS58" s="682">
        <v>5.0226770686797062</v>
      </c>
      <c r="AT58" s="682">
        <v>5.0226770686797062</v>
      </c>
      <c r="AU58" s="682">
        <v>5.0226770686797062</v>
      </c>
      <c r="AV58" s="682">
        <v>5.0226770686797062</v>
      </c>
      <c r="AW58" s="682">
        <v>2.713079749911472</v>
      </c>
      <c r="AX58" s="682">
        <v>0</v>
      </c>
      <c r="AY58" s="682">
        <v>0</v>
      </c>
      <c r="AZ58" s="682">
        <v>0</v>
      </c>
      <c r="BA58" s="682">
        <v>0</v>
      </c>
      <c r="BB58" s="682">
        <v>0</v>
      </c>
      <c r="BC58" s="682">
        <v>0</v>
      </c>
      <c r="BD58" s="682">
        <v>0</v>
      </c>
      <c r="BE58" s="682"/>
      <c r="BF58" s="682"/>
      <c r="BG58" s="682"/>
      <c r="BH58" s="682"/>
      <c r="BI58" s="682"/>
      <c r="BJ58" s="682"/>
      <c r="BK58" s="682"/>
      <c r="BL58" s="682"/>
      <c r="BM58" s="682"/>
      <c r="BN58" s="682"/>
      <c r="BO58" s="682"/>
      <c r="BP58" s="682"/>
      <c r="BQ58" s="682"/>
      <c r="BR58" s="682"/>
      <c r="BS58" s="682"/>
      <c r="BT58" s="683"/>
    </row>
    <row r="59" spans="2:73">
      <c r="B59" s="677" t="s">
        <v>208</v>
      </c>
      <c r="C59" s="677" t="s">
        <v>828</v>
      </c>
      <c r="D59" s="677" t="s">
        <v>832</v>
      </c>
      <c r="E59" s="677" t="s">
        <v>819</v>
      </c>
      <c r="F59" s="677" t="s">
        <v>29</v>
      </c>
      <c r="G59" s="677" t="s">
        <v>829</v>
      </c>
      <c r="H59" s="677">
        <v>2012</v>
      </c>
      <c r="I59" s="632"/>
      <c r="J59" s="632" t="s">
        <v>577</v>
      </c>
      <c r="K59" s="622"/>
      <c r="L59" s="681"/>
      <c r="M59" s="682"/>
      <c r="N59" s="682">
        <v>3.3528727248447843E-3</v>
      </c>
      <c r="O59" s="682">
        <v>3.3528727248447843E-3</v>
      </c>
      <c r="P59" s="682">
        <v>3.3528727248447843E-3</v>
      </c>
      <c r="Q59" s="682">
        <v>3.3528727248447843E-3</v>
      </c>
      <c r="R59" s="682">
        <v>3.3528727248447843E-3</v>
      </c>
      <c r="S59" s="682">
        <v>3.3528727248447843E-3</v>
      </c>
      <c r="T59" s="682">
        <v>3.3528727248447843E-3</v>
      </c>
      <c r="U59" s="682">
        <v>3.3528727248447843E-3</v>
      </c>
      <c r="V59" s="682">
        <v>3.3528727248447843E-3</v>
      </c>
      <c r="W59" s="682">
        <v>3.3528727248447843E-3</v>
      </c>
      <c r="X59" s="682">
        <v>3.3528727248447843E-3</v>
      </c>
      <c r="Y59" s="682">
        <v>3.3528727248447843E-3</v>
      </c>
      <c r="Z59" s="682"/>
      <c r="AA59" s="682"/>
      <c r="AB59" s="682"/>
      <c r="AC59" s="682"/>
      <c r="AD59" s="682"/>
      <c r="AE59" s="682"/>
      <c r="AF59" s="682"/>
      <c r="AG59" s="682"/>
      <c r="AH59" s="682"/>
      <c r="AI59" s="682"/>
      <c r="AJ59" s="682"/>
      <c r="AK59" s="682"/>
      <c r="AL59" s="682"/>
      <c r="AM59" s="682"/>
      <c r="AN59" s="682"/>
      <c r="AO59" s="683"/>
      <c r="AP59" s="622"/>
      <c r="AQ59" s="681">
        <v>0</v>
      </c>
      <c r="AR59" s="682">
        <v>6.8168317486112739</v>
      </c>
      <c r="AS59" s="682">
        <v>6.8168317486112739</v>
      </c>
      <c r="AT59" s="682">
        <v>6.8168317486112739</v>
      </c>
      <c r="AU59" s="682">
        <v>6.8168317486112739</v>
      </c>
      <c r="AV59" s="682">
        <v>6.8168317486112739</v>
      </c>
      <c r="AW59" s="682">
        <v>6.8168317486112739</v>
      </c>
      <c r="AX59" s="682">
        <v>6.8168317486112739</v>
      </c>
      <c r="AY59" s="682">
        <v>6.8168317486112739</v>
      </c>
      <c r="AZ59" s="682">
        <v>6.8168317486112739</v>
      </c>
      <c r="BA59" s="682">
        <v>6.8168317486112739</v>
      </c>
      <c r="BB59" s="682">
        <v>6.8168317486112739</v>
      </c>
      <c r="BC59" s="682">
        <v>6.8168317486112739</v>
      </c>
      <c r="BD59" s="682">
        <v>6.8168317486112739</v>
      </c>
      <c r="BE59" s="682"/>
      <c r="BF59" s="682"/>
      <c r="BG59" s="682"/>
      <c r="BH59" s="682"/>
      <c r="BI59" s="682"/>
      <c r="BJ59" s="682"/>
      <c r="BK59" s="682"/>
      <c r="BL59" s="682"/>
      <c r="BM59" s="682"/>
      <c r="BN59" s="682"/>
      <c r="BO59" s="682"/>
      <c r="BP59" s="682"/>
      <c r="BQ59" s="682"/>
      <c r="BR59" s="682"/>
      <c r="BS59" s="682"/>
      <c r="BT59" s="683"/>
    </row>
    <row r="60" spans="2:73" ht="15.6">
      <c r="B60" s="677" t="s">
        <v>907</v>
      </c>
      <c r="C60" s="677" t="s">
        <v>828</v>
      </c>
      <c r="D60" s="677" t="s">
        <v>2</v>
      </c>
      <c r="E60" s="677" t="s">
        <v>908</v>
      </c>
      <c r="F60" s="677" t="s">
        <v>29</v>
      </c>
      <c r="G60" s="677" t="s">
        <v>829</v>
      </c>
      <c r="H60" s="677">
        <v>2014</v>
      </c>
      <c r="I60" s="632"/>
      <c r="J60" s="632" t="s">
        <v>584</v>
      </c>
      <c r="K60" s="622"/>
      <c r="L60" s="681"/>
      <c r="M60" s="682"/>
      <c r="N60" s="682">
        <v>1.1248481049817436</v>
      </c>
      <c r="O60" s="682">
        <v>1.1248481049817436</v>
      </c>
      <c r="P60" s="682">
        <v>1.1248481049817436</v>
      </c>
      <c r="Q60" s="682">
        <v>1.0080938075075545</v>
      </c>
      <c r="R60" s="682">
        <v>0.65990696682349248</v>
      </c>
      <c r="S60" s="682">
        <v>0</v>
      </c>
      <c r="T60" s="682">
        <v>0</v>
      </c>
      <c r="U60" s="682">
        <v>0</v>
      </c>
      <c r="V60" s="682">
        <v>0</v>
      </c>
      <c r="W60" s="682">
        <v>0</v>
      </c>
      <c r="X60" s="682">
        <v>0</v>
      </c>
      <c r="Y60" s="682">
        <v>0</v>
      </c>
      <c r="Z60" s="682">
        <v>0</v>
      </c>
      <c r="AA60" s="682">
        <v>0</v>
      </c>
      <c r="AB60" s="682">
        <v>0</v>
      </c>
      <c r="AC60" s="682">
        <v>0</v>
      </c>
      <c r="AD60" s="682">
        <v>0</v>
      </c>
      <c r="AE60" s="682">
        <v>0</v>
      </c>
      <c r="AF60" s="682">
        <v>0</v>
      </c>
      <c r="AG60" s="682">
        <v>0</v>
      </c>
      <c r="AH60" s="682">
        <v>0</v>
      </c>
      <c r="AI60" s="682">
        <v>0</v>
      </c>
      <c r="AJ60" s="682">
        <v>0</v>
      </c>
      <c r="AK60" s="682">
        <v>0</v>
      </c>
      <c r="AL60" s="682">
        <v>0</v>
      </c>
      <c r="AM60" s="682">
        <v>0</v>
      </c>
      <c r="AN60" s="682">
        <v>0</v>
      </c>
      <c r="AO60" s="683">
        <v>0</v>
      </c>
      <c r="AP60" s="622"/>
      <c r="AQ60" s="681"/>
      <c r="AR60" s="682"/>
      <c r="AS60" s="682">
        <v>0</v>
      </c>
      <c r="AT60" s="682">
        <v>1477.7595118302859</v>
      </c>
      <c r="AU60" s="682">
        <v>1477.7595118302859</v>
      </c>
      <c r="AV60" s="682">
        <v>1477.7595118302859</v>
      </c>
      <c r="AW60" s="682">
        <v>1477.7595118302859</v>
      </c>
      <c r="AX60" s="682">
        <v>0</v>
      </c>
      <c r="AY60" s="682">
        <v>0</v>
      </c>
      <c r="AZ60" s="682">
        <v>0</v>
      </c>
      <c r="BA60" s="682">
        <v>0</v>
      </c>
      <c r="BB60" s="682">
        <v>0</v>
      </c>
      <c r="BC60" s="682">
        <v>0</v>
      </c>
      <c r="BD60" s="682">
        <v>0</v>
      </c>
      <c r="BE60" s="682">
        <v>0</v>
      </c>
      <c r="BF60" s="682">
        <v>0</v>
      </c>
      <c r="BG60" s="682">
        <v>0</v>
      </c>
      <c r="BH60" s="682">
        <v>0</v>
      </c>
      <c r="BI60" s="682">
        <v>0</v>
      </c>
      <c r="BJ60" s="682">
        <v>0</v>
      </c>
      <c r="BK60" s="682">
        <v>0</v>
      </c>
      <c r="BL60" s="682">
        <v>0</v>
      </c>
      <c r="BM60" s="682">
        <v>0</v>
      </c>
      <c r="BN60" s="682">
        <v>0</v>
      </c>
      <c r="BO60" s="682">
        <v>0</v>
      </c>
      <c r="BP60" s="682">
        <v>0</v>
      </c>
      <c r="BQ60" s="682">
        <v>0</v>
      </c>
      <c r="BR60" s="682">
        <v>0</v>
      </c>
      <c r="BS60" s="682">
        <v>0</v>
      </c>
      <c r="BT60" s="683">
        <v>0</v>
      </c>
      <c r="BU60" s="162"/>
    </row>
    <row r="61" spans="2:73">
      <c r="B61" s="677" t="s">
        <v>907</v>
      </c>
      <c r="C61" s="677" t="s">
        <v>828</v>
      </c>
      <c r="D61" s="677" t="s">
        <v>1</v>
      </c>
      <c r="E61" s="677" t="s">
        <v>908</v>
      </c>
      <c r="F61" s="677" t="s">
        <v>29</v>
      </c>
      <c r="G61" s="677" t="s">
        <v>829</v>
      </c>
      <c r="H61" s="677">
        <v>2014</v>
      </c>
      <c r="I61" s="632"/>
      <c r="J61" s="632" t="s">
        <v>584</v>
      </c>
      <c r="K61" s="622"/>
      <c r="L61" s="681"/>
      <c r="M61" s="682"/>
      <c r="N61" s="682">
        <v>0.82877639615869625</v>
      </c>
      <c r="O61" s="682">
        <v>0.82877639615869625</v>
      </c>
      <c r="P61" s="682">
        <v>0.82877639615869625</v>
      </c>
      <c r="Q61" s="682">
        <v>0.82877639615869625</v>
      </c>
      <c r="R61" s="682">
        <v>0</v>
      </c>
      <c r="S61" s="682">
        <v>0</v>
      </c>
      <c r="T61" s="682">
        <v>0</v>
      </c>
      <c r="U61" s="682">
        <v>0</v>
      </c>
      <c r="V61" s="682">
        <v>0</v>
      </c>
      <c r="W61" s="682">
        <v>0</v>
      </c>
      <c r="X61" s="682">
        <v>0</v>
      </c>
      <c r="Y61" s="682">
        <v>0</v>
      </c>
      <c r="Z61" s="682">
        <v>0</v>
      </c>
      <c r="AA61" s="682">
        <v>0</v>
      </c>
      <c r="AB61" s="682">
        <v>0</v>
      </c>
      <c r="AC61" s="682">
        <v>0</v>
      </c>
      <c r="AD61" s="682">
        <v>0</v>
      </c>
      <c r="AE61" s="682">
        <v>0</v>
      </c>
      <c r="AF61" s="682">
        <v>0</v>
      </c>
      <c r="AG61" s="682">
        <v>0</v>
      </c>
      <c r="AH61" s="682">
        <v>0</v>
      </c>
      <c r="AI61" s="682">
        <v>0</v>
      </c>
      <c r="AJ61" s="682">
        <v>0</v>
      </c>
      <c r="AK61" s="682">
        <v>0</v>
      </c>
      <c r="AL61" s="682">
        <v>0</v>
      </c>
      <c r="AM61" s="682">
        <v>0</v>
      </c>
      <c r="AN61" s="682">
        <v>0</v>
      </c>
      <c r="AO61" s="683">
        <v>0</v>
      </c>
      <c r="AP61" s="622"/>
      <c r="AQ61" s="681"/>
      <c r="AR61" s="682"/>
      <c r="AS61" s="682">
        <v>0</v>
      </c>
      <c r="AT61" s="682">
        <v>7115.7367738118028</v>
      </c>
      <c r="AU61" s="682">
        <v>7115.7367738118028</v>
      </c>
      <c r="AV61" s="682">
        <v>7115.7367738118028</v>
      </c>
      <c r="AW61" s="682">
        <v>7011.3287272041325</v>
      </c>
      <c r="AX61" s="682">
        <v>4490.2580339154802</v>
      </c>
      <c r="AY61" s="682">
        <v>0</v>
      </c>
      <c r="AZ61" s="682">
        <v>0</v>
      </c>
      <c r="BA61" s="682">
        <v>0</v>
      </c>
      <c r="BB61" s="682">
        <v>0</v>
      </c>
      <c r="BC61" s="682">
        <v>0</v>
      </c>
      <c r="BD61" s="682">
        <v>0</v>
      </c>
      <c r="BE61" s="682">
        <v>0</v>
      </c>
      <c r="BF61" s="682">
        <v>0</v>
      </c>
      <c r="BG61" s="682">
        <v>0</v>
      </c>
      <c r="BH61" s="682">
        <v>0</v>
      </c>
      <c r="BI61" s="682">
        <v>0</v>
      </c>
      <c r="BJ61" s="682">
        <v>0</v>
      </c>
      <c r="BK61" s="682">
        <v>0</v>
      </c>
      <c r="BL61" s="682">
        <v>0</v>
      </c>
      <c r="BM61" s="682">
        <v>0</v>
      </c>
      <c r="BN61" s="682">
        <v>0</v>
      </c>
      <c r="BO61" s="682">
        <v>0</v>
      </c>
      <c r="BP61" s="682">
        <v>0</v>
      </c>
      <c r="BQ61" s="682">
        <v>0</v>
      </c>
      <c r="BR61" s="682">
        <v>0</v>
      </c>
      <c r="BS61" s="682">
        <v>0</v>
      </c>
      <c r="BT61" s="683">
        <v>0</v>
      </c>
    </row>
    <row r="62" spans="2:73">
      <c r="B62" s="677" t="s">
        <v>907</v>
      </c>
      <c r="C62" s="677" t="s">
        <v>828</v>
      </c>
      <c r="D62" s="677" t="s">
        <v>832</v>
      </c>
      <c r="E62" s="677" t="s">
        <v>908</v>
      </c>
      <c r="F62" s="677" t="s">
        <v>29</v>
      </c>
      <c r="G62" s="677" t="s">
        <v>829</v>
      </c>
      <c r="H62" s="677">
        <v>2014</v>
      </c>
      <c r="I62" s="632"/>
      <c r="J62" s="632" t="s">
        <v>584</v>
      </c>
      <c r="K62" s="622"/>
      <c r="L62" s="681"/>
      <c r="M62" s="682"/>
      <c r="N62" s="682">
        <v>13.126132373357944</v>
      </c>
      <c r="O62" s="682">
        <v>13.126132373357944</v>
      </c>
      <c r="P62" s="682">
        <v>13.126132373357944</v>
      </c>
      <c r="Q62" s="682">
        <v>13.126132373357944</v>
      </c>
      <c r="R62" s="682">
        <v>13.126132373357944</v>
      </c>
      <c r="S62" s="682">
        <v>13.126132373357944</v>
      </c>
      <c r="T62" s="682">
        <v>13.126132373357944</v>
      </c>
      <c r="U62" s="682">
        <v>13.126132373357944</v>
      </c>
      <c r="V62" s="682">
        <v>13.126132373357944</v>
      </c>
      <c r="W62" s="682">
        <v>13.126132373357944</v>
      </c>
      <c r="X62" s="682">
        <v>13.126132373357944</v>
      </c>
      <c r="Y62" s="682">
        <v>13.126132373357944</v>
      </c>
      <c r="Z62" s="682">
        <v>13.126132373357944</v>
      </c>
      <c r="AA62" s="682">
        <v>13.126132373357944</v>
      </c>
      <c r="AB62" s="682">
        <v>13.126132373357944</v>
      </c>
      <c r="AC62" s="682">
        <v>13.126132373357944</v>
      </c>
      <c r="AD62" s="682">
        <v>13.126132373357944</v>
      </c>
      <c r="AE62" s="682">
        <v>13.126132373357944</v>
      </c>
      <c r="AF62" s="682">
        <v>12.194730341248881</v>
      </c>
      <c r="AG62" s="682">
        <v>0</v>
      </c>
      <c r="AH62" s="682">
        <v>0</v>
      </c>
      <c r="AI62" s="682">
        <v>0</v>
      </c>
      <c r="AJ62" s="682">
        <v>0</v>
      </c>
      <c r="AK62" s="682">
        <v>0</v>
      </c>
      <c r="AL62" s="682">
        <v>0</v>
      </c>
      <c r="AM62" s="682">
        <v>0</v>
      </c>
      <c r="AN62" s="682">
        <v>0</v>
      </c>
      <c r="AO62" s="683">
        <v>0</v>
      </c>
      <c r="AP62" s="622"/>
      <c r="AQ62" s="681"/>
      <c r="AR62" s="682"/>
      <c r="AS62" s="682">
        <v>0</v>
      </c>
      <c r="AT62" s="682">
        <v>24674.067445872224</v>
      </c>
      <c r="AU62" s="682">
        <v>24674.067445872224</v>
      </c>
      <c r="AV62" s="682">
        <v>24674.067445872224</v>
      </c>
      <c r="AW62" s="682">
        <v>24674.067445872224</v>
      </c>
      <c r="AX62" s="682">
        <v>24674.067445872224</v>
      </c>
      <c r="AY62" s="682">
        <v>24674.067445872224</v>
      </c>
      <c r="AZ62" s="682">
        <v>24674.067445872224</v>
      </c>
      <c r="BA62" s="682">
        <v>24674.067445872224</v>
      </c>
      <c r="BB62" s="682">
        <v>24674.067445872224</v>
      </c>
      <c r="BC62" s="682">
        <v>24674.067445872224</v>
      </c>
      <c r="BD62" s="682">
        <v>24674.067445872224</v>
      </c>
      <c r="BE62" s="682">
        <v>24674.067445872224</v>
      </c>
      <c r="BF62" s="682">
        <v>24674.067445872224</v>
      </c>
      <c r="BG62" s="682">
        <v>24674.067445872224</v>
      </c>
      <c r="BH62" s="682">
        <v>24674.067445872224</v>
      </c>
      <c r="BI62" s="682">
        <v>24674.067445872224</v>
      </c>
      <c r="BJ62" s="682">
        <v>24674.067445872224</v>
      </c>
      <c r="BK62" s="682">
        <v>24674.067445872224</v>
      </c>
      <c r="BL62" s="682">
        <v>23841.15706156347</v>
      </c>
      <c r="BM62" s="682">
        <v>0</v>
      </c>
      <c r="BN62" s="682">
        <v>0</v>
      </c>
      <c r="BO62" s="682">
        <v>0</v>
      </c>
      <c r="BP62" s="682">
        <v>0</v>
      </c>
      <c r="BQ62" s="682">
        <v>0</v>
      </c>
      <c r="BR62" s="682">
        <v>0</v>
      </c>
      <c r="BS62" s="682">
        <v>0</v>
      </c>
      <c r="BT62" s="683">
        <v>0</v>
      </c>
    </row>
    <row r="63" spans="2:73">
      <c r="B63" s="677" t="s">
        <v>208</v>
      </c>
      <c r="C63" s="677" t="s">
        <v>830</v>
      </c>
      <c r="D63" s="677" t="s">
        <v>831</v>
      </c>
      <c r="E63" s="677" t="s">
        <v>908</v>
      </c>
      <c r="F63" s="677" t="s">
        <v>898</v>
      </c>
      <c r="G63" s="677" t="s">
        <v>829</v>
      </c>
      <c r="H63" s="677">
        <v>2014</v>
      </c>
      <c r="I63" s="632"/>
      <c r="J63" s="632" t="s">
        <v>584</v>
      </c>
      <c r="K63" s="622"/>
      <c r="L63" s="681"/>
      <c r="M63" s="682"/>
      <c r="N63" s="682">
        <v>0.94602122336740768</v>
      </c>
      <c r="O63" s="682">
        <v>0.94602122336740768</v>
      </c>
      <c r="P63" s="682">
        <v>0.82537145330022765</v>
      </c>
      <c r="Q63" s="682">
        <v>0.13631002748598511</v>
      </c>
      <c r="R63" s="682">
        <v>0.13631002748598511</v>
      </c>
      <c r="S63" s="682">
        <v>0.13631002748598511</v>
      </c>
      <c r="T63" s="682">
        <v>0.13631002748598511</v>
      </c>
      <c r="U63" s="682">
        <v>0.13631002748598511</v>
      </c>
      <c r="V63" s="682">
        <v>0.13631002748598511</v>
      </c>
      <c r="W63" s="682">
        <v>0.13631002748598511</v>
      </c>
      <c r="X63" s="682">
        <v>0.13631002748598511</v>
      </c>
      <c r="Y63" s="682">
        <v>0.13631002748598511</v>
      </c>
      <c r="Z63" s="682">
        <v>0</v>
      </c>
      <c r="AA63" s="682">
        <v>0</v>
      </c>
      <c r="AB63" s="682">
        <v>0</v>
      </c>
      <c r="AC63" s="682">
        <v>0</v>
      </c>
      <c r="AD63" s="682">
        <v>0</v>
      </c>
      <c r="AE63" s="682">
        <v>0</v>
      </c>
      <c r="AF63" s="682">
        <v>0</v>
      </c>
      <c r="AG63" s="682">
        <v>0</v>
      </c>
      <c r="AH63" s="682">
        <v>0</v>
      </c>
      <c r="AI63" s="682">
        <v>0</v>
      </c>
      <c r="AJ63" s="682">
        <v>0</v>
      </c>
      <c r="AK63" s="682">
        <v>0</v>
      </c>
      <c r="AL63" s="682">
        <v>0</v>
      </c>
      <c r="AM63" s="682">
        <v>0</v>
      </c>
      <c r="AN63" s="682">
        <v>0</v>
      </c>
      <c r="AO63" s="683">
        <v>0</v>
      </c>
      <c r="AP63" s="622"/>
      <c r="AQ63" s="681"/>
      <c r="AR63" s="682"/>
      <c r="AS63" s="682">
        <v>0</v>
      </c>
      <c r="AT63" s="682">
        <v>2744.1004024922645</v>
      </c>
      <c r="AU63" s="682">
        <v>2744.1004024922645</v>
      </c>
      <c r="AV63" s="682">
        <v>2352.6880106232438</v>
      </c>
      <c r="AW63" s="682">
        <v>372.19729730186003</v>
      </c>
      <c r="AX63" s="682">
        <v>372.19729730186003</v>
      </c>
      <c r="AY63" s="682">
        <v>372.19729730186003</v>
      </c>
      <c r="AZ63" s="682">
        <v>372.19729730186003</v>
      </c>
      <c r="BA63" s="682">
        <v>372.19729730186003</v>
      </c>
      <c r="BB63" s="682">
        <v>372.19729730186003</v>
      </c>
      <c r="BC63" s="682">
        <v>372.19729730186003</v>
      </c>
      <c r="BD63" s="682">
        <v>372.19729730186003</v>
      </c>
      <c r="BE63" s="682">
        <v>372.19729730186003</v>
      </c>
      <c r="BF63" s="682">
        <v>0</v>
      </c>
      <c r="BG63" s="682">
        <v>0</v>
      </c>
      <c r="BH63" s="682">
        <v>0</v>
      </c>
      <c r="BI63" s="682">
        <v>0</v>
      </c>
      <c r="BJ63" s="682">
        <v>0</v>
      </c>
      <c r="BK63" s="682">
        <v>0</v>
      </c>
      <c r="BL63" s="682">
        <v>0</v>
      </c>
      <c r="BM63" s="682">
        <v>0</v>
      </c>
      <c r="BN63" s="682">
        <v>0</v>
      </c>
      <c r="BO63" s="682">
        <v>0</v>
      </c>
      <c r="BP63" s="682">
        <v>0</v>
      </c>
      <c r="BQ63" s="682">
        <v>0</v>
      </c>
      <c r="BR63" s="682">
        <v>0</v>
      </c>
      <c r="BS63" s="682">
        <v>0</v>
      </c>
      <c r="BT63" s="683">
        <v>0</v>
      </c>
    </row>
    <row r="64" spans="2:73">
      <c r="B64" s="677" t="s">
        <v>907</v>
      </c>
      <c r="C64" s="677" t="s">
        <v>830</v>
      </c>
      <c r="D64" s="677" t="s">
        <v>22</v>
      </c>
      <c r="E64" s="677" t="s">
        <v>908</v>
      </c>
      <c r="F64" s="677" t="s">
        <v>898</v>
      </c>
      <c r="G64" s="677" t="s">
        <v>829</v>
      </c>
      <c r="H64" s="677">
        <v>2014</v>
      </c>
      <c r="I64" s="632"/>
      <c r="J64" s="632" t="s">
        <v>584</v>
      </c>
      <c r="K64" s="622"/>
      <c r="L64" s="681"/>
      <c r="M64" s="682"/>
      <c r="N64" s="682">
        <v>57.456509095632306</v>
      </c>
      <c r="O64" s="682">
        <v>57.456509095632306</v>
      </c>
      <c r="P64" s="682">
        <v>57.456509095632306</v>
      </c>
      <c r="Q64" s="682">
        <v>56.086106866923018</v>
      </c>
      <c r="R64" s="682">
        <v>56.086106866923018</v>
      </c>
      <c r="S64" s="682">
        <v>56.086106866923018</v>
      </c>
      <c r="T64" s="682">
        <v>55.243207665367883</v>
      </c>
      <c r="U64" s="682">
        <v>55.243207665367883</v>
      </c>
      <c r="V64" s="682">
        <v>50.656043794390946</v>
      </c>
      <c r="W64" s="682">
        <v>47.085113434632682</v>
      </c>
      <c r="X64" s="682">
        <v>43.394663968145558</v>
      </c>
      <c r="Y64" s="682">
        <v>43.394663968145558</v>
      </c>
      <c r="Z64" s="682">
        <v>21.236398086284893</v>
      </c>
      <c r="AA64" s="682">
        <v>21.236398086284893</v>
      </c>
      <c r="AB64" s="682">
        <v>21.236398086284893</v>
      </c>
      <c r="AC64" s="682">
        <v>21.236398086284893</v>
      </c>
      <c r="AD64" s="682">
        <v>21.236398086284893</v>
      </c>
      <c r="AE64" s="682">
        <v>21.236398086284893</v>
      </c>
      <c r="AF64" s="682">
        <v>21.236398086284893</v>
      </c>
      <c r="AG64" s="682">
        <v>21.236398086284893</v>
      </c>
      <c r="AH64" s="682">
        <v>0</v>
      </c>
      <c r="AI64" s="682">
        <v>0</v>
      </c>
      <c r="AJ64" s="682">
        <v>0</v>
      </c>
      <c r="AK64" s="682">
        <v>0</v>
      </c>
      <c r="AL64" s="682">
        <v>0</v>
      </c>
      <c r="AM64" s="682">
        <v>0</v>
      </c>
      <c r="AN64" s="682">
        <v>0</v>
      </c>
      <c r="AO64" s="683">
        <v>0</v>
      </c>
      <c r="AP64" s="622"/>
      <c r="AQ64" s="681"/>
      <c r="AR64" s="682"/>
      <c r="AS64" s="682">
        <v>0</v>
      </c>
      <c r="AT64" s="682">
        <v>237791.22750851727</v>
      </c>
      <c r="AU64" s="682">
        <v>237791.22750851727</v>
      </c>
      <c r="AV64" s="682">
        <v>237791.22750851727</v>
      </c>
      <c r="AW64" s="682">
        <v>232996.60413992024</v>
      </c>
      <c r="AX64" s="682">
        <v>232996.60413992024</v>
      </c>
      <c r="AY64" s="682">
        <v>232996.60413992024</v>
      </c>
      <c r="AZ64" s="682">
        <v>226960.34288986481</v>
      </c>
      <c r="BA64" s="682">
        <v>226960.34288986481</v>
      </c>
      <c r="BB64" s="682">
        <v>210864.66796480332</v>
      </c>
      <c r="BC64" s="682">
        <v>185292.13388541804</v>
      </c>
      <c r="BD64" s="682">
        <v>157944.80225024902</v>
      </c>
      <c r="BE64" s="682">
        <v>157944.80225024902</v>
      </c>
      <c r="BF64" s="682">
        <v>16068.186259058441</v>
      </c>
      <c r="BG64" s="682">
        <v>16068.186259058441</v>
      </c>
      <c r="BH64" s="682">
        <v>16068.186259058441</v>
      </c>
      <c r="BI64" s="682">
        <v>16068.186259058441</v>
      </c>
      <c r="BJ64" s="682">
        <v>16068.186259058441</v>
      </c>
      <c r="BK64" s="682">
        <v>16068.186259058441</v>
      </c>
      <c r="BL64" s="682">
        <v>16068.186259058441</v>
      </c>
      <c r="BM64" s="682">
        <v>16068.186259058441</v>
      </c>
      <c r="BN64" s="682">
        <v>0</v>
      </c>
      <c r="BO64" s="682">
        <v>0</v>
      </c>
      <c r="BP64" s="682">
        <v>0</v>
      </c>
      <c r="BQ64" s="682">
        <v>0</v>
      </c>
      <c r="BR64" s="682">
        <v>0</v>
      </c>
      <c r="BS64" s="682">
        <v>0</v>
      </c>
      <c r="BT64" s="683">
        <v>0</v>
      </c>
    </row>
    <row r="65" spans="2:73">
      <c r="B65" s="677" t="s">
        <v>208</v>
      </c>
      <c r="C65" s="677" t="s">
        <v>828</v>
      </c>
      <c r="D65" s="677" t="s">
        <v>14</v>
      </c>
      <c r="E65" s="677" t="s">
        <v>908</v>
      </c>
      <c r="F65" s="677" t="s">
        <v>29</v>
      </c>
      <c r="G65" s="677" t="s">
        <v>829</v>
      </c>
      <c r="H65" s="677">
        <v>2014</v>
      </c>
      <c r="I65" s="632"/>
      <c r="J65" s="632" t="s">
        <v>584</v>
      </c>
      <c r="K65" s="622"/>
      <c r="L65" s="681"/>
      <c r="M65" s="682"/>
      <c r="N65" s="682">
        <v>2.1860991342691705</v>
      </c>
      <c r="O65" s="682">
        <v>2.18200561509002</v>
      </c>
      <c r="P65" s="682">
        <v>1.9715886226622388</v>
      </c>
      <c r="Q65" s="682">
        <v>1.8827541909413412</v>
      </c>
      <c r="R65" s="682">
        <v>1.7939197606174275</v>
      </c>
      <c r="S65" s="682">
        <v>1.7939197606174275</v>
      </c>
      <c r="T65" s="682">
        <v>1.7628497470868751</v>
      </c>
      <c r="U65" s="682">
        <v>1.7628497470868751</v>
      </c>
      <c r="V65" s="682">
        <v>0.95753023773431778</v>
      </c>
      <c r="W65" s="682">
        <v>0.82693023234605789</v>
      </c>
      <c r="X65" s="682">
        <v>0.56252063531428576</v>
      </c>
      <c r="Y65" s="682">
        <v>0.56252063531428576</v>
      </c>
      <c r="Z65" s="682">
        <v>0.41944373864680529</v>
      </c>
      <c r="AA65" s="682">
        <v>0.41944373864680529</v>
      </c>
      <c r="AB65" s="682">
        <v>1.1643749661743641E-2</v>
      </c>
      <c r="AC65" s="682">
        <v>0</v>
      </c>
      <c r="AD65" s="682">
        <v>0</v>
      </c>
      <c r="AE65" s="682">
        <v>0</v>
      </c>
      <c r="AF65" s="682">
        <v>0</v>
      </c>
      <c r="AG65" s="682">
        <v>0</v>
      </c>
      <c r="AH65" s="682">
        <v>0</v>
      </c>
      <c r="AI65" s="682">
        <v>0</v>
      </c>
      <c r="AJ65" s="682">
        <v>0</v>
      </c>
      <c r="AK65" s="682">
        <v>0</v>
      </c>
      <c r="AL65" s="682">
        <v>0</v>
      </c>
      <c r="AM65" s="682">
        <v>0</v>
      </c>
      <c r="AN65" s="682">
        <v>0</v>
      </c>
      <c r="AO65" s="683">
        <v>0</v>
      </c>
      <c r="AP65" s="622"/>
      <c r="AQ65" s="681"/>
      <c r="AR65" s="682"/>
      <c r="AS65" s="682">
        <v>0</v>
      </c>
      <c r="AT65" s="682">
        <v>29826.992273330688</v>
      </c>
      <c r="AU65" s="682">
        <v>29747.276350021362</v>
      </c>
      <c r="AV65" s="682">
        <v>25704.229522705078</v>
      </c>
      <c r="AW65" s="682">
        <v>24001.5699634552</v>
      </c>
      <c r="AX65" s="682">
        <v>22298.909841537476</v>
      </c>
      <c r="AY65" s="682">
        <v>22298.909841537476</v>
      </c>
      <c r="AZ65" s="682">
        <v>21702.872838973999</v>
      </c>
      <c r="BA65" s="682">
        <v>21702.872838973999</v>
      </c>
      <c r="BB65" s="682">
        <v>6227.8729782104492</v>
      </c>
      <c r="BC65" s="682">
        <v>6105.8729782104492</v>
      </c>
      <c r="BD65" s="682">
        <v>3924.8029479980469</v>
      </c>
      <c r="BE65" s="682">
        <v>3924.8029479980469</v>
      </c>
      <c r="BF65" s="682">
        <v>3449.1875</v>
      </c>
      <c r="BG65" s="682">
        <v>3449.1875</v>
      </c>
      <c r="BH65" s="682">
        <v>96.1875</v>
      </c>
      <c r="BI65" s="682">
        <v>0</v>
      </c>
      <c r="BJ65" s="682">
        <v>0</v>
      </c>
      <c r="BK65" s="682">
        <v>0</v>
      </c>
      <c r="BL65" s="682">
        <v>0</v>
      </c>
      <c r="BM65" s="682">
        <v>0</v>
      </c>
      <c r="BN65" s="682">
        <v>0</v>
      </c>
      <c r="BO65" s="682">
        <v>0</v>
      </c>
      <c r="BP65" s="682">
        <v>0</v>
      </c>
      <c r="BQ65" s="682">
        <v>0</v>
      </c>
      <c r="BR65" s="682">
        <v>0</v>
      </c>
      <c r="BS65" s="682">
        <v>0</v>
      </c>
      <c r="BT65" s="683">
        <v>0</v>
      </c>
    </row>
    <row r="66" spans="2:73">
      <c r="B66" s="677" t="s">
        <v>208</v>
      </c>
      <c r="C66" s="677" t="s">
        <v>828</v>
      </c>
      <c r="D66" s="677" t="s">
        <v>3</v>
      </c>
      <c r="E66" s="677" t="str">
        <f>E65</f>
        <v>Espanola Regional Hydro Distribution Corporat</v>
      </c>
      <c r="F66" s="677" t="s">
        <v>29</v>
      </c>
      <c r="G66" s="677" t="s">
        <v>829</v>
      </c>
      <c r="H66" s="677">
        <v>2013</v>
      </c>
      <c r="I66" s="632"/>
      <c r="J66" s="632" t="s">
        <v>577</v>
      </c>
      <c r="K66" s="622"/>
      <c r="L66" s="681"/>
      <c r="M66" s="682">
        <v>8.4604606221575132E-2</v>
      </c>
      <c r="N66" s="682">
        <v>8.4604606221575132E-2</v>
      </c>
      <c r="O66" s="682">
        <v>8.4604606221575132E-2</v>
      </c>
      <c r="P66" s="682">
        <v>8.4604606221575132E-2</v>
      </c>
      <c r="Q66" s="682">
        <v>8.4604606221575132E-2</v>
      </c>
      <c r="R66" s="682">
        <v>8.4604606221575132E-2</v>
      </c>
      <c r="S66" s="682">
        <v>8.4604606221575132E-2</v>
      </c>
      <c r="T66" s="682">
        <v>8.4604606221575132E-2</v>
      </c>
      <c r="U66" s="682">
        <v>8.4604606221575132E-2</v>
      </c>
      <c r="V66" s="682">
        <v>8.4604606221575132E-2</v>
      </c>
      <c r="W66" s="682">
        <v>8.4604606221575132E-2</v>
      </c>
      <c r="X66" s="682">
        <v>8.4604606221575132E-2</v>
      </c>
      <c r="Y66" s="682">
        <v>8.4604606221575132E-2</v>
      </c>
      <c r="Z66" s="682">
        <v>8.4604606221575132E-2</v>
      </c>
      <c r="AA66" s="682">
        <v>8.4604606221575132E-2</v>
      </c>
      <c r="AB66" s="682">
        <v>8.4604606221575132E-2</v>
      </c>
      <c r="AC66" s="682">
        <v>8.4604606221575132E-2</v>
      </c>
      <c r="AD66" s="682">
        <v>8.4604606221575132E-2</v>
      </c>
      <c r="AE66" s="682">
        <v>8.4604606221575132E-2</v>
      </c>
      <c r="AF66" s="682">
        <v>8.4604606221575132E-2</v>
      </c>
      <c r="AG66" s="682">
        <v>8.4604606221575132E-2</v>
      </c>
      <c r="AH66" s="682">
        <v>8.4604606221575132E-2</v>
      </c>
      <c r="AI66" s="682">
        <v>8.4604606221575132E-2</v>
      </c>
      <c r="AJ66" s="682">
        <v>8.4604606221575132E-2</v>
      </c>
      <c r="AK66" s="682">
        <v>8.4604606221575132E-2</v>
      </c>
      <c r="AL66" s="682">
        <v>8.4604606221575132E-2</v>
      </c>
      <c r="AM66" s="682">
        <v>8.4604606221575132E-2</v>
      </c>
      <c r="AN66" s="682">
        <v>8.4604606221575132E-2</v>
      </c>
      <c r="AO66" s="683">
        <v>8.4604606221575132E-2</v>
      </c>
      <c r="AP66" s="622"/>
      <c r="AQ66" s="681"/>
      <c r="AR66" s="682"/>
      <c r="AS66" s="682">
        <v>75.658043093091038</v>
      </c>
      <c r="AT66" s="682">
        <v>75.658043093091038</v>
      </c>
      <c r="AU66" s="682">
        <v>75.658043093091038</v>
      </c>
      <c r="AV66" s="682">
        <v>75.658043093091038</v>
      </c>
      <c r="AW66" s="682">
        <v>75.658043093091038</v>
      </c>
      <c r="AX66" s="682">
        <v>75.658043093091038</v>
      </c>
      <c r="AY66" s="682">
        <v>75.658043093091038</v>
      </c>
      <c r="AZ66" s="682">
        <v>75.658043093091038</v>
      </c>
      <c r="BA66" s="682">
        <v>75.658043093091038</v>
      </c>
      <c r="BB66" s="682">
        <v>75.658043093091038</v>
      </c>
      <c r="BC66" s="682">
        <v>75.658043093091038</v>
      </c>
      <c r="BD66" s="682">
        <v>75.658043093091038</v>
      </c>
      <c r="BE66" s="682">
        <v>75.658043093091038</v>
      </c>
      <c r="BF66" s="682">
        <v>75.658043093091038</v>
      </c>
      <c r="BG66" s="682">
        <v>75.658043093091038</v>
      </c>
      <c r="BH66" s="682">
        <v>75.658043093091038</v>
      </c>
      <c r="BI66" s="682">
        <v>75.658043093091038</v>
      </c>
      <c r="BJ66" s="682">
        <v>75.658043093091038</v>
      </c>
      <c r="BK66" s="682">
        <v>0</v>
      </c>
      <c r="BL66" s="682">
        <v>0</v>
      </c>
      <c r="BM66" s="682">
        <v>0</v>
      </c>
      <c r="BN66" s="682">
        <v>0</v>
      </c>
      <c r="BO66" s="682">
        <v>0</v>
      </c>
      <c r="BP66" s="682">
        <v>0</v>
      </c>
      <c r="BQ66" s="682">
        <v>0</v>
      </c>
      <c r="BR66" s="682">
        <v>0</v>
      </c>
      <c r="BS66" s="682">
        <v>0</v>
      </c>
      <c r="BT66" s="683">
        <v>0</v>
      </c>
    </row>
    <row r="67" spans="2:73">
      <c r="B67" s="677"/>
      <c r="C67" s="677"/>
      <c r="D67" s="677"/>
      <c r="E67" s="677"/>
      <c r="F67" s="677"/>
      <c r="G67" s="677"/>
      <c r="H67" s="677"/>
      <c r="I67" s="632"/>
      <c r="J67" s="632"/>
      <c r="K67" s="622"/>
      <c r="L67" s="681"/>
      <c r="M67" s="682"/>
      <c r="N67" s="682"/>
      <c r="O67" s="682"/>
      <c r="P67" s="682"/>
      <c r="Q67" s="682"/>
      <c r="R67" s="682"/>
      <c r="S67" s="682"/>
      <c r="T67" s="682"/>
      <c r="U67" s="682"/>
      <c r="V67" s="682"/>
      <c r="W67" s="682"/>
      <c r="X67" s="682"/>
      <c r="Y67" s="682"/>
      <c r="Z67" s="682"/>
      <c r="AA67" s="682"/>
      <c r="AB67" s="682"/>
      <c r="AC67" s="682"/>
      <c r="AD67" s="682"/>
      <c r="AE67" s="682"/>
      <c r="AF67" s="682"/>
      <c r="AG67" s="682"/>
      <c r="AH67" s="682"/>
      <c r="AI67" s="682"/>
      <c r="AJ67" s="682"/>
      <c r="AK67" s="682"/>
      <c r="AL67" s="682"/>
      <c r="AM67" s="682"/>
      <c r="AN67" s="682"/>
      <c r="AO67" s="683"/>
      <c r="AP67" s="622"/>
      <c r="AQ67" s="681"/>
      <c r="AR67" s="682"/>
      <c r="AS67" s="682"/>
      <c r="AT67" s="682"/>
      <c r="AU67" s="682"/>
      <c r="AV67" s="682"/>
      <c r="AW67" s="682"/>
      <c r="AX67" s="682"/>
      <c r="AY67" s="682"/>
      <c r="AZ67" s="682"/>
      <c r="BA67" s="682"/>
      <c r="BB67" s="682"/>
      <c r="BC67" s="682"/>
      <c r="BD67" s="682"/>
      <c r="BE67" s="682"/>
      <c r="BF67" s="682"/>
      <c r="BG67" s="682"/>
      <c r="BH67" s="682"/>
      <c r="BI67" s="682"/>
      <c r="BJ67" s="682"/>
      <c r="BK67" s="682"/>
      <c r="BL67" s="682"/>
      <c r="BM67" s="682"/>
      <c r="BN67" s="682"/>
      <c r="BO67" s="682"/>
      <c r="BP67" s="682"/>
      <c r="BQ67" s="682"/>
      <c r="BR67" s="682"/>
      <c r="BS67" s="682"/>
      <c r="BT67" s="683"/>
    </row>
    <row r="68" spans="2:73">
      <c r="B68" s="677"/>
      <c r="C68" s="677"/>
      <c r="D68" s="677"/>
      <c r="E68" s="677"/>
      <c r="F68" s="677"/>
      <c r="G68" s="677"/>
      <c r="H68" s="677"/>
      <c r="I68" s="632"/>
      <c r="J68" s="632"/>
      <c r="K68" s="622"/>
      <c r="L68" s="681"/>
      <c r="M68" s="682"/>
      <c r="N68" s="682"/>
      <c r="O68" s="682"/>
      <c r="P68" s="682"/>
      <c r="Q68" s="682"/>
      <c r="R68" s="682"/>
      <c r="S68" s="682"/>
      <c r="T68" s="682"/>
      <c r="U68" s="682"/>
      <c r="V68" s="682"/>
      <c r="W68" s="682"/>
      <c r="X68" s="682"/>
      <c r="Y68" s="682"/>
      <c r="Z68" s="682"/>
      <c r="AA68" s="682"/>
      <c r="AB68" s="682"/>
      <c r="AC68" s="682"/>
      <c r="AD68" s="682"/>
      <c r="AE68" s="682"/>
      <c r="AF68" s="682"/>
      <c r="AG68" s="682"/>
      <c r="AH68" s="682"/>
      <c r="AI68" s="682"/>
      <c r="AJ68" s="682"/>
      <c r="AK68" s="682"/>
      <c r="AL68" s="682"/>
      <c r="AM68" s="682"/>
      <c r="AN68" s="682"/>
      <c r="AO68" s="683"/>
      <c r="AP68" s="622"/>
      <c r="AQ68" s="681"/>
      <c r="AR68" s="682"/>
      <c r="AS68" s="682"/>
      <c r="AT68" s="682"/>
      <c r="AU68" s="682"/>
      <c r="AV68" s="682"/>
      <c r="AW68" s="682"/>
      <c r="AX68" s="682"/>
      <c r="AY68" s="682"/>
      <c r="AZ68" s="682"/>
      <c r="BA68" s="682"/>
      <c r="BB68" s="682"/>
      <c r="BC68" s="682"/>
      <c r="BD68" s="682"/>
      <c r="BE68" s="682"/>
      <c r="BF68" s="682"/>
      <c r="BG68" s="682"/>
      <c r="BH68" s="682"/>
      <c r="BI68" s="682"/>
      <c r="BJ68" s="682"/>
      <c r="BK68" s="682"/>
      <c r="BL68" s="682"/>
      <c r="BM68" s="682"/>
      <c r="BN68" s="682"/>
      <c r="BO68" s="682"/>
      <c r="BP68" s="682"/>
      <c r="BQ68" s="682"/>
      <c r="BR68" s="682"/>
      <c r="BS68" s="682"/>
      <c r="BT68" s="683"/>
    </row>
    <row r="69" spans="2:73">
      <c r="B69" s="677"/>
      <c r="C69" s="677"/>
      <c r="D69" s="677"/>
      <c r="E69" s="677"/>
      <c r="F69" s="677"/>
      <c r="G69" s="677"/>
      <c r="H69" s="677"/>
      <c r="I69" s="632"/>
      <c r="J69" s="632"/>
      <c r="K69" s="622"/>
      <c r="L69" s="681"/>
      <c r="M69" s="682"/>
      <c r="N69" s="682"/>
      <c r="O69" s="682"/>
      <c r="P69" s="682"/>
      <c r="Q69" s="682"/>
      <c r="R69" s="682"/>
      <c r="S69" s="682"/>
      <c r="T69" s="682"/>
      <c r="U69" s="682"/>
      <c r="V69" s="682"/>
      <c r="W69" s="682"/>
      <c r="X69" s="682"/>
      <c r="Y69" s="682"/>
      <c r="Z69" s="682"/>
      <c r="AA69" s="682"/>
      <c r="AB69" s="682"/>
      <c r="AC69" s="682"/>
      <c r="AD69" s="682"/>
      <c r="AE69" s="682"/>
      <c r="AF69" s="682"/>
      <c r="AG69" s="682"/>
      <c r="AH69" s="682"/>
      <c r="AI69" s="682"/>
      <c r="AJ69" s="682"/>
      <c r="AK69" s="682"/>
      <c r="AL69" s="682"/>
      <c r="AM69" s="682"/>
      <c r="AN69" s="682"/>
      <c r="AO69" s="683"/>
      <c r="AP69" s="622"/>
      <c r="AQ69" s="681"/>
      <c r="AR69" s="682"/>
      <c r="AS69" s="682"/>
      <c r="AT69" s="682"/>
      <c r="AU69" s="682"/>
      <c r="AV69" s="682"/>
      <c r="AW69" s="682"/>
      <c r="AX69" s="682"/>
      <c r="AY69" s="682"/>
      <c r="AZ69" s="682"/>
      <c r="BA69" s="682"/>
      <c r="BB69" s="682"/>
      <c r="BC69" s="682"/>
      <c r="BD69" s="682"/>
      <c r="BE69" s="682"/>
      <c r="BF69" s="682"/>
      <c r="BG69" s="682"/>
      <c r="BH69" s="682"/>
      <c r="BI69" s="682"/>
      <c r="BJ69" s="682"/>
      <c r="BK69" s="682"/>
      <c r="BL69" s="682"/>
      <c r="BM69" s="682"/>
      <c r="BN69" s="682"/>
      <c r="BO69" s="682"/>
      <c r="BP69" s="682"/>
      <c r="BQ69" s="682"/>
      <c r="BR69" s="682"/>
      <c r="BS69" s="682"/>
      <c r="BT69" s="683"/>
    </row>
    <row r="70" spans="2:73">
      <c r="B70" s="677"/>
      <c r="C70" s="677"/>
      <c r="D70" s="677"/>
      <c r="E70" s="677"/>
      <c r="F70" s="677"/>
      <c r="G70" s="677"/>
      <c r="H70" s="677"/>
      <c r="I70" s="632"/>
      <c r="J70" s="632"/>
      <c r="K70" s="622"/>
      <c r="L70" s="681"/>
      <c r="M70" s="682"/>
      <c r="N70" s="682"/>
      <c r="O70" s="682"/>
      <c r="P70" s="682"/>
      <c r="Q70" s="682"/>
      <c r="R70" s="682"/>
      <c r="S70" s="682"/>
      <c r="T70" s="682"/>
      <c r="U70" s="682"/>
      <c r="V70" s="682"/>
      <c r="W70" s="682"/>
      <c r="X70" s="682"/>
      <c r="Y70" s="682"/>
      <c r="Z70" s="682"/>
      <c r="AA70" s="682"/>
      <c r="AB70" s="682"/>
      <c r="AC70" s="682"/>
      <c r="AD70" s="682"/>
      <c r="AE70" s="682"/>
      <c r="AF70" s="682"/>
      <c r="AG70" s="682"/>
      <c r="AH70" s="682"/>
      <c r="AI70" s="682"/>
      <c r="AJ70" s="682"/>
      <c r="AK70" s="682"/>
      <c r="AL70" s="682"/>
      <c r="AM70" s="682"/>
      <c r="AN70" s="682"/>
      <c r="AO70" s="683"/>
      <c r="AP70" s="622"/>
      <c r="AQ70" s="681"/>
      <c r="AR70" s="682"/>
      <c r="AS70" s="682"/>
      <c r="AT70" s="682"/>
      <c r="AU70" s="682"/>
      <c r="AV70" s="682"/>
      <c r="AW70" s="682"/>
      <c r="AX70" s="682"/>
      <c r="AY70" s="682"/>
      <c r="AZ70" s="682"/>
      <c r="BA70" s="682"/>
      <c r="BB70" s="682"/>
      <c r="BC70" s="682"/>
      <c r="BD70" s="682"/>
      <c r="BE70" s="682"/>
      <c r="BF70" s="682"/>
      <c r="BG70" s="682"/>
      <c r="BH70" s="682"/>
      <c r="BI70" s="682"/>
      <c r="BJ70" s="682"/>
      <c r="BK70" s="682"/>
      <c r="BL70" s="682"/>
      <c r="BM70" s="682"/>
      <c r="BN70" s="682"/>
      <c r="BO70" s="682"/>
      <c r="BP70" s="682"/>
      <c r="BQ70" s="682"/>
      <c r="BR70" s="682"/>
      <c r="BS70" s="682"/>
      <c r="BT70" s="683"/>
    </row>
    <row r="71" spans="2:73">
      <c r="B71" s="677"/>
      <c r="C71" s="677"/>
      <c r="D71" s="677"/>
      <c r="E71" s="677"/>
      <c r="F71" s="677"/>
      <c r="G71" s="677"/>
      <c r="H71" s="677"/>
      <c r="I71" s="632"/>
      <c r="J71" s="632"/>
      <c r="K71" s="622"/>
      <c r="L71" s="681"/>
      <c r="M71" s="682"/>
      <c r="N71" s="682"/>
      <c r="O71" s="682"/>
      <c r="P71" s="682"/>
      <c r="Q71" s="682"/>
      <c r="R71" s="682"/>
      <c r="S71" s="682"/>
      <c r="T71" s="682"/>
      <c r="U71" s="682"/>
      <c r="V71" s="682"/>
      <c r="W71" s="682"/>
      <c r="X71" s="682"/>
      <c r="Y71" s="682"/>
      <c r="Z71" s="682"/>
      <c r="AA71" s="682"/>
      <c r="AB71" s="682"/>
      <c r="AC71" s="682"/>
      <c r="AD71" s="682"/>
      <c r="AE71" s="682"/>
      <c r="AF71" s="682"/>
      <c r="AG71" s="682"/>
      <c r="AH71" s="682"/>
      <c r="AI71" s="682"/>
      <c r="AJ71" s="682"/>
      <c r="AK71" s="682"/>
      <c r="AL71" s="682"/>
      <c r="AM71" s="682"/>
      <c r="AN71" s="682"/>
      <c r="AO71" s="683"/>
      <c r="AP71" s="622"/>
      <c r="AQ71" s="684"/>
      <c r="AR71" s="685"/>
      <c r="AS71" s="685"/>
      <c r="AT71" s="685"/>
      <c r="AU71" s="685"/>
      <c r="AV71" s="685"/>
      <c r="AW71" s="685"/>
      <c r="AX71" s="685"/>
      <c r="AY71" s="685"/>
      <c r="AZ71" s="685"/>
      <c r="BA71" s="685"/>
      <c r="BB71" s="685"/>
      <c r="BC71" s="685"/>
      <c r="BD71" s="685"/>
      <c r="BE71" s="685"/>
      <c r="BF71" s="685"/>
      <c r="BG71" s="685"/>
      <c r="BH71" s="685"/>
      <c r="BI71" s="685"/>
      <c r="BJ71" s="685"/>
      <c r="BK71" s="685"/>
      <c r="BL71" s="685"/>
      <c r="BM71" s="685"/>
      <c r="BN71" s="685"/>
      <c r="BO71" s="685"/>
      <c r="BP71" s="685"/>
      <c r="BQ71" s="685"/>
      <c r="BR71" s="685"/>
      <c r="BS71" s="685"/>
      <c r="BT71" s="686"/>
    </row>
    <row r="72" spans="2:73">
      <c r="B72" s="677"/>
      <c r="C72" s="677"/>
      <c r="D72" s="677"/>
      <c r="E72" s="677"/>
      <c r="F72" s="677"/>
      <c r="G72" s="677"/>
      <c r="H72" s="677"/>
      <c r="I72" s="632"/>
      <c r="J72" s="632"/>
      <c r="K72" s="622"/>
      <c r="L72" s="681"/>
      <c r="M72" s="682"/>
      <c r="N72" s="682"/>
      <c r="O72" s="682"/>
      <c r="P72" s="682"/>
      <c r="Q72" s="682"/>
      <c r="R72" s="682"/>
      <c r="S72" s="682"/>
      <c r="T72" s="682"/>
      <c r="U72" s="682"/>
      <c r="V72" s="682"/>
      <c r="W72" s="682"/>
      <c r="X72" s="682"/>
      <c r="Y72" s="682"/>
      <c r="Z72" s="682"/>
      <c r="AA72" s="682"/>
      <c r="AB72" s="682"/>
      <c r="AC72" s="682"/>
      <c r="AD72" s="682"/>
      <c r="AE72" s="682"/>
      <c r="AF72" s="682"/>
      <c r="AG72" s="682"/>
      <c r="AH72" s="682"/>
      <c r="AI72" s="682"/>
      <c r="AJ72" s="682"/>
      <c r="AK72" s="682"/>
      <c r="AL72" s="682"/>
      <c r="AM72" s="682"/>
      <c r="AN72" s="682"/>
      <c r="AO72" s="683"/>
      <c r="AP72" s="622"/>
      <c r="AQ72" s="678"/>
      <c r="AR72" s="679"/>
      <c r="AS72" s="679"/>
      <c r="AT72" s="679"/>
      <c r="AU72" s="679"/>
      <c r="AV72" s="679"/>
      <c r="AW72" s="679"/>
      <c r="AX72" s="679"/>
      <c r="AY72" s="679"/>
      <c r="AZ72" s="679"/>
      <c r="BA72" s="679"/>
      <c r="BB72" s="679"/>
      <c r="BC72" s="679"/>
      <c r="BD72" s="679"/>
      <c r="BE72" s="679"/>
      <c r="BF72" s="679"/>
      <c r="BG72" s="679"/>
      <c r="BH72" s="679"/>
      <c r="BI72" s="679"/>
      <c r="BJ72" s="679"/>
      <c r="BK72" s="679"/>
      <c r="BL72" s="679"/>
      <c r="BM72" s="679"/>
      <c r="BN72" s="679"/>
      <c r="BO72" s="679"/>
      <c r="BP72" s="679"/>
      <c r="BQ72" s="679"/>
      <c r="BR72" s="679"/>
      <c r="BS72" s="679"/>
      <c r="BT72" s="680"/>
    </row>
    <row r="73" spans="2:73">
      <c r="B73" s="677"/>
      <c r="C73" s="677"/>
      <c r="D73" s="677"/>
      <c r="E73" s="677"/>
      <c r="F73" s="677"/>
      <c r="G73" s="677"/>
      <c r="H73" s="677"/>
      <c r="I73" s="632"/>
      <c r="J73" s="632"/>
      <c r="K73" s="622"/>
      <c r="L73" s="681"/>
      <c r="M73" s="682"/>
      <c r="N73" s="682"/>
      <c r="O73" s="682"/>
      <c r="P73" s="682"/>
      <c r="Q73" s="682"/>
      <c r="R73" s="682"/>
      <c r="S73" s="682"/>
      <c r="T73" s="682"/>
      <c r="U73" s="682"/>
      <c r="V73" s="682"/>
      <c r="W73" s="682"/>
      <c r="X73" s="682"/>
      <c r="Y73" s="682"/>
      <c r="Z73" s="682"/>
      <c r="AA73" s="682"/>
      <c r="AB73" s="682"/>
      <c r="AC73" s="682"/>
      <c r="AD73" s="682"/>
      <c r="AE73" s="682"/>
      <c r="AF73" s="682"/>
      <c r="AG73" s="682"/>
      <c r="AH73" s="682"/>
      <c r="AI73" s="682"/>
      <c r="AJ73" s="682"/>
      <c r="AK73" s="682"/>
      <c r="AL73" s="682"/>
      <c r="AM73" s="682"/>
      <c r="AN73" s="682"/>
      <c r="AO73" s="683"/>
      <c r="AP73" s="622"/>
      <c r="AQ73" s="681"/>
      <c r="AR73" s="682"/>
      <c r="AS73" s="682"/>
      <c r="AT73" s="682"/>
      <c r="AU73" s="682"/>
      <c r="AV73" s="682"/>
      <c r="AW73" s="682"/>
      <c r="AX73" s="682"/>
      <c r="AY73" s="682"/>
      <c r="AZ73" s="682"/>
      <c r="BA73" s="682"/>
      <c r="BB73" s="682"/>
      <c r="BC73" s="682"/>
      <c r="BD73" s="682"/>
      <c r="BE73" s="682"/>
      <c r="BF73" s="682"/>
      <c r="BG73" s="682"/>
      <c r="BH73" s="682"/>
      <c r="BI73" s="682"/>
      <c r="BJ73" s="682"/>
      <c r="BK73" s="682"/>
      <c r="BL73" s="682"/>
      <c r="BM73" s="682"/>
      <c r="BN73" s="682"/>
      <c r="BO73" s="682"/>
      <c r="BP73" s="682"/>
      <c r="BQ73" s="682"/>
      <c r="BR73" s="682"/>
      <c r="BS73" s="682"/>
      <c r="BT73" s="683"/>
    </row>
    <row r="74" spans="2:73">
      <c r="B74" s="677"/>
      <c r="C74" s="677"/>
      <c r="D74" s="677"/>
      <c r="E74" s="677"/>
      <c r="F74" s="677"/>
      <c r="G74" s="677"/>
      <c r="H74" s="677"/>
      <c r="I74" s="632"/>
      <c r="J74" s="632"/>
      <c r="K74" s="622"/>
      <c r="L74" s="681"/>
      <c r="M74" s="682"/>
      <c r="N74" s="682"/>
      <c r="O74" s="682"/>
      <c r="P74" s="682"/>
      <c r="Q74" s="682"/>
      <c r="R74" s="682"/>
      <c r="S74" s="682"/>
      <c r="T74" s="682"/>
      <c r="U74" s="682"/>
      <c r="V74" s="682"/>
      <c r="W74" s="682"/>
      <c r="X74" s="682"/>
      <c r="Y74" s="682"/>
      <c r="Z74" s="682"/>
      <c r="AA74" s="682"/>
      <c r="AB74" s="682"/>
      <c r="AC74" s="682"/>
      <c r="AD74" s="682"/>
      <c r="AE74" s="682"/>
      <c r="AF74" s="682"/>
      <c r="AG74" s="682"/>
      <c r="AH74" s="682"/>
      <c r="AI74" s="682"/>
      <c r="AJ74" s="682"/>
      <c r="AK74" s="682"/>
      <c r="AL74" s="682"/>
      <c r="AM74" s="682"/>
      <c r="AN74" s="682"/>
      <c r="AO74" s="683"/>
      <c r="AP74" s="622"/>
      <c r="AQ74" s="681"/>
      <c r="AR74" s="682"/>
      <c r="AS74" s="682"/>
      <c r="AT74" s="682"/>
      <c r="AU74" s="682"/>
      <c r="AV74" s="682"/>
      <c r="AW74" s="682"/>
      <c r="AX74" s="682"/>
      <c r="AY74" s="682"/>
      <c r="AZ74" s="682"/>
      <c r="BA74" s="682"/>
      <c r="BB74" s="682"/>
      <c r="BC74" s="682"/>
      <c r="BD74" s="682"/>
      <c r="BE74" s="682"/>
      <c r="BF74" s="682"/>
      <c r="BG74" s="682"/>
      <c r="BH74" s="682"/>
      <c r="BI74" s="682"/>
      <c r="BJ74" s="682"/>
      <c r="BK74" s="682"/>
      <c r="BL74" s="682"/>
      <c r="BM74" s="682"/>
      <c r="BN74" s="682"/>
      <c r="BO74" s="682"/>
      <c r="BP74" s="682"/>
      <c r="BQ74" s="682"/>
      <c r="BR74" s="682"/>
      <c r="BS74" s="682"/>
      <c r="BT74" s="683"/>
    </row>
    <row r="75" spans="2:73">
      <c r="B75" s="677"/>
      <c r="C75" s="677"/>
      <c r="D75" s="677"/>
      <c r="E75" s="677"/>
      <c r="F75" s="677"/>
      <c r="G75" s="677"/>
      <c r="H75" s="677"/>
      <c r="I75" s="632"/>
      <c r="J75" s="632"/>
      <c r="K75" s="622"/>
      <c r="L75" s="681"/>
      <c r="M75" s="682"/>
      <c r="N75" s="682"/>
      <c r="O75" s="682"/>
      <c r="P75" s="682"/>
      <c r="Q75" s="682"/>
      <c r="R75" s="682"/>
      <c r="S75" s="682"/>
      <c r="T75" s="682"/>
      <c r="U75" s="682"/>
      <c r="V75" s="682"/>
      <c r="W75" s="682"/>
      <c r="X75" s="682"/>
      <c r="Y75" s="682"/>
      <c r="Z75" s="682"/>
      <c r="AA75" s="682"/>
      <c r="AB75" s="682"/>
      <c r="AC75" s="682"/>
      <c r="AD75" s="682"/>
      <c r="AE75" s="682"/>
      <c r="AF75" s="682"/>
      <c r="AG75" s="682"/>
      <c r="AH75" s="682"/>
      <c r="AI75" s="682"/>
      <c r="AJ75" s="682"/>
      <c r="AK75" s="682"/>
      <c r="AL75" s="682"/>
      <c r="AM75" s="682"/>
      <c r="AN75" s="682"/>
      <c r="AO75" s="683"/>
      <c r="AP75" s="622"/>
      <c r="AQ75" s="681"/>
      <c r="AR75" s="682"/>
      <c r="AS75" s="682"/>
      <c r="AT75" s="682"/>
      <c r="AU75" s="682"/>
      <c r="AV75" s="682"/>
      <c r="AW75" s="682"/>
      <c r="AX75" s="682"/>
      <c r="AY75" s="682"/>
      <c r="AZ75" s="682"/>
      <c r="BA75" s="682"/>
      <c r="BB75" s="682"/>
      <c r="BC75" s="682"/>
      <c r="BD75" s="682"/>
      <c r="BE75" s="682"/>
      <c r="BF75" s="682"/>
      <c r="BG75" s="682"/>
      <c r="BH75" s="682"/>
      <c r="BI75" s="682"/>
      <c r="BJ75" s="682"/>
      <c r="BK75" s="682"/>
      <c r="BL75" s="682"/>
      <c r="BM75" s="682"/>
      <c r="BN75" s="682"/>
      <c r="BO75" s="682"/>
      <c r="BP75" s="682"/>
      <c r="BQ75" s="682"/>
      <c r="BR75" s="682"/>
      <c r="BS75" s="682"/>
      <c r="BT75" s="683"/>
    </row>
    <row r="76" spans="2:73">
      <c r="B76" s="677"/>
      <c r="C76" s="677"/>
      <c r="D76" s="677"/>
      <c r="E76" s="677"/>
      <c r="F76" s="677"/>
      <c r="G76" s="677"/>
      <c r="H76" s="677"/>
      <c r="I76" s="632"/>
      <c r="J76" s="632"/>
      <c r="K76" s="622"/>
      <c r="L76" s="681"/>
      <c r="M76" s="682"/>
      <c r="N76" s="682"/>
      <c r="O76" s="682"/>
      <c r="P76" s="682"/>
      <c r="Q76" s="682"/>
      <c r="R76" s="682"/>
      <c r="S76" s="682"/>
      <c r="T76" s="682"/>
      <c r="U76" s="682"/>
      <c r="V76" s="682"/>
      <c r="W76" s="682"/>
      <c r="X76" s="682"/>
      <c r="Y76" s="682"/>
      <c r="Z76" s="682"/>
      <c r="AA76" s="682"/>
      <c r="AB76" s="682"/>
      <c r="AC76" s="682"/>
      <c r="AD76" s="682"/>
      <c r="AE76" s="682"/>
      <c r="AF76" s="682"/>
      <c r="AG76" s="682"/>
      <c r="AH76" s="682"/>
      <c r="AI76" s="682"/>
      <c r="AJ76" s="682"/>
      <c r="AK76" s="682"/>
      <c r="AL76" s="682"/>
      <c r="AM76" s="682"/>
      <c r="AN76" s="682"/>
      <c r="AO76" s="683"/>
      <c r="AP76" s="622"/>
      <c r="AQ76" s="681"/>
      <c r="AR76" s="682"/>
      <c r="AS76" s="682"/>
      <c r="AT76" s="682"/>
      <c r="AU76" s="682"/>
      <c r="AV76" s="682"/>
      <c r="AW76" s="682"/>
      <c r="AX76" s="682"/>
      <c r="AY76" s="682"/>
      <c r="AZ76" s="682"/>
      <c r="BA76" s="682"/>
      <c r="BB76" s="682"/>
      <c r="BC76" s="682"/>
      <c r="BD76" s="682"/>
      <c r="BE76" s="682"/>
      <c r="BF76" s="682"/>
      <c r="BG76" s="682"/>
      <c r="BH76" s="682"/>
      <c r="BI76" s="682"/>
      <c r="BJ76" s="682"/>
      <c r="BK76" s="682"/>
      <c r="BL76" s="682"/>
      <c r="BM76" s="682"/>
      <c r="BN76" s="682"/>
      <c r="BO76" s="682"/>
      <c r="BP76" s="682"/>
      <c r="BQ76" s="682"/>
      <c r="BR76" s="682"/>
      <c r="BS76" s="682"/>
      <c r="BT76" s="683"/>
    </row>
    <row r="77" spans="2:73">
      <c r="B77" s="677"/>
      <c r="C77" s="677"/>
      <c r="D77" s="677"/>
      <c r="E77" s="677"/>
      <c r="F77" s="677"/>
      <c r="G77" s="677"/>
      <c r="H77" s="677"/>
      <c r="I77" s="632"/>
      <c r="J77" s="632"/>
      <c r="K77" s="622"/>
      <c r="L77" s="681"/>
      <c r="M77" s="682"/>
      <c r="N77" s="682"/>
      <c r="O77" s="682"/>
      <c r="P77" s="682"/>
      <c r="Q77" s="682"/>
      <c r="R77" s="682"/>
      <c r="S77" s="682"/>
      <c r="T77" s="682"/>
      <c r="U77" s="682"/>
      <c r="V77" s="682"/>
      <c r="W77" s="682"/>
      <c r="X77" s="682"/>
      <c r="Y77" s="682"/>
      <c r="Z77" s="682"/>
      <c r="AA77" s="682"/>
      <c r="AB77" s="682"/>
      <c r="AC77" s="682"/>
      <c r="AD77" s="682"/>
      <c r="AE77" s="682"/>
      <c r="AF77" s="682"/>
      <c r="AG77" s="682"/>
      <c r="AH77" s="682"/>
      <c r="AI77" s="682"/>
      <c r="AJ77" s="682"/>
      <c r="AK77" s="682"/>
      <c r="AL77" s="682"/>
      <c r="AM77" s="682"/>
      <c r="AN77" s="682"/>
      <c r="AO77" s="683"/>
      <c r="AP77" s="622"/>
      <c r="AQ77" s="681"/>
      <c r="AR77" s="682"/>
      <c r="AS77" s="682"/>
      <c r="AT77" s="682"/>
      <c r="AU77" s="682"/>
      <c r="AV77" s="682"/>
      <c r="AW77" s="682"/>
      <c r="AX77" s="682"/>
      <c r="AY77" s="682"/>
      <c r="AZ77" s="682"/>
      <c r="BA77" s="682"/>
      <c r="BB77" s="682"/>
      <c r="BC77" s="682"/>
      <c r="BD77" s="682"/>
      <c r="BE77" s="682"/>
      <c r="BF77" s="682"/>
      <c r="BG77" s="682"/>
      <c r="BH77" s="682"/>
      <c r="BI77" s="682"/>
      <c r="BJ77" s="682"/>
      <c r="BK77" s="682"/>
      <c r="BL77" s="682"/>
      <c r="BM77" s="682"/>
      <c r="BN77" s="682"/>
      <c r="BO77" s="682"/>
      <c r="BP77" s="682"/>
      <c r="BQ77" s="682"/>
      <c r="BR77" s="682"/>
      <c r="BS77" s="682"/>
      <c r="BT77" s="683"/>
    </row>
    <row r="78" spans="2:73">
      <c r="B78" s="677"/>
      <c r="C78" s="677"/>
      <c r="D78" s="677"/>
      <c r="E78" s="677"/>
      <c r="F78" s="677"/>
      <c r="G78" s="677"/>
      <c r="H78" s="677"/>
      <c r="I78" s="632"/>
      <c r="J78" s="632"/>
      <c r="K78" s="622"/>
      <c r="L78" s="681"/>
      <c r="M78" s="682"/>
      <c r="N78" s="682"/>
      <c r="O78" s="682"/>
      <c r="P78" s="682"/>
      <c r="Q78" s="682"/>
      <c r="R78" s="682"/>
      <c r="S78" s="682"/>
      <c r="T78" s="682"/>
      <c r="U78" s="682"/>
      <c r="V78" s="682"/>
      <c r="W78" s="682"/>
      <c r="X78" s="682"/>
      <c r="Y78" s="682"/>
      <c r="Z78" s="682"/>
      <c r="AA78" s="682"/>
      <c r="AB78" s="682"/>
      <c r="AC78" s="682"/>
      <c r="AD78" s="682"/>
      <c r="AE78" s="682"/>
      <c r="AF78" s="682"/>
      <c r="AG78" s="682"/>
      <c r="AH78" s="682"/>
      <c r="AI78" s="682"/>
      <c r="AJ78" s="682"/>
      <c r="AK78" s="682"/>
      <c r="AL78" s="682"/>
      <c r="AM78" s="682"/>
      <c r="AN78" s="682"/>
      <c r="AO78" s="683"/>
      <c r="AP78" s="622"/>
      <c r="AQ78" s="681"/>
      <c r="AR78" s="682"/>
      <c r="AS78" s="682"/>
      <c r="AT78" s="682"/>
      <c r="AU78" s="682"/>
      <c r="AV78" s="682"/>
      <c r="AW78" s="682"/>
      <c r="AX78" s="682"/>
      <c r="AY78" s="682"/>
      <c r="AZ78" s="682"/>
      <c r="BA78" s="682"/>
      <c r="BB78" s="682"/>
      <c r="BC78" s="682"/>
      <c r="BD78" s="682"/>
      <c r="BE78" s="682"/>
      <c r="BF78" s="682"/>
      <c r="BG78" s="682"/>
      <c r="BH78" s="682"/>
      <c r="BI78" s="682"/>
      <c r="BJ78" s="682"/>
      <c r="BK78" s="682"/>
      <c r="BL78" s="682"/>
      <c r="BM78" s="682"/>
      <c r="BN78" s="682"/>
      <c r="BO78" s="682"/>
      <c r="BP78" s="682"/>
      <c r="BQ78" s="682"/>
      <c r="BR78" s="682"/>
      <c r="BS78" s="682"/>
      <c r="BT78" s="683"/>
    </row>
    <row r="79" spans="2:73" ht="15.6">
      <c r="B79" s="677"/>
      <c r="C79" s="677"/>
      <c r="D79" s="677"/>
      <c r="E79" s="677"/>
      <c r="F79" s="677"/>
      <c r="G79" s="677"/>
      <c r="H79" s="677"/>
      <c r="I79" s="632"/>
      <c r="J79" s="632"/>
      <c r="K79" s="622"/>
      <c r="L79" s="681"/>
      <c r="M79" s="682"/>
      <c r="N79" s="682"/>
      <c r="O79" s="682"/>
      <c r="P79" s="682"/>
      <c r="Q79" s="682"/>
      <c r="R79" s="682"/>
      <c r="S79" s="682"/>
      <c r="T79" s="682"/>
      <c r="U79" s="682"/>
      <c r="V79" s="682"/>
      <c r="W79" s="682"/>
      <c r="X79" s="682"/>
      <c r="Y79" s="682"/>
      <c r="Z79" s="682"/>
      <c r="AA79" s="682"/>
      <c r="AB79" s="682"/>
      <c r="AC79" s="682"/>
      <c r="AD79" s="682"/>
      <c r="AE79" s="682"/>
      <c r="AF79" s="682"/>
      <c r="AG79" s="682"/>
      <c r="AH79" s="682"/>
      <c r="AI79" s="682"/>
      <c r="AJ79" s="682"/>
      <c r="AK79" s="682"/>
      <c r="AL79" s="682"/>
      <c r="AM79" s="682"/>
      <c r="AN79" s="682"/>
      <c r="AO79" s="683"/>
      <c r="AP79" s="622"/>
      <c r="AQ79" s="681"/>
      <c r="AR79" s="682"/>
      <c r="AS79" s="682"/>
      <c r="AT79" s="682"/>
      <c r="AU79" s="682"/>
      <c r="AV79" s="682"/>
      <c r="AW79" s="682"/>
      <c r="AX79" s="682"/>
      <c r="AY79" s="682"/>
      <c r="AZ79" s="682"/>
      <c r="BA79" s="682"/>
      <c r="BB79" s="682"/>
      <c r="BC79" s="682"/>
      <c r="BD79" s="682"/>
      <c r="BE79" s="682"/>
      <c r="BF79" s="682"/>
      <c r="BG79" s="682"/>
      <c r="BH79" s="682"/>
      <c r="BI79" s="682"/>
      <c r="BJ79" s="682"/>
      <c r="BK79" s="682"/>
      <c r="BL79" s="682"/>
      <c r="BM79" s="682"/>
      <c r="BN79" s="682"/>
      <c r="BO79" s="682"/>
      <c r="BP79" s="682"/>
      <c r="BQ79" s="682"/>
      <c r="BR79" s="682"/>
      <c r="BS79" s="682"/>
      <c r="BT79" s="683"/>
      <c r="BU79" s="162"/>
    </row>
    <row r="80" spans="2:73" ht="15.6">
      <c r="B80" s="677"/>
      <c r="C80" s="677"/>
      <c r="D80" s="677"/>
      <c r="E80" s="677"/>
      <c r="F80" s="677"/>
      <c r="G80" s="677"/>
      <c r="H80" s="677"/>
      <c r="I80" s="632"/>
      <c r="J80" s="632"/>
      <c r="K80" s="622"/>
      <c r="L80" s="681"/>
      <c r="M80" s="682"/>
      <c r="N80" s="682"/>
      <c r="O80" s="682"/>
      <c r="P80" s="682"/>
      <c r="Q80" s="682"/>
      <c r="R80" s="682"/>
      <c r="S80" s="682"/>
      <c r="T80" s="682"/>
      <c r="U80" s="682"/>
      <c r="V80" s="682"/>
      <c r="W80" s="682"/>
      <c r="X80" s="682"/>
      <c r="Y80" s="682"/>
      <c r="Z80" s="682"/>
      <c r="AA80" s="682"/>
      <c r="AB80" s="682"/>
      <c r="AC80" s="682"/>
      <c r="AD80" s="682"/>
      <c r="AE80" s="682"/>
      <c r="AF80" s="682"/>
      <c r="AG80" s="682"/>
      <c r="AH80" s="682"/>
      <c r="AI80" s="682"/>
      <c r="AJ80" s="682"/>
      <c r="AK80" s="682"/>
      <c r="AL80" s="682"/>
      <c r="AM80" s="682"/>
      <c r="AN80" s="682"/>
      <c r="AO80" s="683"/>
      <c r="AP80" s="622"/>
      <c r="AQ80" s="681"/>
      <c r="AR80" s="682"/>
      <c r="AS80" s="682"/>
      <c r="AT80" s="682"/>
      <c r="AU80" s="682"/>
      <c r="AV80" s="682"/>
      <c r="AW80" s="682"/>
      <c r="AX80" s="682"/>
      <c r="AY80" s="682"/>
      <c r="AZ80" s="682"/>
      <c r="BA80" s="682"/>
      <c r="BB80" s="682"/>
      <c r="BC80" s="682"/>
      <c r="BD80" s="682"/>
      <c r="BE80" s="682"/>
      <c r="BF80" s="682"/>
      <c r="BG80" s="682"/>
      <c r="BH80" s="682"/>
      <c r="BI80" s="682"/>
      <c r="BJ80" s="682"/>
      <c r="BK80" s="682"/>
      <c r="BL80" s="682"/>
      <c r="BM80" s="682"/>
      <c r="BN80" s="682"/>
      <c r="BO80" s="682"/>
      <c r="BP80" s="682"/>
      <c r="BQ80" s="682"/>
      <c r="BR80" s="682"/>
      <c r="BS80" s="682"/>
      <c r="BT80" s="683"/>
      <c r="BU80" s="162"/>
    </row>
    <row r="81" spans="2:73">
      <c r="B81" s="677"/>
      <c r="C81" s="677"/>
      <c r="D81" s="677"/>
      <c r="E81" s="677"/>
      <c r="F81" s="677"/>
      <c r="G81" s="677"/>
      <c r="H81" s="677"/>
      <c r="I81" s="632"/>
      <c r="J81" s="632"/>
      <c r="K81" s="622"/>
      <c r="L81" s="681"/>
      <c r="M81" s="682"/>
      <c r="N81" s="682"/>
      <c r="O81" s="682"/>
      <c r="P81" s="682"/>
      <c r="Q81" s="682"/>
      <c r="R81" s="682"/>
      <c r="S81" s="682"/>
      <c r="T81" s="682"/>
      <c r="U81" s="682"/>
      <c r="V81" s="682"/>
      <c r="W81" s="682"/>
      <c r="X81" s="682"/>
      <c r="Y81" s="682"/>
      <c r="Z81" s="682"/>
      <c r="AA81" s="682"/>
      <c r="AB81" s="682"/>
      <c r="AC81" s="682"/>
      <c r="AD81" s="682"/>
      <c r="AE81" s="682"/>
      <c r="AF81" s="682"/>
      <c r="AG81" s="682"/>
      <c r="AH81" s="682"/>
      <c r="AI81" s="682"/>
      <c r="AJ81" s="682"/>
      <c r="AK81" s="682"/>
      <c r="AL81" s="682"/>
      <c r="AM81" s="682"/>
      <c r="AN81" s="682"/>
      <c r="AO81" s="683"/>
      <c r="AP81" s="622"/>
      <c r="AQ81" s="681"/>
      <c r="AR81" s="682"/>
      <c r="AS81" s="682"/>
      <c r="AT81" s="682"/>
      <c r="AU81" s="682"/>
      <c r="AV81" s="682"/>
      <c r="AW81" s="682"/>
      <c r="AX81" s="682"/>
      <c r="AY81" s="682"/>
      <c r="AZ81" s="682"/>
      <c r="BA81" s="682"/>
      <c r="BB81" s="682"/>
      <c r="BC81" s="682"/>
      <c r="BD81" s="682"/>
      <c r="BE81" s="682"/>
      <c r="BF81" s="682"/>
      <c r="BG81" s="682"/>
      <c r="BH81" s="682"/>
      <c r="BI81" s="682"/>
      <c r="BJ81" s="682"/>
      <c r="BK81" s="682"/>
      <c r="BL81" s="682"/>
      <c r="BM81" s="682"/>
      <c r="BN81" s="682"/>
      <c r="BO81" s="682"/>
      <c r="BP81" s="682"/>
      <c r="BQ81" s="682"/>
      <c r="BR81" s="682"/>
      <c r="BS81" s="682"/>
      <c r="BT81" s="683"/>
    </row>
    <row r="82" spans="2:73" ht="15.6">
      <c r="B82" s="677"/>
      <c r="C82" s="677"/>
      <c r="D82" s="677"/>
      <c r="E82" s="677"/>
      <c r="F82" s="677"/>
      <c r="G82" s="677"/>
      <c r="H82" s="677"/>
      <c r="I82" s="632"/>
      <c r="J82" s="632"/>
      <c r="K82" s="622"/>
      <c r="L82" s="681"/>
      <c r="M82" s="682"/>
      <c r="N82" s="682"/>
      <c r="O82" s="682"/>
      <c r="P82" s="682"/>
      <c r="Q82" s="682"/>
      <c r="R82" s="682"/>
      <c r="S82" s="682"/>
      <c r="T82" s="682"/>
      <c r="U82" s="682"/>
      <c r="V82" s="682"/>
      <c r="W82" s="682"/>
      <c r="X82" s="682"/>
      <c r="Y82" s="682"/>
      <c r="Z82" s="682"/>
      <c r="AA82" s="682"/>
      <c r="AB82" s="682"/>
      <c r="AC82" s="682"/>
      <c r="AD82" s="682"/>
      <c r="AE82" s="682"/>
      <c r="AF82" s="682"/>
      <c r="AG82" s="682"/>
      <c r="AH82" s="682"/>
      <c r="AI82" s="682"/>
      <c r="AJ82" s="682"/>
      <c r="AK82" s="682"/>
      <c r="AL82" s="682"/>
      <c r="AM82" s="682"/>
      <c r="AN82" s="682"/>
      <c r="AO82" s="683"/>
      <c r="AP82" s="622"/>
      <c r="AQ82" s="681"/>
      <c r="AR82" s="682"/>
      <c r="AS82" s="682"/>
      <c r="AT82" s="682"/>
      <c r="AU82" s="682"/>
      <c r="AV82" s="682"/>
      <c r="AW82" s="682"/>
      <c r="AX82" s="682"/>
      <c r="AY82" s="682"/>
      <c r="AZ82" s="682"/>
      <c r="BA82" s="682"/>
      <c r="BB82" s="682"/>
      <c r="BC82" s="682"/>
      <c r="BD82" s="682"/>
      <c r="BE82" s="682"/>
      <c r="BF82" s="682"/>
      <c r="BG82" s="682"/>
      <c r="BH82" s="682"/>
      <c r="BI82" s="682"/>
      <c r="BJ82" s="682"/>
      <c r="BK82" s="682"/>
      <c r="BL82" s="682"/>
      <c r="BM82" s="682"/>
      <c r="BN82" s="682"/>
      <c r="BO82" s="682"/>
      <c r="BP82" s="682"/>
      <c r="BQ82" s="682"/>
      <c r="BR82" s="682"/>
      <c r="BS82" s="682"/>
      <c r="BT82" s="683"/>
      <c r="BU82" s="162"/>
    </row>
    <row r="83" spans="2:73" ht="15.6">
      <c r="B83" s="677"/>
      <c r="C83" s="677"/>
      <c r="D83" s="677"/>
      <c r="E83" s="677"/>
      <c r="F83" s="677"/>
      <c r="G83" s="677"/>
      <c r="H83" s="677"/>
      <c r="I83" s="632"/>
      <c r="J83" s="632"/>
      <c r="K83" s="622"/>
      <c r="L83" s="681"/>
      <c r="M83" s="682"/>
      <c r="N83" s="682"/>
      <c r="O83" s="682"/>
      <c r="P83" s="682"/>
      <c r="Q83" s="682"/>
      <c r="R83" s="682"/>
      <c r="S83" s="682"/>
      <c r="T83" s="682"/>
      <c r="U83" s="682"/>
      <c r="V83" s="682"/>
      <c r="W83" s="682"/>
      <c r="X83" s="682"/>
      <c r="Y83" s="682"/>
      <c r="Z83" s="682"/>
      <c r="AA83" s="682"/>
      <c r="AB83" s="682"/>
      <c r="AC83" s="682"/>
      <c r="AD83" s="682"/>
      <c r="AE83" s="682"/>
      <c r="AF83" s="682"/>
      <c r="AG83" s="682"/>
      <c r="AH83" s="682"/>
      <c r="AI83" s="682"/>
      <c r="AJ83" s="682"/>
      <c r="AK83" s="682"/>
      <c r="AL83" s="682"/>
      <c r="AM83" s="682"/>
      <c r="AN83" s="682"/>
      <c r="AO83" s="683"/>
      <c r="AP83" s="622"/>
      <c r="AQ83" s="681"/>
      <c r="AR83" s="682"/>
      <c r="AS83" s="682"/>
      <c r="AT83" s="682"/>
      <c r="AU83" s="682"/>
      <c r="AV83" s="682"/>
      <c r="AW83" s="682"/>
      <c r="AX83" s="682"/>
      <c r="AY83" s="682"/>
      <c r="AZ83" s="682"/>
      <c r="BA83" s="682"/>
      <c r="BB83" s="682"/>
      <c r="BC83" s="682"/>
      <c r="BD83" s="682"/>
      <c r="BE83" s="682"/>
      <c r="BF83" s="682"/>
      <c r="BG83" s="682"/>
      <c r="BH83" s="682"/>
      <c r="BI83" s="682"/>
      <c r="BJ83" s="682"/>
      <c r="BK83" s="682"/>
      <c r="BL83" s="682"/>
      <c r="BM83" s="682"/>
      <c r="BN83" s="682"/>
      <c r="BO83" s="682"/>
      <c r="BP83" s="682"/>
      <c r="BQ83" s="682"/>
      <c r="BR83" s="682"/>
      <c r="BS83" s="682"/>
      <c r="BT83" s="683"/>
      <c r="BU83" s="162"/>
    </row>
    <row r="84" spans="2:73" ht="15.6">
      <c r="B84" s="677"/>
      <c r="C84" s="677"/>
      <c r="D84" s="677"/>
      <c r="E84" s="677"/>
      <c r="F84" s="677"/>
      <c r="G84" s="677"/>
      <c r="H84" s="677"/>
      <c r="I84" s="632"/>
      <c r="J84" s="632"/>
      <c r="K84" s="622"/>
      <c r="L84" s="681"/>
      <c r="M84" s="682"/>
      <c r="N84" s="682"/>
      <c r="O84" s="682"/>
      <c r="P84" s="682"/>
      <c r="Q84" s="682"/>
      <c r="R84" s="682"/>
      <c r="S84" s="682"/>
      <c r="T84" s="682"/>
      <c r="U84" s="682"/>
      <c r="V84" s="682"/>
      <c r="W84" s="682"/>
      <c r="X84" s="682"/>
      <c r="Y84" s="682"/>
      <c r="Z84" s="682"/>
      <c r="AA84" s="682"/>
      <c r="AB84" s="682"/>
      <c r="AC84" s="682"/>
      <c r="AD84" s="682"/>
      <c r="AE84" s="682"/>
      <c r="AF84" s="682"/>
      <c r="AG84" s="682"/>
      <c r="AH84" s="682"/>
      <c r="AI84" s="682"/>
      <c r="AJ84" s="682"/>
      <c r="AK84" s="682"/>
      <c r="AL84" s="682"/>
      <c r="AM84" s="682"/>
      <c r="AN84" s="682"/>
      <c r="AO84" s="683"/>
      <c r="AP84" s="622"/>
      <c r="AQ84" s="681"/>
      <c r="AR84" s="682"/>
      <c r="AS84" s="682"/>
      <c r="AT84" s="682"/>
      <c r="AU84" s="682"/>
      <c r="AV84" s="682"/>
      <c r="AW84" s="682"/>
      <c r="AX84" s="682"/>
      <c r="AY84" s="682"/>
      <c r="AZ84" s="682"/>
      <c r="BA84" s="682"/>
      <c r="BB84" s="682"/>
      <c r="BC84" s="682"/>
      <c r="BD84" s="682"/>
      <c r="BE84" s="682"/>
      <c r="BF84" s="682"/>
      <c r="BG84" s="682"/>
      <c r="BH84" s="682"/>
      <c r="BI84" s="682"/>
      <c r="BJ84" s="682"/>
      <c r="BK84" s="682"/>
      <c r="BL84" s="682"/>
      <c r="BM84" s="682"/>
      <c r="BN84" s="682"/>
      <c r="BO84" s="682"/>
      <c r="BP84" s="682"/>
      <c r="BQ84" s="682"/>
      <c r="BR84" s="682"/>
      <c r="BS84" s="682"/>
      <c r="BT84" s="683"/>
      <c r="BU84" s="162"/>
    </row>
    <row r="85" spans="2:73">
      <c r="B85" s="677"/>
      <c r="C85" s="677"/>
      <c r="D85" s="677"/>
      <c r="E85" s="677"/>
      <c r="F85" s="677"/>
      <c r="G85" s="677"/>
      <c r="H85" s="677"/>
      <c r="I85" s="632"/>
      <c r="J85" s="632"/>
      <c r="K85" s="622"/>
      <c r="L85" s="681"/>
      <c r="M85" s="682"/>
      <c r="N85" s="682"/>
      <c r="O85" s="682"/>
      <c r="P85" s="682"/>
      <c r="Q85" s="682"/>
      <c r="R85" s="682"/>
      <c r="S85" s="682"/>
      <c r="T85" s="682"/>
      <c r="U85" s="682"/>
      <c r="V85" s="682"/>
      <c r="W85" s="682"/>
      <c r="X85" s="682"/>
      <c r="Y85" s="682"/>
      <c r="Z85" s="682"/>
      <c r="AA85" s="682"/>
      <c r="AB85" s="682"/>
      <c r="AC85" s="682"/>
      <c r="AD85" s="682"/>
      <c r="AE85" s="682"/>
      <c r="AF85" s="682"/>
      <c r="AG85" s="682"/>
      <c r="AH85" s="682"/>
      <c r="AI85" s="682"/>
      <c r="AJ85" s="682"/>
      <c r="AK85" s="682"/>
      <c r="AL85" s="682"/>
      <c r="AM85" s="682"/>
      <c r="AN85" s="682"/>
      <c r="AO85" s="683"/>
      <c r="AP85" s="622"/>
      <c r="AQ85" s="681"/>
      <c r="AR85" s="682"/>
      <c r="AS85" s="682"/>
      <c r="AT85" s="682"/>
      <c r="AU85" s="682"/>
      <c r="AV85" s="682"/>
      <c r="AW85" s="682"/>
      <c r="AX85" s="682"/>
      <c r="AY85" s="682"/>
      <c r="AZ85" s="682"/>
      <c r="BA85" s="682"/>
      <c r="BB85" s="682"/>
      <c r="BC85" s="682"/>
      <c r="BD85" s="682"/>
      <c r="BE85" s="682"/>
      <c r="BF85" s="682"/>
      <c r="BG85" s="682"/>
      <c r="BH85" s="682"/>
      <c r="BI85" s="682"/>
      <c r="BJ85" s="682"/>
      <c r="BK85" s="682"/>
      <c r="BL85" s="682"/>
      <c r="BM85" s="682"/>
      <c r="BN85" s="682"/>
      <c r="BO85" s="682"/>
      <c r="BP85" s="682"/>
      <c r="BQ85" s="682"/>
      <c r="BR85" s="682"/>
      <c r="BS85" s="682"/>
      <c r="BT85" s="683"/>
    </row>
    <row r="86" spans="2:73">
      <c r="B86" s="677"/>
      <c r="C86" s="677"/>
      <c r="D86" s="677"/>
      <c r="E86" s="677"/>
      <c r="F86" s="677"/>
      <c r="G86" s="677"/>
      <c r="H86" s="677"/>
      <c r="I86" s="632"/>
      <c r="J86" s="632"/>
      <c r="K86" s="622"/>
      <c r="L86" s="681"/>
      <c r="M86" s="682"/>
      <c r="N86" s="682"/>
      <c r="O86" s="682"/>
      <c r="P86" s="682"/>
      <c r="Q86" s="682"/>
      <c r="R86" s="682"/>
      <c r="S86" s="682"/>
      <c r="T86" s="682"/>
      <c r="U86" s="682"/>
      <c r="V86" s="682"/>
      <c r="W86" s="682"/>
      <c r="X86" s="682"/>
      <c r="Y86" s="682"/>
      <c r="Z86" s="682"/>
      <c r="AA86" s="682"/>
      <c r="AB86" s="682"/>
      <c r="AC86" s="682"/>
      <c r="AD86" s="682"/>
      <c r="AE86" s="682"/>
      <c r="AF86" s="682"/>
      <c r="AG86" s="682"/>
      <c r="AH86" s="682"/>
      <c r="AI86" s="682"/>
      <c r="AJ86" s="682"/>
      <c r="AK86" s="682"/>
      <c r="AL86" s="682"/>
      <c r="AM86" s="682"/>
      <c r="AN86" s="682"/>
      <c r="AO86" s="683"/>
      <c r="AP86" s="622"/>
      <c r="AQ86" s="681"/>
      <c r="AR86" s="682"/>
      <c r="AS86" s="682"/>
      <c r="AT86" s="682"/>
      <c r="AU86" s="682"/>
      <c r="AV86" s="682"/>
      <c r="AW86" s="682"/>
      <c r="AX86" s="682"/>
      <c r="AY86" s="682"/>
      <c r="AZ86" s="682"/>
      <c r="BA86" s="682"/>
      <c r="BB86" s="682"/>
      <c r="BC86" s="682"/>
      <c r="BD86" s="682"/>
      <c r="BE86" s="682"/>
      <c r="BF86" s="682"/>
      <c r="BG86" s="682"/>
      <c r="BH86" s="682"/>
      <c r="BI86" s="682"/>
      <c r="BJ86" s="682"/>
      <c r="BK86" s="682"/>
      <c r="BL86" s="682"/>
      <c r="BM86" s="682"/>
      <c r="BN86" s="682"/>
      <c r="BO86" s="682"/>
      <c r="BP86" s="682"/>
      <c r="BQ86" s="682"/>
      <c r="BR86" s="682"/>
      <c r="BS86" s="682"/>
      <c r="BT86" s="683"/>
    </row>
    <row r="87" spans="2:73">
      <c r="B87" s="677"/>
      <c r="C87" s="677"/>
      <c r="D87" s="677"/>
      <c r="E87" s="677"/>
      <c r="F87" s="677"/>
      <c r="G87" s="677"/>
      <c r="H87" s="677"/>
      <c r="I87" s="632"/>
      <c r="J87" s="632"/>
      <c r="K87" s="622"/>
      <c r="L87" s="681"/>
      <c r="M87" s="682"/>
      <c r="N87" s="682"/>
      <c r="O87" s="682"/>
      <c r="P87" s="682"/>
      <c r="Q87" s="682"/>
      <c r="R87" s="682"/>
      <c r="S87" s="682"/>
      <c r="T87" s="682"/>
      <c r="U87" s="682"/>
      <c r="V87" s="682"/>
      <c r="W87" s="682"/>
      <c r="X87" s="682"/>
      <c r="Y87" s="682"/>
      <c r="Z87" s="682"/>
      <c r="AA87" s="682"/>
      <c r="AB87" s="682"/>
      <c r="AC87" s="682"/>
      <c r="AD87" s="682"/>
      <c r="AE87" s="682"/>
      <c r="AF87" s="682"/>
      <c r="AG87" s="682"/>
      <c r="AH87" s="682"/>
      <c r="AI87" s="682"/>
      <c r="AJ87" s="682"/>
      <c r="AK87" s="682"/>
      <c r="AL87" s="682"/>
      <c r="AM87" s="682"/>
      <c r="AN87" s="682"/>
      <c r="AO87" s="683"/>
      <c r="AP87" s="622"/>
      <c r="AQ87" s="681"/>
      <c r="AR87" s="682"/>
      <c r="AS87" s="682"/>
      <c r="AT87" s="682"/>
      <c r="AU87" s="682"/>
      <c r="AV87" s="682"/>
      <c r="AW87" s="682"/>
      <c r="AX87" s="682"/>
      <c r="AY87" s="682"/>
      <c r="AZ87" s="682"/>
      <c r="BA87" s="682"/>
      <c r="BB87" s="682"/>
      <c r="BC87" s="682"/>
      <c r="BD87" s="682"/>
      <c r="BE87" s="682"/>
      <c r="BF87" s="682"/>
      <c r="BG87" s="682"/>
      <c r="BH87" s="682"/>
      <c r="BI87" s="682"/>
      <c r="BJ87" s="682"/>
      <c r="BK87" s="682"/>
      <c r="BL87" s="682"/>
      <c r="BM87" s="682"/>
      <c r="BN87" s="682"/>
      <c r="BO87" s="682"/>
      <c r="BP87" s="682"/>
      <c r="BQ87" s="682"/>
      <c r="BR87" s="682"/>
      <c r="BS87" s="682"/>
      <c r="BT87" s="683"/>
    </row>
    <row r="88" spans="2:73">
      <c r="B88" s="677"/>
      <c r="C88" s="677"/>
      <c r="D88" s="677"/>
      <c r="E88" s="677"/>
      <c r="F88" s="677"/>
      <c r="G88" s="677"/>
      <c r="H88" s="677"/>
      <c r="I88" s="632"/>
      <c r="J88" s="632"/>
      <c r="K88" s="622"/>
      <c r="L88" s="681"/>
      <c r="M88" s="682"/>
      <c r="N88" s="682"/>
      <c r="O88" s="682"/>
      <c r="P88" s="682"/>
      <c r="Q88" s="682"/>
      <c r="R88" s="682"/>
      <c r="S88" s="682"/>
      <c r="T88" s="682"/>
      <c r="U88" s="682"/>
      <c r="V88" s="682"/>
      <c r="W88" s="682"/>
      <c r="X88" s="682"/>
      <c r="Y88" s="682"/>
      <c r="Z88" s="682"/>
      <c r="AA88" s="682"/>
      <c r="AB88" s="682"/>
      <c r="AC88" s="682"/>
      <c r="AD88" s="682"/>
      <c r="AE88" s="682"/>
      <c r="AF88" s="682"/>
      <c r="AG88" s="682"/>
      <c r="AH88" s="682"/>
      <c r="AI88" s="682"/>
      <c r="AJ88" s="682"/>
      <c r="AK88" s="682"/>
      <c r="AL88" s="682"/>
      <c r="AM88" s="682"/>
      <c r="AN88" s="682"/>
      <c r="AO88" s="683"/>
      <c r="AP88" s="622"/>
      <c r="AQ88" s="684"/>
      <c r="AR88" s="685"/>
      <c r="AS88" s="685"/>
      <c r="AT88" s="685"/>
      <c r="AU88" s="685"/>
      <c r="AV88" s="685"/>
      <c r="AW88" s="685"/>
      <c r="AX88" s="685"/>
      <c r="AY88" s="685"/>
      <c r="AZ88" s="685"/>
      <c r="BA88" s="685"/>
      <c r="BB88" s="685"/>
      <c r="BC88" s="685"/>
      <c r="BD88" s="685"/>
      <c r="BE88" s="685"/>
      <c r="BF88" s="685"/>
      <c r="BG88" s="685"/>
      <c r="BH88" s="685"/>
      <c r="BI88" s="685"/>
      <c r="BJ88" s="685"/>
      <c r="BK88" s="685"/>
      <c r="BL88" s="685"/>
      <c r="BM88" s="685"/>
      <c r="BN88" s="685"/>
      <c r="BO88" s="685"/>
      <c r="BP88" s="685"/>
      <c r="BQ88" s="685"/>
      <c r="BR88" s="685"/>
      <c r="BS88" s="685"/>
      <c r="BT88" s="686"/>
    </row>
    <row r="89" spans="2:73">
      <c r="B89" s="677"/>
      <c r="C89" s="677"/>
      <c r="D89" s="677"/>
      <c r="E89" s="677"/>
      <c r="F89" s="677"/>
      <c r="G89" s="677"/>
      <c r="H89" s="677"/>
      <c r="I89" s="632"/>
      <c r="J89" s="632"/>
      <c r="K89" s="622"/>
      <c r="L89" s="681"/>
      <c r="M89" s="682"/>
      <c r="N89" s="682"/>
      <c r="O89" s="682"/>
      <c r="P89" s="682"/>
      <c r="Q89" s="682"/>
      <c r="R89" s="682"/>
      <c r="S89" s="682"/>
      <c r="T89" s="682"/>
      <c r="U89" s="682"/>
      <c r="V89" s="682"/>
      <c r="W89" s="682"/>
      <c r="X89" s="682"/>
      <c r="Y89" s="682"/>
      <c r="Z89" s="682"/>
      <c r="AA89" s="682"/>
      <c r="AB89" s="682"/>
      <c r="AC89" s="682"/>
      <c r="AD89" s="682"/>
      <c r="AE89" s="682"/>
      <c r="AF89" s="682"/>
      <c r="AG89" s="682"/>
      <c r="AH89" s="682"/>
      <c r="AI89" s="682"/>
      <c r="AJ89" s="682"/>
      <c r="AK89" s="682"/>
      <c r="AL89" s="682"/>
      <c r="AM89" s="682"/>
      <c r="AN89" s="682"/>
      <c r="AO89" s="683"/>
      <c r="AP89" s="622"/>
      <c r="AQ89" s="678"/>
      <c r="AR89" s="679"/>
      <c r="AS89" s="679"/>
      <c r="AT89" s="679"/>
      <c r="AU89" s="679"/>
      <c r="AV89" s="679"/>
      <c r="AW89" s="679"/>
      <c r="AX89" s="679"/>
      <c r="AY89" s="679"/>
      <c r="AZ89" s="679"/>
      <c r="BA89" s="679"/>
      <c r="BB89" s="679"/>
      <c r="BC89" s="679"/>
      <c r="BD89" s="679"/>
      <c r="BE89" s="679"/>
      <c r="BF89" s="679"/>
      <c r="BG89" s="679"/>
      <c r="BH89" s="679"/>
      <c r="BI89" s="679"/>
      <c r="BJ89" s="679"/>
      <c r="BK89" s="679"/>
      <c r="BL89" s="679"/>
      <c r="BM89" s="679"/>
      <c r="BN89" s="679"/>
      <c r="BO89" s="679"/>
      <c r="BP89" s="679"/>
      <c r="BQ89" s="679"/>
      <c r="BR89" s="679"/>
      <c r="BS89" s="679"/>
      <c r="BT89" s="680"/>
    </row>
    <row r="90" spans="2:73">
      <c r="B90" s="677"/>
      <c r="C90" s="677"/>
      <c r="D90" s="677"/>
      <c r="E90" s="677"/>
      <c r="F90" s="677"/>
      <c r="G90" s="677"/>
      <c r="H90" s="677"/>
      <c r="I90" s="632"/>
      <c r="J90" s="632"/>
      <c r="K90" s="622"/>
      <c r="L90" s="681"/>
      <c r="M90" s="682"/>
      <c r="N90" s="682"/>
      <c r="O90" s="682"/>
      <c r="P90" s="682"/>
      <c r="Q90" s="682"/>
      <c r="R90" s="682"/>
      <c r="S90" s="682"/>
      <c r="T90" s="682"/>
      <c r="U90" s="682"/>
      <c r="V90" s="682"/>
      <c r="W90" s="682"/>
      <c r="X90" s="682"/>
      <c r="Y90" s="682"/>
      <c r="Z90" s="682"/>
      <c r="AA90" s="682"/>
      <c r="AB90" s="682"/>
      <c r="AC90" s="682"/>
      <c r="AD90" s="682"/>
      <c r="AE90" s="682"/>
      <c r="AF90" s="682"/>
      <c r="AG90" s="682"/>
      <c r="AH90" s="682"/>
      <c r="AI90" s="682"/>
      <c r="AJ90" s="682"/>
      <c r="AK90" s="682"/>
      <c r="AL90" s="682"/>
      <c r="AM90" s="682"/>
      <c r="AN90" s="682"/>
      <c r="AO90" s="683"/>
      <c r="AP90" s="622"/>
      <c r="AQ90" s="681"/>
      <c r="AR90" s="682"/>
      <c r="AS90" s="682"/>
      <c r="AT90" s="682"/>
      <c r="AU90" s="682"/>
      <c r="AV90" s="682"/>
      <c r="AW90" s="682"/>
      <c r="AX90" s="682"/>
      <c r="AY90" s="682"/>
      <c r="AZ90" s="682"/>
      <c r="BA90" s="682"/>
      <c r="BB90" s="682"/>
      <c r="BC90" s="682"/>
      <c r="BD90" s="682"/>
      <c r="BE90" s="682"/>
      <c r="BF90" s="682"/>
      <c r="BG90" s="682"/>
      <c r="BH90" s="682"/>
      <c r="BI90" s="682"/>
      <c r="BJ90" s="682"/>
      <c r="BK90" s="682"/>
      <c r="BL90" s="682"/>
      <c r="BM90" s="682"/>
      <c r="BN90" s="682"/>
      <c r="BO90" s="682"/>
      <c r="BP90" s="682"/>
      <c r="BQ90" s="682"/>
      <c r="BR90" s="682"/>
      <c r="BS90" s="682"/>
      <c r="BT90" s="683"/>
    </row>
    <row r="91" spans="2:73">
      <c r="B91" s="677"/>
      <c r="C91" s="677"/>
      <c r="D91" s="677"/>
      <c r="E91" s="677"/>
      <c r="F91" s="677"/>
      <c r="G91" s="677"/>
      <c r="H91" s="677"/>
      <c r="I91" s="632"/>
      <c r="J91" s="632"/>
      <c r="K91" s="622"/>
      <c r="L91" s="681"/>
      <c r="M91" s="682"/>
      <c r="N91" s="682"/>
      <c r="O91" s="682"/>
      <c r="P91" s="682"/>
      <c r="Q91" s="682"/>
      <c r="R91" s="682"/>
      <c r="S91" s="682"/>
      <c r="T91" s="682"/>
      <c r="U91" s="682"/>
      <c r="V91" s="682"/>
      <c r="W91" s="682"/>
      <c r="X91" s="682"/>
      <c r="Y91" s="682"/>
      <c r="Z91" s="682"/>
      <c r="AA91" s="682"/>
      <c r="AB91" s="682"/>
      <c r="AC91" s="682"/>
      <c r="AD91" s="682"/>
      <c r="AE91" s="682"/>
      <c r="AF91" s="682"/>
      <c r="AG91" s="682"/>
      <c r="AH91" s="682"/>
      <c r="AI91" s="682"/>
      <c r="AJ91" s="682"/>
      <c r="AK91" s="682"/>
      <c r="AL91" s="682"/>
      <c r="AM91" s="682"/>
      <c r="AN91" s="682"/>
      <c r="AO91" s="683"/>
      <c r="AP91" s="622"/>
      <c r="AQ91" s="681"/>
      <c r="AR91" s="682"/>
      <c r="AS91" s="682"/>
      <c r="AT91" s="682"/>
      <c r="AU91" s="682"/>
      <c r="AV91" s="682"/>
      <c r="AW91" s="682"/>
      <c r="AX91" s="682"/>
      <c r="AY91" s="682"/>
      <c r="AZ91" s="682"/>
      <c r="BA91" s="682"/>
      <c r="BB91" s="682"/>
      <c r="BC91" s="682"/>
      <c r="BD91" s="682"/>
      <c r="BE91" s="682"/>
      <c r="BF91" s="682"/>
      <c r="BG91" s="682"/>
      <c r="BH91" s="682"/>
      <c r="BI91" s="682"/>
      <c r="BJ91" s="682"/>
      <c r="BK91" s="682"/>
      <c r="BL91" s="682"/>
      <c r="BM91" s="682"/>
      <c r="BN91" s="682"/>
      <c r="BO91" s="682"/>
      <c r="BP91" s="682"/>
      <c r="BQ91" s="682"/>
      <c r="BR91" s="682"/>
      <c r="BS91" s="682"/>
      <c r="BT91" s="683"/>
    </row>
    <row r="92" spans="2:73">
      <c r="B92" s="677"/>
      <c r="C92" s="677"/>
      <c r="D92" s="677"/>
      <c r="E92" s="677"/>
      <c r="F92" s="677"/>
      <c r="G92" s="677"/>
      <c r="H92" s="677"/>
      <c r="I92" s="632"/>
      <c r="J92" s="632"/>
      <c r="K92" s="622"/>
      <c r="L92" s="681"/>
      <c r="M92" s="682"/>
      <c r="N92" s="682"/>
      <c r="O92" s="682"/>
      <c r="P92" s="682"/>
      <c r="Q92" s="682"/>
      <c r="R92" s="682"/>
      <c r="S92" s="682"/>
      <c r="T92" s="682"/>
      <c r="U92" s="682"/>
      <c r="V92" s="682"/>
      <c r="W92" s="682"/>
      <c r="X92" s="682"/>
      <c r="Y92" s="682"/>
      <c r="Z92" s="682"/>
      <c r="AA92" s="682"/>
      <c r="AB92" s="682"/>
      <c r="AC92" s="682"/>
      <c r="AD92" s="682"/>
      <c r="AE92" s="682"/>
      <c r="AF92" s="682"/>
      <c r="AG92" s="682"/>
      <c r="AH92" s="682"/>
      <c r="AI92" s="682"/>
      <c r="AJ92" s="682"/>
      <c r="AK92" s="682"/>
      <c r="AL92" s="682"/>
      <c r="AM92" s="682"/>
      <c r="AN92" s="682"/>
      <c r="AO92" s="683"/>
      <c r="AP92" s="622"/>
      <c r="AQ92" s="681"/>
      <c r="AR92" s="682"/>
      <c r="AS92" s="682"/>
      <c r="AT92" s="682"/>
      <c r="AU92" s="682"/>
      <c r="AV92" s="682"/>
      <c r="AW92" s="682"/>
      <c r="AX92" s="682"/>
      <c r="AY92" s="682"/>
      <c r="AZ92" s="682"/>
      <c r="BA92" s="682"/>
      <c r="BB92" s="682"/>
      <c r="BC92" s="682"/>
      <c r="BD92" s="682"/>
      <c r="BE92" s="682"/>
      <c r="BF92" s="682"/>
      <c r="BG92" s="682"/>
      <c r="BH92" s="682"/>
      <c r="BI92" s="682"/>
      <c r="BJ92" s="682"/>
      <c r="BK92" s="682"/>
      <c r="BL92" s="682"/>
      <c r="BM92" s="682"/>
      <c r="BN92" s="682"/>
      <c r="BO92" s="682"/>
      <c r="BP92" s="682"/>
      <c r="BQ92" s="682"/>
      <c r="BR92" s="682"/>
      <c r="BS92" s="682"/>
      <c r="BT92" s="683"/>
    </row>
    <row r="93" spans="2:73">
      <c r="B93" s="677"/>
      <c r="C93" s="677"/>
      <c r="D93" s="677"/>
      <c r="E93" s="677"/>
      <c r="F93" s="677"/>
      <c r="G93" s="677"/>
      <c r="H93" s="677"/>
      <c r="I93" s="632"/>
      <c r="J93" s="632"/>
      <c r="K93" s="622"/>
      <c r="L93" s="681"/>
      <c r="M93" s="682"/>
      <c r="N93" s="682"/>
      <c r="O93" s="682"/>
      <c r="P93" s="682"/>
      <c r="Q93" s="682"/>
      <c r="R93" s="682"/>
      <c r="S93" s="682"/>
      <c r="T93" s="682"/>
      <c r="U93" s="682"/>
      <c r="V93" s="682"/>
      <c r="W93" s="682"/>
      <c r="X93" s="682"/>
      <c r="Y93" s="682"/>
      <c r="Z93" s="682"/>
      <c r="AA93" s="682"/>
      <c r="AB93" s="682"/>
      <c r="AC93" s="682"/>
      <c r="AD93" s="682"/>
      <c r="AE93" s="682"/>
      <c r="AF93" s="682"/>
      <c r="AG93" s="682"/>
      <c r="AH93" s="682"/>
      <c r="AI93" s="682"/>
      <c r="AJ93" s="682"/>
      <c r="AK93" s="682"/>
      <c r="AL93" s="682"/>
      <c r="AM93" s="682"/>
      <c r="AN93" s="682"/>
      <c r="AO93" s="683"/>
      <c r="AP93" s="622"/>
      <c r="AQ93" s="681"/>
      <c r="AR93" s="682"/>
      <c r="AS93" s="682"/>
      <c r="AT93" s="682"/>
      <c r="AU93" s="682"/>
      <c r="AV93" s="682"/>
      <c r="AW93" s="682"/>
      <c r="AX93" s="682"/>
      <c r="AY93" s="682"/>
      <c r="AZ93" s="682"/>
      <c r="BA93" s="682"/>
      <c r="BB93" s="682"/>
      <c r="BC93" s="682"/>
      <c r="BD93" s="682"/>
      <c r="BE93" s="682"/>
      <c r="BF93" s="682"/>
      <c r="BG93" s="682"/>
      <c r="BH93" s="682"/>
      <c r="BI93" s="682"/>
      <c r="BJ93" s="682"/>
      <c r="BK93" s="682"/>
      <c r="BL93" s="682"/>
      <c r="BM93" s="682"/>
      <c r="BN93" s="682"/>
      <c r="BO93" s="682"/>
      <c r="BP93" s="682"/>
      <c r="BQ93" s="682"/>
      <c r="BR93" s="682"/>
      <c r="BS93" s="682"/>
      <c r="BT93" s="683"/>
    </row>
    <row r="94" spans="2:73">
      <c r="B94" s="677"/>
      <c r="C94" s="677"/>
      <c r="D94" s="677"/>
      <c r="E94" s="677"/>
      <c r="F94" s="677"/>
      <c r="G94" s="677"/>
      <c r="H94" s="677"/>
      <c r="I94" s="632"/>
      <c r="J94" s="632"/>
      <c r="K94" s="622"/>
      <c r="L94" s="681"/>
      <c r="M94" s="682"/>
      <c r="N94" s="682"/>
      <c r="O94" s="682"/>
      <c r="P94" s="682"/>
      <c r="Q94" s="682"/>
      <c r="R94" s="682"/>
      <c r="S94" s="682"/>
      <c r="T94" s="682"/>
      <c r="U94" s="682"/>
      <c r="V94" s="682"/>
      <c r="W94" s="682"/>
      <c r="X94" s="682"/>
      <c r="Y94" s="682"/>
      <c r="Z94" s="682"/>
      <c r="AA94" s="682"/>
      <c r="AB94" s="682"/>
      <c r="AC94" s="682"/>
      <c r="AD94" s="682"/>
      <c r="AE94" s="682"/>
      <c r="AF94" s="682"/>
      <c r="AG94" s="682"/>
      <c r="AH94" s="682"/>
      <c r="AI94" s="682"/>
      <c r="AJ94" s="682"/>
      <c r="AK94" s="682"/>
      <c r="AL94" s="682"/>
      <c r="AM94" s="682"/>
      <c r="AN94" s="682"/>
      <c r="AO94" s="683"/>
      <c r="AP94" s="622"/>
      <c r="AQ94" s="681"/>
      <c r="AR94" s="682"/>
      <c r="AS94" s="682"/>
      <c r="AT94" s="682"/>
      <c r="AU94" s="682"/>
      <c r="AV94" s="682"/>
      <c r="AW94" s="682"/>
      <c r="AX94" s="682"/>
      <c r="AY94" s="682"/>
      <c r="AZ94" s="682"/>
      <c r="BA94" s="682"/>
      <c r="BB94" s="682"/>
      <c r="BC94" s="682"/>
      <c r="BD94" s="682"/>
      <c r="BE94" s="682"/>
      <c r="BF94" s="682"/>
      <c r="BG94" s="682"/>
      <c r="BH94" s="682"/>
      <c r="BI94" s="682"/>
      <c r="BJ94" s="682"/>
      <c r="BK94" s="682"/>
      <c r="BL94" s="682"/>
      <c r="BM94" s="682"/>
      <c r="BN94" s="682"/>
      <c r="BO94" s="682"/>
      <c r="BP94" s="682"/>
      <c r="BQ94" s="682"/>
      <c r="BR94" s="682"/>
      <c r="BS94" s="682"/>
      <c r="BT94" s="683"/>
    </row>
    <row r="95" spans="2:73">
      <c r="B95" s="677"/>
      <c r="C95" s="677"/>
      <c r="D95" s="677"/>
      <c r="E95" s="677"/>
      <c r="F95" s="677"/>
      <c r="G95" s="677"/>
      <c r="H95" s="677"/>
      <c r="I95" s="632"/>
      <c r="J95" s="632"/>
      <c r="K95" s="622"/>
      <c r="L95" s="681"/>
      <c r="M95" s="682"/>
      <c r="N95" s="682"/>
      <c r="O95" s="682"/>
      <c r="P95" s="682"/>
      <c r="Q95" s="682"/>
      <c r="R95" s="682"/>
      <c r="S95" s="682"/>
      <c r="T95" s="682"/>
      <c r="U95" s="682"/>
      <c r="V95" s="682"/>
      <c r="W95" s="682"/>
      <c r="X95" s="682"/>
      <c r="Y95" s="682"/>
      <c r="Z95" s="682"/>
      <c r="AA95" s="682"/>
      <c r="AB95" s="682"/>
      <c r="AC95" s="682"/>
      <c r="AD95" s="682"/>
      <c r="AE95" s="682"/>
      <c r="AF95" s="682"/>
      <c r="AG95" s="682"/>
      <c r="AH95" s="682"/>
      <c r="AI95" s="682"/>
      <c r="AJ95" s="682"/>
      <c r="AK95" s="682"/>
      <c r="AL95" s="682"/>
      <c r="AM95" s="682"/>
      <c r="AN95" s="682"/>
      <c r="AO95" s="683"/>
      <c r="AP95" s="622"/>
      <c r="AQ95" s="681"/>
      <c r="AR95" s="682"/>
      <c r="AS95" s="682"/>
      <c r="AT95" s="682"/>
      <c r="AU95" s="682"/>
      <c r="AV95" s="682"/>
      <c r="AW95" s="682"/>
      <c r="AX95" s="682"/>
      <c r="AY95" s="682"/>
      <c r="AZ95" s="682"/>
      <c r="BA95" s="682"/>
      <c r="BB95" s="682"/>
      <c r="BC95" s="682"/>
      <c r="BD95" s="682"/>
      <c r="BE95" s="682"/>
      <c r="BF95" s="682"/>
      <c r="BG95" s="682"/>
      <c r="BH95" s="682"/>
      <c r="BI95" s="682"/>
      <c r="BJ95" s="682"/>
      <c r="BK95" s="682"/>
      <c r="BL95" s="682"/>
      <c r="BM95" s="682"/>
      <c r="BN95" s="682"/>
      <c r="BO95" s="682"/>
      <c r="BP95" s="682"/>
      <c r="BQ95" s="682"/>
      <c r="BR95" s="682"/>
      <c r="BS95" s="682"/>
      <c r="BT95" s="683"/>
    </row>
    <row r="96" spans="2:73">
      <c r="B96" s="677"/>
      <c r="C96" s="677"/>
      <c r="D96" s="677"/>
      <c r="E96" s="677"/>
      <c r="F96" s="677"/>
      <c r="G96" s="677"/>
      <c r="H96" s="677"/>
      <c r="I96" s="632"/>
      <c r="J96" s="632"/>
      <c r="K96" s="622"/>
      <c r="L96" s="681"/>
      <c r="M96" s="682"/>
      <c r="N96" s="682"/>
      <c r="O96" s="682"/>
      <c r="P96" s="682"/>
      <c r="Q96" s="682"/>
      <c r="R96" s="682"/>
      <c r="S96" s="682"/>
      <c r="T96" s="682"/>
      <c r="U96" s="682"/>
      <c r="V96" s="682"/>
      <c r="W96" s="682"/>
      <c r="X96" s="682"/>
      <c r="Y96" s="682"/>
      <c r="Z96" s="682"/>
      <c r="AA96" s="682"/>
      <c r="AB96" s="682"/>
      <c r="AC96" s="682"/>
      <c r="AD96" s="682"/>
      <c r="AE96" s="682"/>
      <c r="AF96" s="682"/>
      <c r="AG96" s="682"/>
      <c r="AH96" s="682"/>
      <c r="AI96" s="682"/>
      <c r="AJ96" s="682"/>
      <c r="AK96" s="682"/>
      <c r="AL96" s="682"/>
      <c r="AM96" s="682"/>
      <c r="AN96" s="682"/>
      <c r="AO96" s="683"/>
      <c r="AP96" s="622"/>
      <c r="AQ96" s="681"/>
      <c r="AR96" s="682"/>
      <c r="AS96" s="682"/>
      <c r="AT96" s="682"/>
      <c r="AU96" s="682"/>
      <c r="AV96" s="682"/>
      <c r="AW96" s="682"/>
      <c r="AX96" s="682"/>
      <c r="AY96" s="682"/>
      <c r="AZ96" s="682"/>
      <c r="BA96" s="682"/>
      <c r="BB96" s="682"/>
      <c r="BC96" s="682"/>
      <c r="BD96" s="682"/>
      <c r="BE96" s="682"/>
      <c r="BF96" s="682"/>
      <c r="BG96" s="682"/>
      <c r="BH96" s="682"/>
      <c r="BI96" s="682"/>
      <c r="BJ96" s="682"/>
      <c r="BK96" s="682"/>
      <c r="BL96" s="682"/>
      <c r="BM96" s="682"/>
      <c r="BN96" s="682"/>
      <c r="BO96" s="682"/>
      <c r="BP96" s="682"/>
      <c r="BQ96" s="682"/>
      <c r="BR96" s="682"/>
      <c r="BS96" s="682"/>
      <c r="BT96" s="683"/>
    </row>
    <row r="97" spans="2:73">
      <c r="B97" s="677"/>
      <c r="C97" s="677"/>
      <c r="D97" s="677"/>
      <c r="E97" s="677"/>
      <c r="F97" s="677"/>
      <c r="G97" s="677"/>
      <c r="H97" s="677"/>
      <c r="I97" s="632"/>
      <c r="J97" s="632"/>
      <c r="K97" s="622"/>
      <c r="L97" s="681"/>
      <c r="M97" s="682"/>
      <c r="N97" s="682"/>
      <c r="O97" s="682"/>
      <c r="P97" s="682"/>
      <c r="Q97" s="682"/>
      <c r="R97" s="682"/>
      <c r="S97" s="682"/>
      <c r="T97" s="682"/>
      <c r="U97" s="682"/>
      <c r="V97" s="682"/>
      <c r="W97" s="682"/>
      <c r="X97" s="682"/>
      <c r="Y97" s="682"/>
      <c r="Z97" s="682"/>
      <c r="AA97" s="682"/>
      <c r="AB97" s="682"/>
      <c r="AC97" s="682"/>
      <c r="AD97" s="682"/>
      <c r="AE97" s="682"/>
      <c r="AF97" s="682"/>
      <c r="AG97" s="682"/>
      <c r="AH97" s="682"/>
      <c r="AI97" s="682"/>
      <c r="AJ97" s="682"/>
      <c r="AK97" s="682"/>
      <c r="AL97" s="682"/>
      <c r="AM97" s="682"/>
      <c r="AN97" s="682"/>
      <c r="AO97" s="683"/>
      <c r="AP97" s="622"/>
      <c r="AQ97" s="681"/>
      <c r="AR97" s="682"/>
      <c r="AS97" s="682"/>
      <c r="AT97" s="682"/>
      <c r="AU97" s="682"/>
      <c r="AV97" s="682"/>
      <c r="AW97" s="682"/>
      <c r="AX97" s="682"/>
      <c r="AY97" s="682"/>
      <c r="AZ97" s="682"/>
      <c r="BA97" s="682"/>
      <c r="BB97" s="682"/>
      <c r="BC97" s="682"/>
      <c r="BD97" s="682"/>
      <c r="BE97" s="682"/>
      <c r="BF97" s="682"/>
      <c r="BG97" s="682"/>
      <c r="BH97" s="682"/>
      <c r="BI97" s="682"/>
      <c r="BJ97" s="682"/>
      <c r="BK97" s="682"/>
      <c r="BL97" s="682"/>
      <c r="BM97" s="682"/>
      <c r="BN97" s="682"/>
      <c r="BO97" s="682"/>
      <c r="BP97" s="682"/>
      <c r="BQ97" s="682"/>
      <c r="BR97" s="682"/>
      <c r="BS97" s="682"/>
      <c r="BT97" s="683"/>
    </row>
    <row r="98" spans="2:73" ht="15.6">
      <c r="B98" s="677"/>
      <c r="C98" s="677"/>
      <c r="D98" s="677"/>
      <c r="E98" s="677"/>
      <c r="F98" s="677"/>
      <c r="G98" s="677"/>
      <c r="H98" s="677"/>
      <c r="I98" s="632"/>
      <c r="J98" s="632"/>
      <c r="K98" s="622"/>
      <c r="L98" s="681"/>
      <c r="M98" s="682"/>
      <c r="N98" s="682"/>
      <c r="O98" s="682"/>
      <c r="P98" s="682"/>
      <c r="Q98" s="682"/>
      <c r="R98" s="682"/>
      <c r="S98" s="682"/>
      <c r="T98" s="682"/>
      <c r="U98" s="682"/>
      <c r="V98" s="682"/>
      <c r="W98" s="682"/>
      <c r="X98" s="682"/>
      <c r="Y98" s="682"/>
      <c r="Z98" s="682"/>
      <c r="AA98" s="682"/>
      <c r="AB98" s="682"/>
      <c r="AC98" s="682"/>
      <c r="AD98" s="682"/>
      <c r="AE98" s="682"/>
      <c r="AF98" s="682"/>
      <c r="AG98" s="682"/>
      <c r="AH98" s="682"/>
      <c r="AI98" s="682"/>
      <c r="AJ98" s="682"/>
      <c r="AK98" s="682"/>
      <c r="AL98" s="682"/>
      <c r="AM98" s="682"/>
      <c r="AN98" s="682"/>
      <c r="AO98" s="683"/>
      <c r="AP98" s="622"/>
      <c r="AQ98" s="681"/>
      <c r="AR98" s="682"/>
      <c r="AS98" s="682"/>
      <c r="AT98" s="682"/>
      <c r="AU98" s="682"/>
      <c r="AV98" s="682"/>
      <c r="AW98" s="682"/>
      <c r="AX98" s="682"/>
      <c r="AY98" s="682"/>
      <c r="AZ98" s="682"/>
      <c r="BA98" s="682"/>
      <c r="BB98" s="682"/>
      <c r="BC98" s="682"/>
      <c r="BD98" s="682"/>
      <c r="BE98" s="682"/>
      <c r="BF98" s="682"/>
      <c r="BG98" s="682"/>
      <c r="BH98" s="682"/>
      <c r="BI98" s="682"/>
      <c r="BJ98" s="682"/>
      <c r="BK98" s="682"/>
      <c r="BL98" s="682"/>
      <c r="BM98" s="682"/>
      <c r="BN98" s="682"/>
      <c r="BO98" s="682"/>
      <c r="BP98" s="682"/>
      <c r="BQ98" s="682"/>
      <c r="BR98" s="682"/>
      <c r="BS98" s="682"/>
      <c r="BT98" s="683"/>
      <c r="BU98" s="162"/>
    </row>
    <row r="99" spans="2:73" ht="15.6">
      <c r="B99" s="677"/>
      <c r="C99" s="677"/>
      <c r="D99" s="677"/>
      <c r="E99" s="677"/>
      <c r="F99" s="677"/>
      <c r="G99" s="677"/>
      <c r="H99" s="677"/>
      <c r="I99" s="632"/>
      <c r="J99" s="632"/>
      <c r="K99" s="622"/>
      <c r="L99" s="681"/>
      <c r="M99" s="682"/>
      <c r="N99" s="682"/>
      <c r="O99" s="682"/>
      <c r="P99" s="682"/>
      <c r="Q99" s="682"/>
      <c r="R99" s="682"/>
      <c r="S99" s="682"/>
      <c r="T99" s="682"/>
      <c r="U99" s="682"/>
      <c r="V99" s="682"/>
      <c r="W99" s="682"/>
      <c r="X99" s="682"/>
      <c r="Y99" s="682"/>
      <c r="Z99" s="682"/>
      <c r="AA99" s="682"/>
      <c r="AB99" s="682"/>
      <c r="AC99" s="682"/>
      <c r="AD99" s="682"/>
      <c r="AE99" s="682"/>
      <c r="AF99" s="682"/>
      <c r="AG99" s="682"/>
      <c r="AH99" s="682"/>
      <c r="AI99" s="682"/>
      <c r="AJ99" s="682"/>
      <c r="AK99" s="682"/>
      <c r="AL99" s="682"/>
      <c r="AM99" s="682"/>
      <c r="AN99" s="682"/>
      <c r="AO99" s="683"/>
      <c r="AP99" s="622"/>
      <c r="AQ99" s="681"/>
      <c r="AR99" s="682"/>
      <c r="AS99" s="682"/>
      <c r="AT99" s="682"/>
      <c r="AU99" s="682"/>
      <c r="AV99" s="682"/>
      <c r="AW99" s="682"/>
      <c r="AX99" s="682"/>
      <c r="AY99" s="682"/>
      <c r="AZ99" s="682"/>
      <c r="BA99" s="682"/>
      <c r="BB99" s="682"/>
      <c r="BC99" s="682"/>
      <c r="BD99" s="682"/>
      <c r="BE99" s="682"/>
      <c r="BF99" s="682"/>
      <c r="BG99" s="682"/>
      <c r="BH99" s="682"/>
      <c r="BI99" s="682"/>
      <c r="BJ99" s="682"/>
      <c r="BK99" s="682"/>
      <c r="BL99" s="682"/>
      <c r="BM99" s="682"/>
      <c r="BN99" s="682"/>
      <c r="BO99" s="682"/>
      <c r="BP99" s="682"/>
      <c r="BQ99" s="682"/>
      <c r="BR99" s="682"/>
      <c r="BS99" s="682"/>
      <c r="BT99" s="683"/>
      <c r="BU99" s="162"/>
    </row>
    <row r="100" spans="2:73" ht="15.6">
      <c r="B100" s="677"/>
      <c r="C100" s="677"/>
      <c r="D100" s="677"/>
      <c r="E100" s="677"/>
      <c r="F100" s="677"/>
      <c r="G100" s="677"/>
      <c r="H100" s="677"/>
      <c r="I100" s="632"/>
      <c r="J100" s="632"/>
      <c r="K100" s="622"/>
      <c r="L100" s="681"/>
      <c r="M100" s="682"/>
      <c r="N100" s="682"/>
      <c r="O100" s="682"/>
      <c r="P100" s="682"/>
      <c r="Q100" s="682"/>
      <c r="R100" s="682"/>
      <c r="S100" s="682"/>
      <c r="T100" s="682"/>
      <c r="U100" s="682"/>
      <c r="V100" s="682"/>
      <c r="W100" s="682"/>
      <c r="X100" s="682"/>
      <c r="Y100" s="682"/>
      <c r="Z100" s="682"/>
      <c r="AA100" s="682"/>
      <c r="AB100" s="682"/>
      <c r="AC100" s="682"/>
      <c r="AD100" s="682"/>
      <c r="AE100" s="682"/>
      <c r="AF100" s="682"/>
      <c r="AG100" s="682"/>
      <c r="AH100" s="682"/>
      <c r="AI100" s="682"/>
      <c r="AJ100" s="682"/>
      <c r="AK100" s="682"/>
      <c r="AL100" s="682"/>
      <c r="AM100" s="682"/>
      <c r="AN100" s="682"/>
      <c r="AO100" s="683"/>
      <c r="AP100" s="622"/>
      <c r="AQ100" s="681"/>
      <c r="AR100" s="682"/>
      <c r="AS100" s="682"/>
      <c r="AT100" s="682"/>
      <c r="AU100" s="682"/>
      <c r="AV100" s="682"/>
      <c r="AW100" s="682"/>
      <c r="AX100" s="682"/>
      <c r="AY100" s="682"/>
      <c r="AZ100" s="682"/>
      <c r="BA100" s="682"/>
      <c r="BB100" s="682"/>
      <c r="BC100" s="682"/>
      <c r="BD100" s="682"/>
      <c r="BE100" s="682"/>
      <c r="BF100" s="682"/>
      <c r="BG100" s="682"/>
      <c r="BH100" s="682"/>
      <c r="BI100" s="682"/>
      <c r="BJ100" s="682"/>
      <c r="BK100" s="682"/>
      <c r="BL100" s="682"/>
      <c r="BM100" s="682"/>
      <c r="BN100" s="682"/>
      <c r="BO100" s="682"/>
      <c r="BP100" s="682"/>
      <c r="BQ100" s="682"/>
      <c r="BR100" s="682"/>
      <c r="BS100" s="682"/>
      <c r="BT100" s="683"/>
      <c r="BU100" s="162"/>
    </row>
    <row r="101" spans="2:73">
      <c r="B101" s="677"/>
      <c r="C101" s="677"/>
      <c r="D101" s="677"/>
      <c r="E101" s="677"/>
      <c r="F101" s="677"/>
      <c r="G101" s="677"/>
      <c r="H101" s="677"/>
      <c r="I101" s="632"/>
      <c r="J101" s="632"/>
      <c r="K101" s="622"/>
      <c r="L101" s="681"/>
      <c r="M101" s="682"/>
      <c r="N101" s="682"/>
      <c r="O101" s="682"/>
      <c r="P101" s="682"/>
      <c r="Q101" s="682"/>
      <c r="R101" s="682"/>
      <c r="S101" s="682"/>
      <c r="T101" s="682"/>
      <c r="U101" s="682"/>
      <c r="V101" s="682"/>
      <c r="W101" s="682"/>
      <c r="X101" s="682"/>
      <c r="Y101" s="682"/>
      <c r="Z101" s="682"/>
      <c r="AA101" s="682"/>
      <c r="AB101" s="682"/>
      <c r="AC101" s="682"/>
      <c r="AD101" s="682"/>
      <c r="AE101" s="682"/>
      <c r="AF101" s="682"/>
      <c r="AG101" s="682"/>
      <c r="AH101" s="682"/>
      <c r="AI101" s="682"/>
      <c r="AJ101" s="682"/>
      <c r="AK101" s="682"/>
      <c r="AL101" s="682"/>
      <c r="AM101" s="682"/>
      <c r="AN101" s="682"/>
      <c r="AO101" s="683"/>
      <c r="AP101" s="622"/>
      <c r="AQ101" s="681"/>
      <c r="AR101" s="682"/>
      <c r="AS101" s="682"/>
      <c r="AT101" s="682"/>
      <c r="AU101" s="682"/>
      <c r="AV101" s="682"/>
      <c r="AW101" s="682"/>
      <c r="AX101" s="682"/>
      <c r="AY101" s="682"/>
      <c r="AZ101" s="682"/>
      <c r="BA101" s="682"/>
      <c r="BB101" s="682"/>
      <c r="BC101" s="682"/>
      <c r="BD101" s="682"/>
      <c r="BE101" s="682"/>
      <c r="BF101" s="682"/>
      <c r="BG101" s="682"/>
      <c r="BH101" s="682"/>
      <c r="BI101" s="682"/>
      <c r="BJ101" s="682"/>
      <c r="BK101" s="682"/>
      <c r="BL101" s="682"/>
      <c r="BM101" s="682"/>
      <c r="BN101" s="682"/>
      <c r="BO101" s="682"/>
      <c r="BP101" s="682"/>
      <c r="BQ101" s="682"/>
      <c r="BR101" s="682"/>
      <c r="BS101" s="682"/>
      <c r="BT101" s="683"/>
    </row>
    <row r="102" spans="2:73" ht="15.6">
      <c r="B102" s="677"/>
      <c r="C102" s="677"/>
      <c r="D102" s="677"/>
      <c r="E102" s="677"/>
      <c r="F102" s="677"/>
      <c r="G102" s="677"/>
      <c r="H102" s="677"/>
      <c r="I102" s="632"/>
      <c r="J102" s="632"/>
      <c r="K102" s="622"/>
      <c r="L102" s="681"/>
      <c r="M102" s="682"/>
      <c r="N102" s="682"/>
      <c r="O102" s="682"/>
      <c r="P102" s="682"/>
      <c r="Q102" s="682"/>
      <c r="R102" s="682"/>
      <c r="S102" s="682"/>
      <c r="T102" s="682"/>
      <c r="U102" s="682"/>
      <c r="V102" s="682"/>
      <c r="W102" s="682"/>
      <c r="X102" s="682"/>
      <c r="Y102" s="682"/>
      <c r="Z102" s="682"/>
      <c r="AA102" s="682"/>
      <c r="AB102" s="682"/>
      <c r="AC102" s="682"/>
      <c r="AD102" s="682"/>
      <c r="AE102" s="682"/>
      <c r="AF102" s="682"/>
      <c r="AG102" s="682"/>
      <c r="AH102" s="682"/>
      <c r="AI102" s="682"/>
      <c r="AJ102" s="682"/>
      <c r="AK102" s="682"/>
      <c r="AL102" s="682"/>
      <c r="AM102" s="682"/>
      <c r="AN102" s="682"/>
      <c r="AO102" s="683"/>
      <c r="AP102" s="622"/>
      <c r="AQ102" s="681"/>
      <c r="AR102" s="682"/>
      <c r="AS102" s="682"/>
      <c r="AT102" s="682"/>
      <c r="AU102" s="682"/>
      <c r="AV102" s="682"/>
      <c r="AW102" s="682"/>
      <c r="AX102" s="682"/>
      <c r="AY102" s="682"/>
      <c r="AZ102" s="682"/>
      <c r="BA102" s="682"/>
      <c r="BB102" s="682"/>
      <c r="BC102" s="682"/>
      <c r="BD102" s="682"/>
      <c r="BE102" s="682"/>
      <c r="BF102" s="682"/>
      <c r="BG102" s="682"/>
      <c r="BH102" s="682"/>
      <c r="BI102" s="682"/>
      <c r="BJ102" s="682"/>
      <c r="BK102" s="682"/>
      <c r="BL102" s="682"/>
      <c r="BM102" s="682"/>
      <c r="BN102" s="682"/>
      <c r="BO102" s="682"/>
      <c r="BP102" s="682"/>
      <c r="BQ102" s="682"/>
      <c r="BR102" s="682"/>
      <c r="BS102" s="682"/>
      <c r="BT102" s="683"/>
      <c r="BU102" s="162"/>
    </row>
    <row r="103" spans="2:73" ht="15.6">
      <c r="B103" s="677"/>
      <c r="C103" s="677"/>
      <c r="D103" s="677"/>
      <c r="E103" s="677"/>
      <c r="F103" s="677"/>
      <c r="G103" s="677"/>
      <c r="H103" s="677"/>
      <c r="I103" s="632"/>
      <c r="J103" s="632"/>
      <c r="K103" s="622"/>
      <c r="L103" s="681"/>
      <c r="M103" s="682"/>
      <c r="N103" s="682"/>
      <c r="O103" s="682"/>
      <c r="P103" s="682"/>
      <c r="Q103" s="682"/>
      <c r="R103" s="682"/>
      <c r="S103" s="682"/>
      <c r="T103" s="682"/>
      <c r="U103" s="682"/>
      <c r="V103" s="682"/>
      <c r="W103" s="682"/>
      <c r="X103" s="682"/>
      <c r="Y103" s="682"/>
      <c r="Z103" s="682"/>
      <c r="AA103" s="682"/>
      <c r="AB103" s="682"/>
      <c r="AC103" s="682"/>
      <c r="AD103" s="682"/>
      <c r="AE103" s="682"/>
      <c r="AF103" s="682"/>
      <c r="AG103" s="682"/>
      <c r="AH103" s="682"/>
      <c r="AI103" s="682"/>
      <c r="AJ103" s="682"/>
      <c r="AK103" s="682"/>
      <c r="AL103" s="682"/>
      <c r="AM103" s="682"/>
      <c r="AN103" s="682"/>
      <c r="AO103" s="683"/>
      <c r="AP103" s="622"/>
      <c r="AQ103" s="681"/>
      <c r="AR103" s="682"/>
      <c r="AS103" s="682"/>
      <c r="AT103" s="682"/>
      <c r="AU103" s="682"/>
      <c r="AV103" s="682"/>
      <c r="AW103" s="682"/>
      <c r="AX103" s="682"/>
      <c r="AY103" s="682"/>
      <c r="AZ103" s="682"/>
      <c r="BA103" s="682"/>
      <c r="BB103" s="682"/>
      <c r="BC103" s="682"/>
      <c r="BD103" s="682"/>
      <c r="BE103" s="682"/>
      <c r="BF103" s="682"/>
      <c r="BG103" s="682"/>
      <c r="BH103" s="682"/>
      <c r="BI103" s="682"/>
      <c r="BJ103" s="682"/>
      <c r="BK103" s="682"/>
      <c r="BL103" s="682"/>
      <c r="BM103" s="682"/>
      <c r="BN103" s="682"/>
      <c r="BO103" s="682"/>
      <c r="BP103" s="682"/>
      <c r="BQ103" s="682"/>
      <c r="BR103" s="682"/>
      <c r="BS103" s="682"/>
      <c r="BT103" s="683"/>
      <c r="BU103" s="162"/>
    </row>
    <row r="104" spans="2:73" ht="15.6">
      <c r="B104" s="677"/>
      <c r="C104" s="677"/>
      <c r="D104" s="677"/>
      <c r="E104" s="677"/>
      <c r="F104" s="677"/>
      <c r="G104" s="677"/>
      <c r="H104" s="677"/>
      <c r="I104" s="632"/>
      <c r="J104" s="632"/>
      <c r="K104" s="622"/>
      <c r="L104" s="681"/>
      <c r="M104" s="682"/>
      <c r="N104" s="682"/>
      <c r="O104" s="682"/>
      <c r="P104" s="682"/>
      <c r="Q104" s="682"/>
      <c r="R104" s="682"/>
      <c r="S104" s="682"/>
      <c r="T104" s="682"/>
      <c r="U104" s="682"/>
      <c r="V104" s="682"/>
      <c r="W104" s="682"/>
      <c r="X104" s="682"/>
      <c r="Y104" s="682"/>
      <c r="Z104" s="682"/>
      <c r="AA104" s="682"/>
      <c r="AB104" s="682"/>
      <c r="AC104" s="682"/>
      <c r="AD104" s="682"/>
      <c r="AE104" s="682"/>
      <c r="AF104" s="682"/>
      <c r="AG104" s="682"/>
      <c r="AH104" s="682"/>
      <c r="AI104" s="682"/>
      <c r="AJ104" s="682"/>
      <c r="AK104" s="682"/>
      <c r="AL104" s="682"/>
      <c r="AM104" s="682"/>
      <c r="AN104" s="682"/>
      <c r="AO104" s="683"/>
      <c r="AP104" s="622"/>
      <c r="AQ104" s="681"/>
      <c r="AR104" s="682"/>
      <c r="AS104" s="682"/>
      <c r="AT104" s="682"/>
      <c r="AU104" s="682"/>
      <c r="AV104" s="682"/>
      <c r="AW104" s="682"/>
      <c r="AX104" s="682"/>
      <c r="AY104" s="682"/>
      <c r="AZ104" s="682"/>
      <c r="BA104" s="682"/>
      <c r="BB104" s="682"/>
      <c r="BC104" s="682"/>
      <c r="BD104" s="682"/>
      <c r="BE104" s="682"/>
      <c r="BF104" s="682"/>
      <c r="BG104" s="682"/>
      <c r="BH104" s="682"/>
      <c r="BI104" s="682"/>
      <c r="BJ104" s="682"/>
      <c r="BK104" s="682"/>
      <c r="BL104" s="682"/>
      <c r="BM104" s="682"/>
      <c r="BN104" s="682"/>
      <c r="BO104" s="682"/>
      <c r="BP104" s="682"/>
      <c r="BQ104" s="682"/>
      <c r="BR104" s="682"/>
      <c r="BS104" s="682"/>
      <c r="BT104" s="683"/>
      <c r="BU104" s="162"/>
    </row>
    <row r="105" spans="2:73" ht="15.6">
      <c r="B105" s="677"/>
      <c r="C105" s="677"/>
      <c r="D105" s="677"/>
      <c r="E105" s="677"/>
      <c r="F105" s="677"/>
      <c r="G105" s="677"/>
      <c r="H105" s="677"/>
      <c r="I105" s="632"/>
      <c r="J105" s="632"/>
      <c r="K105" s="622"/>
      <c r="L105" s="681"/>
      <c r="M105" s="682"/>
      <c r="N105" s="682"/>
      <c r="O105" s="682"/>
      <c r="P105" s="682"/>
      <c r="Q105" s="682"/>
      <c r="R105" s="682"/>
      <c r="S105" s="682"/>
      <c r="T105" s="682"/>
      <c r="U105" s="682"/>
      <c r="V105" s="682"/>
      <c r="W105" s="682"/>
      <c r="X105" s="682"/>
      <c r="Y105" s="682"/>
      <c r="Z105" s="682"/>
      <c r="AA105" s="682"/>
      <c r="AB105" s="682"/>
      <c r="AC105" s="682"/>
      <c r="AD105" s="682"/>
      <c r="AE105" s="682"/>
      <c r="AF105" s="682"/>
      <c r="AG105" s="682"/>
      <c r="AH105" s="682"/>
      <c r="AI105" s="682"/>
      <c r="AJ105" s="682"/>
      <c r="AK105" s="682"/>
      <c r="AL105" s="682"/>
      <c r="AM105" s="682"/>
      <c r="AN105" s="682"/>
      <c r="AO105" s="683"/>
      <c r="AP105" s="622"/>
      <c r="AQ105" s="681"/>
      <c r="AR105" s="682"/>
      <c r="AS105" s="682"/>
      <c r="AT105" s="682"/>
      <c r="AU105" s="682"/>
      <c r="AV105" s="682"/>
      <c r="AW105" s="682"/>
      <c r="AX105" s="682"/>
      <c r="AY105" s="682"/>
      <c r="AZ105" s="682"/>
      <c r="BA105" s="682"/>
      <c r="BB105" s="682"/>
      <c r="BC105" s="682"/>
      <c r="BD105" s="682"/>
      <c r="BE105" s="682"/>
      <c r="BF105" s="682"/>
      <c r="BG105" s="682"/>
      <c r="BH105" s="682"/>
      <c r="BI105" s="682"/>
      <c r="BJ105" s="682"/>
      <c r="BK105" s="682"/>
      <c r="BL105" s="682"/>
      <c r="BM105" s="682"/>
      <c r="BN105" s="682"/>
      <c r="BO105" s="682"/>
      <c r="BP105" s="682"/>
      <c r="BQ105" s="682"/>
      <c r="BR105" s="682"/>
      <c r="BS105" s="682"/>
      <c r="BT105" s="683"/>
      <c r="BU105" s="162"/>
    </row>
    <row r="106" spans="2:73" ht="15.6">
      <c r="B106" s="677"/>
      <c r="C106" s="677"/>
      <c r="D106" s="677"/>
      <c r="E106" s="677"/>
      <c r="F106" s="677"/>
      <c r="G106" s="677"/>
      <c r="H106" s="677"/>
      <c r="I106" s="632"/>
      <c r="J106" s="632"/>
      <c r="K106" s="622"/>
      <c r="L106" s="681"/>
      <c r="M106" s="682"/>
      <c r="N106" s="682"/>
      <c r="O106" s="682"/>
      <c r="P106" s="682"/>
      <c r="Q106" s="682"/>
      <c r="R106" s="682"/>
      <c r="S106" s="682"/>
      <c r="T106" s="682"/>
      <c r="U106" s="682"/>
      <c r="V106" s="682"/>
      <c r="W106" s="682"/>
      <c r="X106" s="682"/>
      <c r="Y106" s="682"/>
      <c r="Z106" s="682"/>
      <c r="AA106" s="682"/>
      <c r="AB106" s="682"/>
      <c r="AC106" s="682"/>
      <c r="AD106" s="682"/>
      <c r="AE106" s="682"/>
      <c r="AF106" s="682"/>
      <c r="AG106" s="682"/>
      <c r="AH106" s="682"/>
      <c r="AI106" s="682"/>
      <c r="AJ106" s="682"/>
      <c r="AK106" s="682"/>
      <c r="AL106" s="682"/>
      <c r="AM106" s="682"/>
      <c r="AN106" s="682"/>
      <c r="AO106" s="683"/>
      <c r="AP106" s="622"/>
      <c r="AQ106" s="681"/>
      <c r="AR106" s="682"/>
      <c r="AS106" s="682"/>
      <c r="AT106" s="682"/>
      <c r="AU106" s="682"/>
      <c r="AV106" s="682"/>
      <c r="AW106" s="682"/>
      <c r="AX106" s="682"/>
      <c r="AY106" s="682"/>
      <c r="AZ106" s="682"/>
      <c r="BA106" s="682"/>
      <c r="BB106" s="682"/>
      <c r="BC106" s="682"/>
      <c r="BD106" s="682"/>
      <c r="BE106" s="682"/>
      <c r="BF106" s="682"/>
      <c r="BG106" s="682"/>
      <c r="BH106" s="682"/>
      <c r="BI106" s="682"/>
      <c r="BJ106" s="682"/>
      <c r="BK106" s="682"/>
      <c r="BL106" s="682"/>
      <c r="BM106" s="682"/>
      <c r="BN106" s="682"/>
      <c r="BO106" s="682"/>
      <c r="BP106" s="682"/>
      <c r="BQ106" s="682"/>
      <c r="BR106" s="682"/>
      <c r="BS106" s="682"/>
      <c r="BT106" s="683"/>
      <c r="BU106" s="162"/>
    </row>
    <row r="107" spans="2:73" ht="15.6">
      <c r="B107" s="677"/>
      <c r="C107" s="677"/>
      <c r="D107" s="677"/>
      <c r="E107" s="677"/>
      <c r="F107" s="677"/>
      <c r="G107" s="677"/>
      <c r="H107" s="677"/>
      <c r="I107" s="632"/>
      <c r="J107" s="632"/>
      <c r="K107" s="622"/>
      <c r="L107" s="681"/>
      <c r="M107" s="682"/>
      <c r="N107" s="682"/>
      <c r="O107" s="682"/>
      <c r="P107" s="682"/>
      <c r="Q107" s="682"/>
      <c r="R107" s="682"/>
      <c r="S107" s="682"/>
      <c r="T107" s="682"/>
      <c r="U107" s="682"/>
      <c r="V107" s="682"/>
      <c r="W107" s="682"/>
      <c r="X107" s="682"/>
      <c r="Y107" s="682"/>
      <c r="Z107" s="682"/>
      <c r="AA107" s="682"/>
      <c r="AB107" s="682"/>
      <c r="AC107" s="682"/>
      <c r="AD107" s="682"/>
      <c r="AE107" s="682"/>
      <c r="AF107" s="682"/>
      <c r="AG107" s="682"/>
      <c r="AH107" s="682"/>
      <c r="AI107" s="682"/>
      <c r="AJ107" s="682"/>
      <c r="AK107" s="682"/>
      <c r="AL107" s="682"/>
      <c r="AM107" s="682"/>
      <c r="AN107" s="682"/>
      <c r="AO107" s="683"/>
      <c r="AP107" s="622"/>
      <c r="AQ107" s="684"/>
      <c r="AR107" s="685"/>
      <c r="AS107" s="685"/>
      <c r="AT107" s="685"/>
      <c r="AU107" s="685"/>
      <c r="AV107" s="685"/>
      <c r="AW107" s="685"/>
      <c r="AX107" s="685"/>
      <c r="AY107" s="685"/>
      <c r="AZ107" s="685"/>
      <c r="BA107" s="685"/>
      <c r="BB107" s="685"/>
      <c r="BC107" s="685"/>
      <c r="BD107" s="685"/>
      <c r="BE107" s="685"/>
      <c r="BF107" s="685"/>
      <c r="BG107" s="685"/>
      <c r="BH107" s="685"/>
      <c r="BI107" s="685"/>
      <c r="BJ107" s="685"/>
      <c r="BK107" s="685"/>
      <c r="BL107" s="685"/>
      <c r="BM107" s="685"/>
      <c r="BN107" s="685"/>
      <c r="BO107" s="685"/>
      <c r="BP107" s="685"/>
      <c r="BQ107" s="685"/>
      <c r="BR107" s="685"/>
      <c r="BS107" s="685"/>
      <c r="BT107" s="686"/>
      <c r="BU107" s="162"/>
    </row>
    <row r="108" spans="2:73" ht="15.6">
      <c r="B108" s="677"/>
      <c r="C108" s="677"/>
      <c r="D108" s="677"/>
      <c r="E108" s="677"/>
      <c r="F108" s="677"/>
      <c r="G108" s="677"/>
      <c r="H108" s="677"/>
      <c r="I108" s="632"/>
      <c r="J108" s="632"/>
      <c r="K108" s="622"/>
      <c r="L108" s="681"/>
      <c r="M108" s="682"/>
      <c r="N108" s="682"/>
      <c r="O108" s="682"/>
      <c r="P108" s="682"/>
      <c r="Q108" s="682"/>
      <c r="R108" s="682"/>
      <c r="S108" s="682"/>
      <c r="T108" s="682"/>
      <c r="U108" s="682"/>
      <c r="V108" s="682"/>
      <c r="W108" s="682"/>
      <c r="X108" s="682"/>
      <c r="Y108" s="682"/>
      <c r="Z108" s="682"/>
      <c r="AA108" s="682"/>
      <c r="AB108" s="682"/>
      <c r="AC108" s="682"/>
      <c r="AD108" s="682"/>
      <c r="AE108" s="682"/>
      <c r="AF108" s="682"/>
      <c r="AG108" s="682"/>
      <c r="AH108" s="682"/>
      <c r="AI108" s="682"/>
      <c r="AJ108" s="682"/>
      <c r="AK108" s="682"/>
      <c r="AL108" s="682"/>
      <c r="AM108" s="682"/>
      <c r="AN108" s="682"/>
      <c r="AO108" s="683"/>
      <c r="AP108" s="622"/>
      <c r="AQ108" s="678"/>
      <c r="AR108" s="679"/>
      <c r="AS108" s="679"/>
      <c r="AT108" s="679"/>
      <c r="AU108" s="679"/>
      <c r="AV108" s="679"/>
      <c r="AW108" s="679"/>
      <c r="AX108" s="679"/>
      <c r="AY108" s="679"/>
      <c r="AZ108" s="679"/>
      <c r="BA108" s="679"/>
      <c r="BB108" s="679"/>
      <c r="BC108" s="679"/>
      <c r="BD108" s="679"/>
      <c r="BE108" s="679"/>
      <c r="BF108" s="679"/>
      <c r="BG108" s="679"/>
      <c r="BH108" s="679"/>
      <c r="BI108" s="679"/>
      <c r="BJ108" s="679"/>
      <c r="BK108" s="679"/>
      <c r="BL108" s="679"/>
      <c r="BM108" s="679"/>
      <c r="BN108" s="679"/>
      <c r="BO108" s="679"/>
      <c r="BP108" s="679"/>
      <c r="BQ108" s="679"/>
      <c r="BR108" s="679"/>
      <c r="BS108" s="679"/>
      <c r="BT108" s="680"/>
      <c r="BU108" s="162"/>
    </row>
    <row r="109" spans="2:73" ht="15.6">
      <c r="B109" s="677"/>
      <c r="C109" s="677"/>
      <c r="D109" s="677"/>
      <c r="E109" s="677"/>
      <c r="F109" s="677"/>
      <c r="G109" s="677"/>
      <c r="H109" s="677"/>
      <c r="I109" s="632"/>
      <c r="J109" s="632"/>
      <c r="K109" s="622"/>
      <c r="L109" s="681"/>
      <c r="M109" s="682"/>
      <c r="N109" s="682"/>
      <c r="O109" s="682"/>
      <c r="P109" s="682"/>
      <c r="Q109" s="682"/>
      <c r="R109" s="682"/>
      <c r="S109" s="682"/>
      <c r="T109" s="682"/>
      <c r="U109" s="682"/>
      <c r="V109" s="682"/>
      <c r="W109" s="682"/>
      <c r="X109" s="682"/>
      <c r="Y109" s="682"/>
      <c r="Z109" s="682"/>
      <c r="AA109" s="682"/>
      <c r="AB109" s="682"/>
      <c r="AC109" s="682"/>
      <c r="AD109" s="682"/>
      <c r="AE109" s="682"/>
      <c r="AF109" s="682"/>
      <c r="AG109" s="682"/>
      <c r="AH109" s="682"/>
      <c r="AI109" s="682"/>
      <c r="AJ109" s="682"/>
      <c r="AK109" s="682"/>
      <c r="AL109" s="682"/>
      <c r="AM109" s="682"/>
      <c r="AN109" s="682"/>
      <c r="AO109" s="683"/>
      <c r="AP109" s="622"/>
      <c r="AQ109" s="681"/>
      <c r="AR109" s="682"/>
      <c r="AS109" s="682"/>
      <c r="AT109" s="682"/>
      <c r="AU109" s="682"/>
      <c r="AV109" s="682"/>
      <c r="AW109" s="682"/>
      <c r="AX109" s="682"/>
      <c r="AY109" s="682"/>
      <c r="AZ109" s="682"/>
      <c r="BA109" s="682"/>
      <c r="BB109" s="682"/>
      <c r="BC109" s="682"/>
      <c r="BD109" s="682"/>
      <c r="BE109" s="682"/>
      <c r="BF109" s="682"/>
      <c r="BG109" s="682"/>
      <c r="BH109" s="682"/>
      <c r="BI109" s="682"/>
      <c r="BJ109" s="682"/>
      <c r="BK109" s="682"/>
      <c r="BL109" s="682"/>
      <c r="BM109" s="682"/>
      <c r="BN109" s="682"/>
      <c r="BO109" s="682"/>
      <c r="BP109" s="682"/>
      <c r="BQ109" s="682"/>
      <c r="BR109" s="682"/>
      <c r="BS109" s="682"/>
      <c r="BT109" s="683"/>
      <c r="BU109" s="162"/>
    </row>
    <row r="110" spans="2:73" ht="15.6">
      <c r="B110" s="677"/>
      <c r="C110" s="677"/>
      <c r="D110" s="677"/>
      <c r="E110" s="677"/>
      <c r="F110" s="677"/>
      <c r="G110" s="677"/>
      <c r="H110" s="677"/>
      <c r="I110" s="632"/>
      <c r="J110" s="632"/>
      <c r="K110" s="622"/>
      <c r="L110" s="681"/>
      <c r="M110" s="682"/>
      <c r="N110" s="682"/>
      <c r="O110" s="682"/>
      <c r="P110" s="682"/>
      <c r="Q110" s="682"/>
      <c r="R110" s="682"/>
      <c r="S110" s="682"/>
      <c r="T110" s="682"/>
      <c r="U110" s="682"/>
      <c r="V110" s="682"/>
      <c r="W110" s="682"/>
      <c r="X110" s="682"/>
      <c r="Y110" s="682"/>
      <c r="Z110" s="682"/>
      <c r="AA110" s="682"/>
      <c r="AB110" s="682"/>
      <c r="AC110" s="682"/>
      <c r="AD110" s="682"/>
      <c r="AE110" s="682"/>
      <c r="AF110" s="682"/>
      <c r="AG110" s="682"/>
      <c r="AH110" s="682"/>
      <c r="AI110" s="682"/>
      <c r="AJ110" s="682"/>
      <c r="AK110" s="682"/>
      <c r="AL110" s="682"/>
      <c r="AM110" s="682"/>
      <c r="AN110" s="682"/>
      <c r="AO110" s="683"/>
      <c r="AP110" s="622"/>
      <c r="AQ110" s="681"/>
      <c r="AR110" s="682"/>
      <c r="AS110" s="682"/>
      <c r="AT110" s="682"/>
      <c r="AU110" s="682"/>
      <c r="AV110" s="682"/>
      <c r="AW110" s="682"/>
      <c r="AX110" s="682"/>
      <c r="AY110" s="682"/>
      <c r="AZ110" s="682"/>
      <c r="BA110" s="682"/>
      <c r="BB110" s="682"/>
      <c r="BC110" s="682"/>
      <c r="BD110" s="682"/>
      <c r="BE110" s="682"/>
      <c r="BF110" s="682"/>
      <c r="BG110" s="682"/>
      <c r="BH110" s="682"/>
      <c r="BI110" s="682"/>
      <c r="BJ110" s="682"/>
      <c r="BK110" s="682"/>
      <c r="BL110" s="682"/>
      <c r="BM110" s="682"/>
      <c r="BN110" s="682"/>
      <c r="BO110" s="682"/>
      <c r="BP110" s="682"/>
      <c r="BQ110" s="682"/>
      <c r="BR110" s="682"/>
      <c r="BS110" s="682"/>
      <c r="BT110" s="683"/>
      <c r="BU110" s="162"/>
    </row>
    <row r="111" spans="2:73" ht="15.6">
      <c r="B111" s="677"/>
      <c r="C111" s="677"/>
      <c r="D111" s="677"/>
      <c r="E111" s="677"/>
      <c r="F111" s="677"/>
      <c r="G111" s="677"/>
      <c r="H111" s="677"/>
      <c r="I111" s="632"/>
      <c r="J111" s="632"/>
      <c r="K111" s="622"/>
      <c r="L111" s="681"/>
      <c r="M111" s="682"/>
      <c r="N111" s="682"/>
      <c r="O111" s="682"/>
      <c r="P111" s="682"/>
      <c r="Q111" s="682"/>
      <c r="R111" s="682"/>
      <c r="S111" s="682"/>
      <c r="T111" s="682"/>
      <c r="U111" s="682"/>
      <c r="V111" s="682"/>
      <c r="W111" s="682"/>
      <c r="X111" s="682"/>
      <c r="Y111" s="682"/>
      <c r="Z111" s="682"/>
      <c r="AA111" s="682"/>
      <c r="AB111" s="682"/>
      <c r="AC111" s="682"/>
      <c r="AD111" s="682"/>
      <c r="AE111" s="682"/>
      <c r="AF111" s="682"/>
      <c r="AG111" s="682"/>
      <c r="AH111" s="682"/>
      <c r="AI111" s="682"/>
      <c r="AJ111" s="682"/>
      <c r="AK111" s="682"/>
      <c r="AL111" s="682"/>
      <c r="AM111" s="682"/>
      <c r="AN111" s="682"/>
      <c r="AO111" s="683"/>
      <c r="AP111" s="622"/>
      <c r="AQ111" s="681"/>
      <c r="AR111" s="682"/>
      <c r="AS111" s="682"/>
      <c r="AT111" s="682"/>
      <c r="AU111" s="682"/>
      <c r="AV111" s="682"/>
      <c r="AW111" s="682"/>
      <c r="AX111" s="682"/>
      <c r="AY111" s="682"/>
      <c r="AZ111" s="682"/>
      <c r="BA111" s="682"/>
      <c r="BB111" s="682"/>
      <c r="BC111" s="682"/>
      <c r="BD111" s="682"/>
      <c r="BE111" s="682"/>
      <c r="BF111" s="682"/>
      <c r="BG111" s="682"/>
      <c r="BH111" s="682"/>
      <c r="BI111" s="682"/>
      <c r="BJ111" s="682"/>
      <c r="BK111" s="682"/>
      <c r="BL111" s="682"/>
      <c r="BM111" s="682"/>
      <c r="BN111" s="682"/>
      <c r="BO111" s="682"/>
      <c r="BP111" s="682"/>
      <c r="BQ111" s="682"/>
      <c r="BR111" s="682"/>
      <c r="BS111" s="682"/>
      <c r="BT111" s="683"/>
      <c r="BU111" s="162"/>
    </row>
    <row r="112" spans="2:73">
      <c r="B112" s="677"/>
      <c r="C112" s="677"/>
      <c r="D112" s="677"/>
      <c r="E112" s="677"/>
      <c r="F112" s="677"/>
      <c r="G112" s="677"/>
      <c r="H112" s="677"/>
      <c r="I112" s="632"/>
      <c r="J112" s="632"/>
      <c r="K112" s="622"/>
      <c r="L112" s="681"/>
      <c r="M112" s="682"/>
      <c r="N112" s="682"/>
      <c r="O112" s="682"/>
      <c r="P112" s="682"/>
      <c r="Q112" s="682"/>
      <c r="R112" s="682"/>
      <c r="S112" s="682"/>
      <c r="T112" s="682"/>
      <c r="U112" s="682"/>
      <c r="V112" s="682"/>
      <c r="W112" s="682"/>
      <c r="X112" s="682"/>
      <c r="Y112" s="682"/>
      <c r="Z112" s="682"/>
      <c r="AA112" s="682"/>
      <c r="AB112" s="682"/>
      <c r="AC112" s="682"/>
      <c r="AD112" s="682"/>
      <c r="AE112" s="682"/>
      <c r="AF112" s="682"/>
      <c r="AG112" s="682"/>
      <c r="AH112" s="682"/>
      <c r="AI112" s="682"/>
      <c r="AJ112" s="682"/>
      <c r="AK112" s="682"/>
      <c r="AL112" s="682"/>
      <c r="AM112" s="682"/>
      <c r="AN112" s="682"/>
      <c r="AO112" s="683"/>
      <c r="AP112" s="622"/>
      <c r="AQ112" s="681"/>
      <c r="AR112" s="682"/>
      <c r="AS112" s="682"/>
      <c r="AT112" s="682"/>
      <c r="AU112" s="682"/>
      <c r="AV112" s="682"/>
      <c r="AW112" s="682"/>
      <c r="AX112" s="682"/>
      <c r="AY112" s="682"/>
      <c r="AZ112" s="682"/>
      <c r="BA112" s="682"/>
      <c r="BB112" s="682"/>
      <c r="BC112" s="682"/>
      <c r="BD112" s="682"/>
      <c r="BE112" s="682"/>
      <c r="BF112" s="682"/>
      <c r="BG112" s="682"/>
      <c r="BH112" s="682"/>
      <c r="BI112" s="682"/>
      <c r="BJ112" s="682"/>
      <c r="BK112" s="682"/>
      <c r="BL112" s="682"/>
      <c r="BM112" s="682"/>
      <c r="BN112" s="682"/>
      <c r="BO112" s="682"/>
      <c r="BP112" s="682"/>
      <c r="BQ112" s="682"/>
      <c r="BR112" s="682"/>
      <c r="BS112" s="682"/>
      <c r="BT112" s="683"/>
    </row>
    <row r="113" spans="2:73">
      <c r="B113" s="677"/>
      <c r="C113" s="677"/>
      <c r="D113" s="677"/>
      <c r="E113" s="677"/>
      <c r="F113" s="677"/>
      <c r="G113" s="677"/>
      <c r="H113" s="677"/>
      <c r="I113" s="632"/>
      <c r="J113" s="632"/>
      <c r="K113" s="622"/>
      <c r="L113" s="681"/>
      <c r="M113" s="682"/>
      <c r="N113" s="682"/>
      <c r="O113" s="682"/>
      <c r="P113" s="682"/>
      <c r="Q113" s="682"/>
      <c r="R113" s="682"/>
      <c r="S113" s="682"/>
      <c r="T113" s="682"/>
      <c r="U113" s="682"/>
      <c r="V113" s="682"/>
      <c r="W113" s="682"/>
      <c r="X113" s="682"/>
      <c r="Y113" s="682"/>
      <c r="Z113" s="682"/>
      <c r="AA113" s="682"/>
      <c r="AB113" s="682"/>
      <c r="AC113" s="682"/>
      <c r="AD113" s="682"/>
      <c r="AE113" s="682"/>
      <c r="AF113" s="682"/>
      <c r="AG113" s="682"/>
      <c r="AH113" s="682"/>
      <c r="AI113" s="682"/>
      <c r="AJ113" s="682"/>
      <c r="AK113" s="682"/>
      <c r="AL113" s="682"/>
      <c r="AM113" s="682"/>
      <c r="AN113" s="682"/>
      <c r="AO113" s="683"/>
      <c r="AP113" s="622"/>
      <c r="AQ113" s="681"/>
      <c r="AR113" s="682"/>
      <c r="AS113" s="682"/>
      <c r="AT113" s="682"/>
      <c r="AU113" s="682"/>
      <c r="AV113" s="682"/>
      <c r="AW113" s="682"/>
      <c r="AX113" s="682"/>
      <c r="AY113" s="682"/>
      <c r="AZ113" s="682"/>
      <c r="BA113" s="682"/>
      <c r="BB113" s="682"/>
      <c r="BC113" s="682"/>
      <c r="BD113" s="682"/>
      <c r="BE113" s="682"/>
      <c r="BF113" s="682"/>
      <c r="BG113" s="682"/>
      <c r="BH113" s="682"/>
      <c r="BI113" s="682"/>
      <c r="BJ113" s="682"/>
      <c r="BK113" s="682"/>
      <c r="BL113" s="682"/>
      <c r="BM113" s="682"/>
      <c r="BN113" s="682"/>
      <c r="BO113" s="682"/>
      <c r="BP113" s="682"/>
      <c r="BQ113" s="682"/>
      <c r="BR113" s="682"/>
      <c r="BS113" s="682"/>
      <c r="BT113" s="683"/>
    </row>
    <row r="114" spans="2:73">
      <c r="B114" s="677"/>
      <c r="C114" s="677"/>
      <c r="D114" s="677"/>
      <c r="E114" s="677"/>
      <c r="F114" s="677"/>
      <c r="G114" s="677"/>
      <c r="H114" s="677"/>
      <c r="I114" s="632"/>
      <c r="J114" s="632"/>
      <c r="K114" s="622"/>
      <c r="L114" s="681"/>
      <c r="M114" s="682"/>
      <c r="N114" s="682"/>
      <c r="O114" s="682"/>
      <c r="P114" s="682"/>
      <c r="Q114" s="682"/>
      <c r="R114" s="682"/>
      <c r="S114" s="682"/>
      <c r="T114" s="682"/>
      <c r="U114" s="682"/>
      <c r="V114" s="682"/>
      <c r="W114" s="682"/>
      <c r="X114" s="682"/>
      <c r="Y114" s="682"/>
      <c r="Z114" s="682"/>
      <c r="AA114" s="682"/>
      <c r="AB114" s="682"/>
      <c r="AC114" s="682"/>
      <c r="AD114" s="682"/>
      <c r="AE114" s="682"/>
      <c r="AF114" s="682"/>
      <c r="AG114" s="682"/>
      <c r="AH114" s="682"/>
      <c r="AI114" s="682"/>
      <c r="AJ114" s="682"/>
      <c r="AK114" s="682"/>
      <c r="AL114" s="682"/>
      <c r="AM114" s="682"/>
      <c r="AN114" s="682"/>
      <c r="AO114" s="683"/>
      <c r="AP114" s="622"/>
      <c r="AQ114" s="681"/>
      <c r="AR114" s="682"/>
      <c r="AS114" s="682"/>
      <c r="AT114" s="682"/>
      <c r="AU114" s="682"/>
      <c r="AV114" s="682"/>
      <c r="AW114" s="682"/>
      <c r="AX114" s="682"/>
      <c r="AY114" s="682"/>
      <c r="AZ114" s="682"/>
      <c r="BA114" s="682"/>
      <c r="BB114" s="682"/>
      <c r="BC114" s="682"/>
      <c r="BD114" s="682"/>
      <c r="BE114" s="682"/>
      <c r="BF114" s="682"/>
      <c r="BG114" s="682"/>
      <c r="BH114" s="682"/>
      <c r="BI114" s="682"/>
      <c r="BJ114" s="682"/>
      <c r="BK114" s="682"/>
      <c r="BL114" s="682"/>
      <c r="BM114" s="682"/>
      <c r="BN114" s="682"/>
      <c r="BO114" s="682"/>
      <c r="BP114" s="682"/>
      <c r="BQ114" s="682"/>
      <c r="BR114" s="682"/>
      <c r="BS114" s="682"/>
      <c r="BT114" s="683"/>
    </row>
    <row r="115" spans="2:73" ht="15.6">
      <c r="B115" s="677"/>
      <c r="C115" s="677"/>
      <c r="D115" s="677"/>
      <c r="E115" s="677"/>
      <c r="F115" s="677"/>
      <c r="G115" s="677"/>
      <c r="H115" s="677"/>
      <c r="I115" s="632"/>
      <c r="J115" s="632"/>
      <c r="K115" s="622"/>
      <c r="L115" s="681"/>
      <c r="M115" s="682"/>
      <c r="N115" s="682"/>
      <c r="O115" s="682"/>
      <c r="P115" s="682"/>
      <c r="Q115" s="682"/>
      <c r="R115" s="682"/>
      <c r="S115" s="682"/>
      <c r="T115" s="682"/>
      <c r="U115" s="682"/>
      <c r="V115" s="682"/>
      <c r="W115" s="682"/>
      <c r="X115" s="682"/>
      <c r="Y115" s="682"/>
      <c r="Z115" s="682"/>
      <c r="AA115" s="682"/>
      <c r="AB115" s="682"/>
      <c r="AC115" s="682"/>
      <c r="AD115" s="682"/>
      <c r="AE115" s="682"/>
      <c r="AF115" s="682"/>
      <c r="AG115" s="682"/>
      <c r="AH115" s="682"/>
      <c r="AI115" s="682"/>
      <c r="AJ115" s="682"/>
      <c r="AK115" s="682"/>
      <c r="AL115" s="682"/>
      <c r="AM115" s="682"/>
      <c r="AN115" s="682"/>
      <c r="AO115" s="683"/>
      <c r="AP115" s="622"/>
      <c r="AQ115" s="681"/>
      <c r="AR115" s="682"/>
      <c r="AS115" s="682"/>
      <c r="AT115" s="682"/>
      <c r="AU115" s="682"/>
      <c r="AV115" s="682"/>
      <c r="AW115" s="682"/>
      <c r="AX115" s="682"/>
      <c r="AY115" s="682"/>
      <c r="AZ115" s="682"/>
      <c r="BA115" s="682"/>
      <c r="BB115" s="682"/>
      <c r="BC115" s="682"/>
      <c r="BD115" s="682"/>
      <c r="BE115" s="682"/>
      <c r="BF115" s="682"/>
      <c r="BG115" s="682"/>
      <c r="BH115" s="682"/>
      <c r="BI115" s="682"/>
      <c r="BJ115" s="682"/>
      <c r="BK115" s="682"/>
      <c r="BL115" s="682"/>
      <c r="BM115" s="682"/>
      <c r="BN115" s="682"/>
      <c r="BO115" s="682"/>
      <c r="BP115" s="682"/>
      <c r="BQ115" s="682"/>
      <c r="BR115" s="682"/>
      <c r="BS115" s="682"/>
      <c r="BT115" s="683"/>
      <c r="BU115" s="162"/>
    </row>
    <row r="116" spans="2:73" ht="15.6">
      <c r="B116" s="677"/>
      <c r="C116" s="677"/>
      <c r="D116" s="677"/>
      <c r="E116" s="677"/>
      <c r="F116" s="677"/>
      <c r="G116" s="677"/>
      <c r="H116" s="677"/>
      <c r="I116" s="632"/>
      <c r="J116" s="632"/>
      <c r="K116" s="622"/>
      <c r="L116" s="681"/>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2"/>
      <c r="AL116" s="682"/>
      <c r="AM116" s="682"/>
      <c r="AN116" s="682"/>
      <c r="AO116" s="683"/>
      <c r="AP116" s="622"/>
      <c r="AQ116" s="681"/>
      <c r="AR116" s="682"/>
      <c r="AS116" s="682"/>
      <c r="AT116" s="682"/>
      <c r="AU116" s="682"/>
      <c r="AV116" s="682"/>
      <c r="AW116" s="682"/>
      <c r="AX116" s="682"/>
      <c r="AY116" s="682"/>
      <c r="AZ116" s="682"/>
      <c r="BA116" s="682"/>
      <c r="BB116" s="682"/>
      <c r="BC116" s="682"/>
      <c r="BD116" s="682"/>
      <c r="BE116" s="682"/>
      <c r="BF116" s="682"/>
      <c r="BG116" s="682"/>
      <c r="BH116" s="682"/>
      <c r="BI116" s="682"/>
      <c r="BJ116" s="682"/>
      <c r="BK116" s="682"/>
      <c r="BL116" s="682"/>
      <c r="BM116" s="682"/>
      <c r="BN116" s="682"/>
      <c r="BO116" s="682"/>
      <c r="BP116" s="682"/>
      <c r="BQ116" s="682"/>
      <c r="BR116" s="682"/>
      <c r="BS116" s="682"/>
      <c r="BT116" s="683"/>
      <c r="BU116" s="162"/>
    </row>
    <row r="117" spans="2:73" ht="15.6">
      <c r="B117" s="677"/>
      <c r="C117" s="677"/>
      <c r="D117" s="677"/>
      <c r="E117" s="677"/>
      <c r="F117" s="677"/>
      <c r="G117" s="677"/>
      <c r="H117" s="677"/>
      <c r="I117" s="632"/>
      <c r="J117" s="632"/>
      <c r="K117" s="622"/>
      <c r="L117" s="681"/>
      <c r="M117" s="682"/>
      <c r="N117" s="682"/>
      <c r="O117" s="682"/>
      <c r="P117" s="682"/>
      <c r="Q117" s="682"/>
      <c r="R117" s="682"/>
      <c r="S117" s="682"/>
      <c r="T117" s="682"/>
      <c r="U117" s="682"/>
      <c r="V117" s="682"/>
      <c r="W117" s="682"/>
      <c r="X117" s="682"/>
      <c r="Y117" s="682"/>
      <c r="Z117" s="682"/>
      <c r="AA117" s="682"/>
      <c r="AB117" s="682"/>
      <c r="AC117" s="682"/>
      <c r="AD117" s="682"/>
      <c r="AE117" s="682"/>
      <c r="AF117" s="682"/>
      <c r="AG117" s="682"/>
      <c r="AH117" s="682"/>
      <c r="AI117" s="682"/>
      <c r="AJ117" s="682"/>
      <c r="AK117" s="682"/>
      <c r="AL117" s="682"/>
      <c r="AM117" s="682"/>
      <c r="AN117" s="682"/>
      <c r="AO117" s="683"/>
      <c r="AP117" s="622"/>
      <c r="AQ117" s="681"/>
      <c r="AR117" s="682"/>
      <c r="AS117" s="682"/>
      <c r="AT117" s="682"/>
      <c r="AU117" s="682"/>
      <c r="AV117" s="682"/>
      <c r="AW117" s="682"/>
      <c r="AX117" s="682"/>
      <c r="AY117" s="682"/>
      <c r="AZ117" s="682"/>
      <c r="BA117" s="682"/>
      <c r="BB117" s="682"/>
      <c r="BC117" s="682"/>
      <c r="BD117" s="682"/>
      <c r="BE117" s="682"/>
      <c r="BF117" s="682"/>
      <c r="BG117" s="682"/>
      <c r="BH117" s="682"/>
      <c r="BI117" s="682"/>
      <c r="BJ117" s="682"/>
      <c r="BK117" s="682"/>
      <c r="BL117" s="682"/>
      <c r="BM117" s="682"/>
      <c r="BN117" s="682"/>
      <c r="BO117" s="682"/>
      <c r="BP117" s="682"/>
      <c r="BQ117" s="682"/>
      <c r="BR117" s="682"/>
      <c r="BS117" s="682"/>
      <c r="BT117" s="683"/>
      <c r="BU117" s="162"/>
    </row>
    <row r="118" spans="2:73" ht="15.6">
      <c r="B118" s="677"/>
      <c r="C118" s="677"/>
      <c r="D118" s="677"/>
      <c r="E118" s="677"/>
      <c r="F118" s="677"/>
      <c r="G118" s="677"/>
      <c r="H118" s="677"/>
      <c r="I118" s="632"/>
      <c r="J118" s="632"/>
      <c r="K118" s="622"/>
      <c r="L118" s="681"/>
      <c r="M118" s="682"/>
      <c r="N118" s="682"/>
      <c r="O118" s="682"/>
      <c r="P118" s="682"/>
      <c r="Q118" s="682"/>
      <c r="R118" s="682"/>
      <c r="S118" s="682"/>
      <c r="T118" s="682"/>
      <c r="U118" s="682"/>
      <c r="V118" s="682"/>
      <c r="W118" s="682"/>
      <c r="X118" s="682"/>
      <c r="Y118" s="682"/>
      <c r="Z118" s="682"/>
      <c r="AA118" s="682"/>
      <c r="AB118" s="682"/>
      <c r="AC118" s="682"/>
      <c r="AD118" s="682"/>
      <c r="AE118" s="682"/>
      <c r="AF118" s="682"/>
      <c r="AG118" s="682"/>
      <c r="AH118" s="682"/>
      <c r="AI118" s="682"/>
      <c r="AJ118" s="682"/>
      <c r="AK118" s="682"/>
      <c r="AL118" s="682"/>
      <c r="AM118" s="682"/>
      <c r="AN118" s="682"/>
      <c r="AO118" s="683"/>
      <c r="AP118" s="622"/>
      <c r="AQ118" s="681"/>
      <c r="AR118" s="682"/>
      <c r="AS118" s="682"/>
      <c r="AT118" s="682"/>
      <c r="AU118" s="682"/>
      <c r="AV118" s="682"/>
      <c r="AW118" s="682"/>
      <c r="AX118" s="682"/>
      <c r="AY118" s="682"/>
      <c r="AZ118" s="682"/>
      <c r="BA118" s="682"/>
      <c r="BB118" s="682"/>
      <c r="BC118" s="682"/>
      <c r="BD118" s="682"/>
      <c r="BE118" s="682"/>
      <c r="BF118" s="682"/>
      <c r="BG118" s="682"/>
      <c r="BH118" s="682"/>
      <c r="BI118" s="682"/>
      <c r="BJ118" s="682"/>
      <c r="BK118" s="682"/>
      <c r="BL118" s="682"/>
      <c r="BM118" s="682"/>
      <c r="BN118" s="682"/>
      <c r="BO118" s="682"/>
      <c r="BP118" s="682"/>
      <c r="BQ118" s="682"/>
      <c r="BR118" s="682"/>
      <c r="BS118" s="682"/>
      <c r="BT118" s="683"/>
      <c r="BU118" s="162"/>
    </row>
    <row r="119" spans="2:73" ht="15.6">
      <c r="B119" s="677"/>
      <c r="C119" s="677"/>
      <c r="D119" s="677"/>
      <c r="E119" s="677"/>
      <c r="F119" s="677"/>
      <c r="G119" s="677"/>
      <c r="H119" s="677"/>
      <c r="I119" s="632"/>
      <c r="J119" s="632"/>
      <c r="K119" s="622"/>
      <c r="L119" s="681"/>
      <c r="M119" s="682"/>
      <c r="N119" s="682"/>
      <c r="O119" s="682"/>
      <c r="P119" s="682"/>
      <c r="Q119" s="682"/>
      <c r="R119" s="682"/>
      <c r="S119" s="682"/>
      <c r="T119" s="682"/>
      <c r="U119" s="682"/>
      <c r="V119" s="682"/>
      <c r="W119" s="682"/>
      <c r="X119" s="682"/>
      <c r="Y119" s="682"/>
      <c r="Z119" s="682"/>
      <c r="AA119" s="682"/>
      <c r="AB119" s="682"/>
      <c r="AC119" s="682"/>
      <c r="AD119" s="682"/>
      <c r="AE119" s="682"/>
      <c r="AF119" s="682"/>
      <c r="AG119" s="682"/>
      <c r="AH119" s="682"/>
      <c r="AI119" s="682"/>
      <c r="AJ119" s="682"/>
      <c r="AK119" s="682"/>
      <c r="AL119" s="682"/>
      <c r="AM119" s="682"/>
      <c r="AN119" s="682"/>
      <c r="AO119" s="683"/>
      <c r="AP119" s="622"/>
      <c r="AQ119" s="681"/>
      <c r="AR119" s="682"/>
      <c r="AS119" s="682"/>
      <c r="AT119" s="682"/>
      <c r="AU119" s="682"/>
      <c r="AV119" s="682"/>
      <c r="AW119" s="682"/>
      <c r="AX119" s="682"/>
      <c r="AY119" s="682"/>
      <c r="AZ119" s="682"/>
      <c r="BA119" s="682"/>
      <c r="BB119" s="682"/>
      <c r="BC119" s="682"/>
      <c r="BD119" s="682"/>
      <c r="BE119" s="682"/>
      <c r="BF119" s="682"/>
      <c r="BG119" s="682"/>
      <c r="BH119" s="682"/>
      <c r="BI119" s="682"/>
      <c r="BJ119" s="682"/>
      <c r="BK119" s="682"/>
      <c r="BL119" s="682"/>
      <c r="BM119" s="682"/>
      <c r="BN119" s="682"/>
      <c r="BO119" s="682"/>
      <c r="BP119" s="682"/>
      <c r="BQ119" s="682"/>
      <c r="BR119" s="682"/>
      <c r="BS119" s="682"/>
      <c r="BT119" s="683"/>
      <c r="BU119" s="162"/>
    </row>
    <row r="120" spans="2:73">
      <c r="B120" s="677"/>
      <c r="C120" s="677"/>
      <c r="D120" s="677"/>
      <c r="E120" s="677"/>
      <c r="F120" s="677"/>
      <c r="G120" s="677"/>
      <c r="H120" s="677"/>
      <c r="I120" s="632"/>
      <c r="J120" s="632"/>
      <c r="K120" s="622"/>
      <c r="L120" s="681"/>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682"/>
      <c r="AL120" s="682"/>
      <c r="AM120" s="682"/>
      <c r="AN120" s="682"/>
      <c r="AO120" s="683"/>
      <c r="AP120" s="622"/>
      <c r="AQ120" s="681"/>
      <c r="AR120" s="682"/>
      <c r="AS120" s="682"/>
      <c r="AT120" s="682"/>
      <c r="AU120" s="682"/>
      <c r="AV120" s="682"/>
      <c r="AW120" s="682"/>
      <c r="AX120" s="682"/>
      <c r="AY120" s="682"/>
      <c r="AZ120" s="682"/>
      <c r="BA120" s="682"/>
      <c r="BB120" s="682"/>
      <c r="BC120" s="682"/>
      <c r="BD120" s="682"/>
      <c r="BE120" s="682"/>
      <c r="BF120" s="682"/>
      <c r="BG120" s="682"/>
      <c r="BH120" s="682"/>
      <c r="BI120" s="682"/>
      <c r="BJ120" s="682"/>
      <c r="BK120" s="682"/>
      <c r="BL120" s="682"/>
      <c r="BM120" s="682"/>
      <c r="BN120" s="682"/>
      <c r="BO120" s="682"/>
      <c r="BP120" s="682"/>
      <c r="BQ120" s="682"/>
      <c r="BR120" s="682"/>
      <c r="BS120" s="682"/>
      <c r="BT120" s="683"/>
    </row>
    <row r="121" spans="2:73" ht="15.6">
      <c r="B121" s="677"/>
      <c r="C121" s="677"/>
      <c r="D121" s="677"/>
      <c r="E121" s="677"/>
      <c r="F121" s="677"/>
      <c r="G121" s="677"/>
      <c r="H121" s="677"/>
      <c r="I121" s="632"/>
      <c r="J121" s="632"/>
      <c r="K121" s="622"/>
      <c r="L121" s="681"/>
      <c r="M121" s="682"/>
      <c r="N121" s="682"/>
      <c r="O121" s="682"/>
      <c r="P121" s="682"/>
      <c r="Q121" s="682"/>
      <c r="R121" s="682"/>
      <c r="S121" s="682"/>
      <c r="T121" s="682"/>
      <c r="U121" s="682"/>
      <c r="V121" s="682"/>
      <c r="W121" s="682"/>
      <c r="X121" s="682"/>
      <c r="Y121" s="682"/>
      <c r="Z121" s="682"/>
      <c r="AA121" s="682"/>
      <c r="AB121" s="682"/>
      <c r="AC121" s="682"/>
      <c r="AD121" s="682"/>
      <c r="AE121" s="682"/>
      <c r="AF121" s="682"/>
      <c r="AG121" s="682"/>
      <c r="AH121" s="682"/>
      <c r="AI121" s="682"/>
      <c r="AJ121" s="682"/>
      <c r="AK121" s="682"/>
      <c r="AL121" s="682"/>
      <c r="AM121" s="682"/>
      <c r="AN121" s="682"/>
      <c r="AO121" s="683"/>
      <c r="AP121" s="622"/>
      <c r="AQ121" s="681"/>
      <c r="AR121" s="682"/>
      <c r="AS121" s="682"/>
      <c r="AT121" s="682"/>
      <c r="AU121" s="682"/>
      <c r="AV121" s="682"/>
      <c r="AW121" s="682"/>
      <c r="AX121" s="682"/>
      <c r="AY121" s="682"/>
      <c r="AZ121" s="682"/>
      <c r="BA121" s="682"/>
      <c r="BB121" s="682"/>
      <c r="BC121" s="682"/>
      <c r="BD121" s="682"/>
      <c r="BE121" s="682"/>
      <c r="BF121" s="682"/>
      <c r="BG121" s="682"/>
      <c r="BH121" s="682"/>
      <c r="BI121" s="682"/>
      <c r="BJ121" s="682"/>
      <c r="BK121" s="682"/>
      <c r="BL121" s="682"/>
      <c r="BM121" s="682"/>
      <c r="BN121" s="682"/>
      <c r="BO121" s="682"/>
      <c r="BP121" s="682"/>
      <c r="BQ121" s="682"/>
      <c r="BR121" s="682"/>
      <c r="BS121" s="682"/>
      <c r="BT121" s="683"/>
      <c r="BU121" s="162"/>
    </row>
    <row r="122" spans="2:73" ht="15.6">
      <c r="B122" s="677"/>
      <c r="C122" s="677"/>
      <c r="D122" s="677"/>
      <c r="E122" s="677"/>
      <c r="F122" s="677"/>
      <c r="G122" s="677"/>
      <c r="H122" s="677"/>
      <c r="I122" s="632"/>
      <c r="J122" s="632"/>
      <c r="K122" s="622"/>
      <c r="L122" s="684"/>
      <c r="M122" s="685"/>
      <c r="N122" s="685"/>
      <c r="O122" s="685"/>
      <c r="P122" s="685"/>
      <c r="Q122" s="685"/>
      <c r="R122" s="685"/>
      <c r="S122" s="685"/>
      <c r="T122" s="685"/>
      <c r="U122" s="685"/>
      <c r="V122" s="685"/>
      <c r="W122" s="685"/>
      <c r="X122" s="685"/>
      <c r="Y122" s="685"/>
      <c r="Z122" s="685"/>
      <c r="AA122" s="685"/>
      <c r="AB122" s="685"/>
      <c r="AC122" s="685"/>
      <c r="AD122" s="685"/>
      <c r="AE122" s="685"/>
      <c r="AF122" s="685"/>
      <c r="AG122" s="685"/>
      <c r="AH122" s="685"/>
      <c r="AI122" s="685"/>
      <c r="AJ122" s="685"/>
      <c r="AK122" s="685"/>
      <c r="AL122" s="685"/>
      <c r="AM122" s="685"/>
      <c r="AN122" s="685"/>
      <c r="AO122" s="686"/>
      <c r="AP122" s="622"/>
      <c r="AQ122" s="684"/>
      <c r="AR122" s="685"/>
      <c r="AS122" s="685"/>
      <c r="AT122" s="685"/>
      <c r="AU122" s="685"/>
      <c r="AV122" s="685"/>
      <c r="AW122" s="685"/>
      <c r="AX122" s="685"/>
      <c r="AY122" s="685"/>
      <c r="AZ122" s="685"/>
      <c r="BA122" s="685"/>
      <c r="BB122" s="685"/>
      <c r="BC122" s="685"/>
      <c r="BD122" s="685"/>
      <c r="BE122" s="685"/>
      <c r="BF122" s="685"/>
      <c r="BG122" s="685"/>
      <c r="BH122" s="685"/>
      <c r="BI122" s="685"/>
      <c r="BJ122" s="685"/>
      <c r="BK122" s="685"/>
      <c r="BL122" s="685"/>
      <c r="BM122" s="685"/>
      <c r="BN122" s="685"/>
      <c r="BO122" s="685"/>
      <c r="BP122" s="685"/>
      <c r="BQ122" s="685"/>
      <c r="BR122" s="685"/>
      <c r="BS122" s="685"/>
      <c r="BT122" s="686"/>
      <c r="BU122" s="162"/>
    </row>
  </sheetData>
  <autoFilter ref="C26:BT26">
    <sortState ref="C26:BT42">
      <sortCondition ref="H25"/>
    </sortState>
  </autoFilter>
  <mergeCells count="1">
    <mergeCell ref="C24:G24"/>
  </mergeCells>
  <conditionalFormatting sqref="L27:AO69 AQ69:BT71 AQ68:AS68 AU68:BT68 AQ37:BT67">
    <cfRule type="cellIs" dxfId="11" priority="13" operator="equal">
      <formula>0</formula>
    </cfRule>
  </conditionalFormatting>
  <conditionalFormatting sqref="L110:AO122 AQ108:BT122">
    <cfRule type="cellIs" dxfId="10" priority="10" operator="equal">
      <formula>0</formula>
    </cfRule>
  </conditionalFormatting>
  <conditionalFormatting sqref="L74:AO86 AQ72:BT88">
    <cfRule type="cellIs" dxfId="9" priority="12" operator="equal">
      <formula>0</formula>
    </cfRule>
  </conditionalFormatting>
  <conditionalFormatting sqref="L91:AO105 AQ89:BT107">
    <cfRule type="cellIs" dxfId="8" priority="11" operator="equal">
      <formula>0</formula>
    </cfRule>
  </conditionalFormatting>
  <conditionalFormatting sqref="L27:AO32">
    <cfRule type="cellIs" dxfId="7" priority="9" operator="equal">
      <formula>0</formula>
    </cfRule>
  </conditionalFormatting>
  <conditionalFormatting sqref="L33:AO43 AQ41:BT43">
    <cfRule type="cellIs" dxfId="6" priority="8" operator="equal">
      <formula>0</formula>
    </cfRule>
  </conditionalFormatting>
  <conditionalFormatting sqref="L70:AO73">
    <cfRule type="cellIs" dxfId="5" priority="7" operator="equal">
      <formula>0</formula>
    </cfRule>
  </conditionalFormatting>
  <conditionalFormatting sqref="L87:AO90">
    <cfRule type="cellIs" dxfId="4" priority="6" operator="equal">
      <formula>0</formula>
    </cfRule>
  </conditionalFormatting>
  <conditionalFormatting sqref="L106:AO109">
    <cfRule type="cellIs" dxfId="3" priority="5" operator="equal">
      <formula>0</formula>
    </cfRule>
  </conditionalFormatting>
  <conditionalFormatting sqref="AQ27:BT28">
    <cfRule type="cellIs" dxfId="2" priority="4" operator="equal">
      <formula>0</formula>
    </cfRule>
  </conditionalFormatting>
  <conditionalFormatting sqref="AQ29:BT40">
    <cfRule type="cellIs" dxfId="1" priority="2" operator="equal">
      <formula>0</formula>
    </cfRule>
  </conditionalFormatting>
  <conditionalFormatting sqref="AT68">
    <cfRule type="cellIs" dxfId="0" priority="1" operator="equal">
      <formula>0</formula>
    </cfRule>
  </conditionalFormatting>
  <pageMargins left="0.31496062992125984" right="0.31496062992125984" top="0.74803149606299213" bottom="0.74803149606299213" header="0.31496062992125984" footer="0.31496062992125984"/>
  <pageSetup scale="26" orientation="landscape" r:id="rId1"/>
  <colBreaks count="1" manualBreakCount="1">
    <brk id="4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57"/>
  <sheetViews>
    <sheetView tabSelected="1" topLeftCell="A13" zoomScale="80" zoomScaleNormal="80" workbookViewId="0">
      <selection activeCell="F25" sqref="F25"/>
    </sheetView>
  </sheetViews>
  <sheetFormatPr defaultColWidth="9.109375" defaultRowHeight="14.4"/>
  <cols>
    <col min="1" max="1" width="9.109375" style="12"/>
    <col min="2" max="2" width="10.109375" style="12" customWidth="1"/>
    <col min="3" max="3" width="11.33203125" style="12" customWidth="1"/>
    <col min="4" max="4" width="13.33203125" style="12" customWidth="1"/>
    <col min="5" max="5" width="12.88671875" style="12" customWidth="1"/>
    <col min="6" max="6" width="12" style="12" customWidth="1"/>
    <col min="7" max="7" width="9.109375" style="12"/>
    <col min="8" max="8" width="24.44140625" style="12" customWidth="1"/>
    <col min="9" max="9" width="11.109375" style="12" customWidth="1"/>
    <col min="10" max="10" width="9.109375" style="12"/>
    <col min="11" max="11" width="11.44140625" style="12" customWidth="1"/>
    <col min="12" max="12" width="9.109375" style="12"/>
    <col min="13" max="13" width="26" style="12" customWidth="1"/>
    <col min="14" max="14" width="9.88671875" style="12" customWidth="1"/>
    <col min="15" max="15" width="9.109375" style="12"/>
    <col min="16" max="16" width="9.88671875" style="12" customWidth="1"/>
    <col min="17" max="16384" width="9.109375" style="12"/>
  </cols>
  <sheetData>
    <row r="12" spans="1:17" ht="24" customHeight="1" thickBot="1"/>
    <row r="13" spans="1:17" s="9" customFormat="1" ht="23.4" customHeight="1" thickBot="1">
      <c r="A13" s="577"/>
      <c r="B13" s="577" t="s">
        <v>171</v>
      </c>
      <c r="D13" s="126" t="s">
        <v>175</v>
      </c>
      <c r="E13" s="727"/>
      <c r="F13" s="176"/>
      <c r="G13" s="177"/>
      <c r="H13" s="178"/>
      <c r="K13" s="178"/>
      <c r="L13" s="176"/>
      <c r="M13" s="176"/>
      <c r="N13" s="176"/>
      <c r="O13" s="176"/>
      <c r="P13" s="176"/>
      <c r="Q13" s="179"/>
    </row>
    <row r="14" spans="1:17" s="9" customFormat="1" ht="15.75" customHeight="1">
      <c r="B14" s="540"/>
      <c r="D14" s="17"/>
      <c r="E14" s="17"/>
      <c r="F14" s="176"/>
      <c r="G14" s="177"/>
      <c r="H14" s="178"/>
      <c r="K14" s="178"/>
      <c r="L14" s="176"/>
      <c r="M14" s="176"/>
      <c r="N14" s="176"/>
      <c r="O14" s="176"/>
      <c r="P14" s="176"/>
      <c r="Q14" s="179"/>
    </row>
    <row r="15" spans="1:17" ht="15.6">
      <c r="B15" s="577" t="s">
        <v>505</v>
      </c>
    </row>
    <row r="16" spans="1:17" ht="15.6">
      <c r="B16" s="577"/>
    </row>
    <row r="17" spans="2:21" s="656" customFormat="1" ht="20.399999999999999" customHeight="1">
      <c r="B17" s="654" t="s">
        <v>657</v>
      </c>
      <c r="C17" s="655"/>
      <c r="D17" s="655"/>
      <c r="E17" s="655"/>
      <c r="F17" s="655"/>
      <c r="G17" s="655"/>
      <c r="H17" s="655"/>
      <c r="I17" s="655"/>
      <c r="J17" s="655"/>
      <c r="K17" s="655"/>
      <c r="L17" s="655"/>
      <c r="M17" s="655"/>
      <c r="N17" s="655"/>
      <c r="O17" s="655"/>
      <c r="P17" s="655"/>
      <c r="Q17" s="655"/>
      <c r="R17" s="655"/>
      <c r="S17" s="655"/>
      <c r="T17" s="655"/>
      <c r="U17" s="655"/>
    </row>
    <row r="18" spans="2:21" ht="60" customHeight="1">
      <c r="B18" s="904" t="s">
        <v>691</v>
      </c>
      <c r="C18" s="904"/>
      <c r="D18" s="904"/>
      <c r="E18" s="904"/>
      <c r="F18" s="904"/>
      <c r="G18" s="904"/>
      <c r="H18" s="904"/>
      <c r="I18" s="904"/>
      <c r="J18" s="904"/>
      <c r="K18" s="904"/>
      <c r="L18" s="904"/>
      <c r="M18" s="904"/>
      <c r="N18" s="904"/>
      <c r="O18" s="904"/>
      <c r="P18" s="904"/>
      <c r="Q18" s="904"/>
      <c r="R18" s="904"/>
      <c r="S18" s="904"/>
      <c r="T18" s="904"/>
      <c r="U18" s="904"/>
    </row>
    <row r="21" spans="2:21">
      <c r="B21" s="771" t="s">
        <v>790</v>
      </c>
      <c r="C21" s="27"/>
      <c r="D21" s="27"/>
      <c r="E21" s="27"/>
      <c r="F21" s="27"/>
      <c r="G21" s="27"/>
      <c r="I21" s="27"/>
      <c r="J21" s="27"/>
      <c r="K21" s="27"/>
      <c r="L21" s="27"/>
      <c r="N21" s="27"/>
      <c r="O21" s="27"/>
      <c r="P21" s="27"/>
      <c r="Q21" s="27"/>
      <c r="R21"/>
      <c r="S21"/>
      <c r="T21"/>
      <c r="U21"/>
    </row>
    <row r="22" spans="2:21">
      <c r="B22" s="771"/>
      <c r="C22" s="27"/>
      <c r="D22" s="27"/>
      <c r="E22" s="772" t="s">
        <v>27</v>
      </c>
      <c r="F22" s="772" t="s">
        <v>28</v>
      </c>
      <c r="G22" s="27"/>
      <c r="I22" s="27"/>
      <c r="J22" s="27"/>
      <c r="K22" s="27"/>
      <c r="L22" s="27"/>
      <c r="N22" s="27"/>
      <c r="O22" s="27"/>
      <c r="P22" s="27"/>
      <c r="Q22" s="27"/>
      <c r="R22"/>
      <c r="S22"/>
      <c r="T22"/>
      <c r="U22"/>
    </row>
    <row r="23" spans="2:21">
      <c r="B23" s="12" t="s">
        <v>791</v>
      </c>
      <c r="E23" s="773">
        <v>286820</v>
      </c>
      <c r="F23" s="773">
        <f>L55-Q55</f>
        <v>71.834000000000003</v>
      </c>
    </row>
    <row r="24" spans="2:21" ht="18.75" customHeight="1">
      <c r="B24" s="12" t="s">
        <v>792</v>
      </c>
      <c r="E24" s="774">
        <v>0.7220011189380261</v>
      </c>
      <c r="F24" s="774">
        <v>0.71</v>
      </c>
    </row>
    <row r="25" spans="2:21">
      <c r="B25" s="12" t="s">
        <v>793</v>
      </c>
      <c r="E25" s="775">
        <f>E24*E23</f>
        <v>207084.36093380465</v>
      </c>
      <c r="F25" s="775">
        <f>F24*F23</f>
        <v>51.002139999999997</v>
      </c>
    </row>
    <row r="26" spans="2:21">
      <c r="E26" s="775"/>
    </row>
    <row r="27" spans="2:21" ht="15.75" customHeight="1">
      <c r="B27" s="776" t="s">
        <v>794</v>
      </c>
    </row>
    <row r="28" spans="2:21" ht="15.75" customHeight="1"/>
    <row r="29" spans="2:21" ht="15.75" customHeight="1">
      <c r="B29" s="776" t="s">
        <v>690</v>
      </c>
      <c r="C29" s="777"/>
      <c r="D29" s="777"/>
      <c r="F29" s="777"/>
      <c r="G29" s="777"/>
      <c r="I29" s="776" t="s">
        <v>795</v>
      </c>
    </row>
    <row r="30" spans="2:21" ht="15.75" customHeight="1">
      <c r="B30" s="905" t="s">
        <v>673</v>
      </c>
      <c r="C30" s="906"/>
      <c r="D30" s="906"/>
      <c r="E30" s="906"/>
      <c r="F30" s="906"/>
      <c r="G30" s="907"/>
      <c r="I30" s="12" t="s">
        <v>681</v>
      </c>
      <c r="N30" s="12" t="s">
        <v>682</v>
      </c>
    </row>
    <row r="31" spans="2:21" ht="15.75" customHeight="1">
      <c r="B31" s="770" t="s">
        <v>62</v>
      </c>
      <c r="C31" s="770" t="s">
        <v>796</v>
      </c>
      <c r="D31" s="770" t="s">
        <v>797</v>
      </c>
      <c r="E31" s="770" t="s">
        <v>675</v>
      </c>
      <c r="F31" s="770" t="s">
        <v>677</v>
      </c>
      <c r="G31" s="770" t="s">
        <v>676</v>
      </c>
      <c r="I31" s="770" t="s">
        <v>678</v>
      </c>
      <c r="J31" s="770" t="s">
        <v>679</v>
      </c>
      <c r="K31" s="770" t="s">
        <v>680</v>
      </c>
      <c r="L31" s="770" t="s">
        <v>674</v>
      </c>
      <c r="N31" s="770" t="s">
        <v>678</v>
      </c>
      <c r="O31" s="770" t="s">
        <v>679</v>
      </c>
      <c r="P31" s="770" t="s">
        <v>680</v>
      </c>
      <c r="Q31" s="770" t="s">
        <v>674</v>
      </c>
    </row>
    <row r="32" spans="2:21" ht="15.75" customHeight="1">
      <c r="B32" s="770"/>
      <c r="C32" s="770" t="s">
        <v>684</v>
      </c>
      <c r="D32" s="770" t="s">
        <v>685</v>
      </c>
      <c r="E32" s="770" t="s">
        <v>798</v>
      </c>
      <c r="F32" s="770" t="s">
        <v>686</v>
      </c>
      <c r="G32" s="770" t="s">
        <v>799</v>
      </c>
      <c r="I32" s="770"/>
      <c r="J32" s="770" t="s">
        <v>686</v>
      </c>
      <c r="K32" s="770" t="s">
        <v>687</v>
      </c>
      <c r="L32" s="770" t="s">
        <v>800</v>
      </c>
      <c r="N32" s="770"/>
      <c r="O32" s="770" t="s">
        <v>688</v>
      </c>
      <c r="P32" s="770" t="s">
        <v>689</v>
      </c>
      <c r="Q32" s="770" t="s">
        <v>801</v>
      </c>
    </row>
    <row r="33" spans="2:17" ht="15.75" customHeight="1">
      <c r="B33" s="726">
        <v>42005</v>
      </c>
      <c r="C33" s="729">
        <f>L55</f>
        <v>101.52</v>
      </c>
      <c r="D33" s="729">
        <f>Q55</f>
        <v>29.686</v>
      </c>
      <c r="E33" s="778">
        <f>C33-D33</f>
        <v>71.834000000000003</v>
      </c>
      <c r="F33" s="779">
        <f>F24</f>
        <v>0.71</v>
      </c>
      <c r="G33" s="780">
        <f>F33*E33</f>
        <v>51.002139999999997</v>
      </c>
      <c r="I33" s="725" t="s">
        <v>802</v>
      </c>
      <c r="J33" s="725">
        <v>100</v>
      </c>
      <c r="K33" s="725">
        <v>523</v>
      </c>
      <c r="L33" s="725">
        <f>K33*J33/1000</f>
        <v>52.3</v>
      </c>
      <c r="N33" s="725" t="s">
        <v>803</v>
      </c>
      <c r="O33" s="725">
        <v>25</v>
      </c>
      <c r="P33" s="725">
        <v>523</v>
      </c>
      <c r="Q33" s="725">
        <f>P33*O33/1000</f>
        <v>13.074999999999999</v>
      </c>
    </row>
    <row r="34" spans="2:17" ht="15.75" customHeight="1">
      <c r="B34" s="726">
        <v>42036</v>
      </c>
      <c r="C34" s="730"/>
      <c r="D34" s="730"/>
      <c r="E34" s="731"/>
      <c r="F34" s="725"/>
      <c r="G34" s="781">
        <f>F34*E34+G33</f>
        <v>51.002139999999997</v>
      </c>
      <c r="I34" s="725" t="s">
        <v>804</v>
      </c>
      <c r="J34" s="725">
        <v>130</v>
      </c>
      <c r="K34" s="725">
        <v>16</v>
      </c>
      <c r="L34" s="725">
        <f t="shared" ref="L34:L36" si="0">K34*J34/1000</f>
        <v>2.08</v>
      </c>
      <c r="N34" s="725" t="s">
        <v>805</v>
      </c>
      <c r="O34" s="725">
        <v>43</v>
      </c>
      <c r="P34" s="725">
        <v>16</v>
      </c>
      <c r="Q34" s="725">
        <f t="shared" ref="Q34:Q36" si="1">P34*O34/1000</f>
        <v>0.68799999999999994</v>
      </c>
    </row>
    <row r="35" spans="2:17" ht="15.75" customHeight="1">
      <c r="B35" s="726">
        <v>42064</v>
      </c>
      <c r="C35" s="725"/>
      <c r="D35" s="725"/>
      <c r="E35" s="725"/>
      <c r="F35" s="725"/>
      <c r="G35" s="781">
        <f t="shared" ref="G35:G44" si="2">F35*E35+G34</f>
        <v>51.002139999999997</v>
      </c>
      <c r="I35" s="725" t="s">
        <v>806</v>
      </c>
      <c r="J35" s="725">
        <v>460</v>
      </c>
      <c r="K35" s="725">
        <v>4</v>
      </c>
      <c r="L35" s="725">
        <f t="shared" si="0"/>
        <v>1.84</v>
      </c>
      <c r="N35" s="725" t="s">
        <v>807</v>
      </c>
      <c r="O35" s="725">
        <v>101</v>
      </c>
      <c r="P35" s="725">
        <v>151</v>
      </c>
      <c r="Q35" s="725">
        <f t="shared" si="1"/>
        <v>15.250999999999999</v>
      </c>
    </row>
    <row r="36" spans="2:17" ht="15.75" customHeight="1">
      <c r="B36" s="726">
        <v>42095</v>
      </c>
      <c r="C36" s="725"/>
      <c r="D36" s="725"/>
      <c r="E36" s="725"/>
      <c r="F36" s="725"/>
      <c r="G36" s="781">
        <f t="shared" si="2"/>
        <v>51.002139999999997</v>
      </c>
      <c r="I36" s="725" t="s">
        <v>808</v>
      </c>
      <c r="J36" s="725">
        <v>300</v>
      </c>
      <c r="K36" s="725">
        <v>151</v>
      </c>
      <c r="L36" s="725">
        <f t="shared" si="0"/>
        <v>45.3</v>
      </c>
      <c r="N36" s="725" t="s">
        <v>809</v>
      </c>
      <c r="O36" s="725">
        <v>168</v>
      </c>
      <c r="P36" s="725">
        <v>4</v>
      </c>
      <c r="Q36" s="725">
        <f t="shared" si="1"/>
        <v>0.67200000000000004</v>
      </c>
    </row>
    <row r="37" spans="2:17" ht="15.75" customHeight="1">
      <c r="B37" s="726">
        <v>42125</v>
      </c>
      <c r="C37" s="725"/>
      <c r="D37" s="725"/>
      <c r="E37" s="725"/>
      <c r="F37" s="725"/>
      <c r="G37" s="781">
        <f t="shared" si="2"/>
        <v>51.002139999999997</v>
      </c>
      <c r="I37" s="725"/>
      <c r="J37" s="725"/>
      <c r="K37" s="725"/>
      <c r="L37" s="725"/>
      <c r="N37" s="725"/>
      <c r="O37" s="725"/>
      <c r="P37" s="725"/>
      <c r="Q37" s="725"/>
    </row>
    <row r="38" spans="2:17" ht="15.75" customHeight="1">
      <c r="B38" s="726">
        <v>42156</v>
      </c>
      <c r="C38" s="725"/>
      <c r="D38" s="725"/>
      <c r="E38" s="725"/>
      <c r="F38" s="725"/>
      <c r="G38" s="781">
        <f t="shared" si="2"/>
        <v>51.002139999999997</v>
      </c>
      <c r="I38" s="725"/>
      <c r="J38" s="725"/>
      <c r="K38" s="725"/>
      <c r="L38" s="725"/>
      <c r="N38" s="725"/>
      <c r="O38" s="725"/>
      <c r="P38" s="725"/>
      <c r="Q38" s="725"/>
    </row>
    <row r="39" spans="2:17" ht="16.350000000000001" customHeight="1">
      <c r="B39" s="726">
        <v>42186</v>
      </c>
      <c r="C39" s="725"/>
      <c r="D39" s="725"/>
      <c r="E39" s="725"/>
      <c r="F39" s="725"/>
      <c r="G39" s="781">
        <f t="shared" si="2"/>
        <v>51.002139999999997</v>
      </c>
      <c r="I39" s="725"/>
      <c r="J39" s="725"/>
      <c r="K39" s="725"/>
      <c r="L39" s="725"/>
      <c r="N39" s="725"/>
      <c r="O39" s="725"/>
      <c r="P39" s="725"/>
      <c r="Q39" s="725"/>
    </row>
    <row r="40" spans="2:17">
      <c r="B40" s="726">
        <v>42217</v>
      </c>
      <c r="C40" s="725"/>
      <c r="D40" s="725"/>
      <c r="E40" s="725"/>
      <c r="F40" s="725"/>
      <c r="G40" s="781">
        <f t="shared" si="2"/>
        <v>51.002139999999997</v>
      </c>
      <c r="I40" s="725"/>
      <c r="J40" s="725"/>
      <c r="K40" s="725"/>
      <c r="L40" s="725"/>
      <c r="N40" s="725"/>
      <c r="O40" s="725"/>
      <c r="P40" s="725"/>
      <c r="Q40" s="725"/>
    </row>
    <row r="41" spans="2:17">
      <c r="B41" s="726">
        <v>42248</v>
      </c>
      <c r="C41" s="725"/>
      <c r="D41" s="725"/>
      <c r="E41" s="782"/>
      <c r="F41" s="725"/>
      <c r="G41" s="781">
        <f t="shared" si="2"/>
        <v>51.002139999999997</v>
      </c>
      <c r="I41" s="725"/>
      <c r="J41" s="725"/>
      <c r="K41" s="725"/>
      <c r="L41" s="725"/>
      <c r="N41" s="725"/>
      <c r="O41" s="725"/>
      <c r="P41" s="725"/>
      <c r="Q41" s="725"/>
    </row>
    <row r="42" spans="2:17">
      <c r="B42" s="726">
        <v>42278</v>
      </c>
      <c r="C42" s="725"/>
      <c r="D42" s="725"/>
      <c r="E42" s="782"/>
      <c r="F42" s="725"/>
      <c r="G42" s="781">
        <f t="shared" si="2"/>
        <v>51.002139999999997</v>
      </c>
      <c r="I42" s="725"/>
      <c r="J42" s="725"/>
      <c r="K42" s="725"/>
      <c r="L42" s="725"/>
      <c r="N42" s="725"/>
      <c r="O42" s="725"/>
      <c r="P42" s="725"/>
      <c r="Q42" s="725"/>
    </row>
    <row r="43" spans="2:17">
      <c r="B43" s="726">
        <v>42309</v>
      </c>
      <c r="C43" s="725"/>
      <c r="D43" s="725"/>
      <c r="E43" s="782"/>
      <c r="F43" s="725"/>
      <c r="G43" s="781">
        <f t="shared" si="2"/>
        <v>51.002139999999997</v>
      </c>
      <c r="I43" s="725"/>
      <c r="J43" s="725"/>
      <c r="K43" s="725"/>
      <c r="L43" s="725"/>
      <c r="N43" s="725"/>
      <c r="O43" s="725"/>
      <c r="P43" s="725"/>
      <c r="Q43" s="725"/>
    </row>
    <row r="44" spans="2:17">
      <c r="B44" s="726">
        <v>42339</v>
      </c>
      <c r="C44" s="725"/>
      <c r="D44" s="725"/>
      <c r="E44" s="782"/>
      <c r="F44" s="725"/>
      <c r="G44" s="781">
        <f t="shared" si="2"/>
        <v>51.002139999999997</v>
      </c>
      <c r="I44" s="725"/>
      <c r="J44" s="725"/>
      <c r="K44" s="725"/>
      <c r="L44" s="725"/>
      <c r="N44" s="725"/>
      <c r="O44" s="725"/>
      <c r="P44" s="725"/>
      <c r="Q44" s="725"/>
    </row>
    <row r="45" spans="2:17">
      <c r="B45" s="732" t="s">
        <v>465</v>
      </c>
      <c r="C45" s="733"/>
      <c r="D45" s="733"/>
      <c r="E45" s="733"/>
      <c r="F45" s="733"/>
      <c r="G45" s="783">
        <f>SUM(G33:G44)</f>
        <v>612.02567999999997</v>
      </c>
      <c r="I45" s="725"/>
      <c r="J45" s="725"/>
      <c r="K45" s="725"/>
      <c r="L45" s="725"/>
      <c r="N45" s="725"/>
      <c r="O45" s="725"/>
      <c r="P45" s="725"/>
      <c r="Q45" s="725"/>
    </row>
    <row r="46" spans="2:17">
      <c r="B46" s="726" t="s">
        <v>810</v>
      </c>
      <c r="C46" s="725"/>
      <c r="D46" s="725"/>
      <c r="E46" s="725"/>
      <c r="F46" s="725"/>
      <c r="G46" s="780">
        <f>G44*12</f>
        <v>612.02567999999997</v>
      </c>
      <c r="I46" s="725"/>
      <c r="J46" s="725"/>
      <c r="K46" s="725"/>
      <c r="L46" s="725"/>
      <c r="N46" s="725"/>
      <c r="O46" s="725"/>
      <c r="P46" s="725"/>
      <c r="Q46" s="725"/>
    </row>
    <row r="47" spans="2:17">
      <c r="B47" s="726" t="s">
        <v>811</v>
      </c>
      <c r="C47" s="725"/>
      <c r="D47" s="725"/>
      <c r="E47" s="725"/>
      <c r="F47" s="725"/>
      <c r="G47" s="780">
        <f>G46</f>
        <v>612.02567999999997</v>
      </c>
      <c r="I47" s="725"/>
      <c r="J47" s="725"/>
      <c r="K47" s="725"/>
      <c r="L47" s="725"/>
      <c r="N47" s="725"/>
      <c r="O47" s="725"/>
      <c r="P47" s="725"/>
      <c r="Q47" s="725"/>
    </row>
    <row r="48" spans="2:17">
      <c r="B48" s="726" t="s">
        <v>812</v>
      </c>
      <c r="C48" s="725"/>
      <c r="D48" s="725"/>
      <c r="E48" s="725"/>
      <c r="F48" s="725"/>
      <c r="G48" s="780">
        <f>G47</f>
        <v>612.02567999999997</v>
      </c>
      <c r="I48" s="725"/>
      <c r="J48" s="725"/>
      <c r="K48" s="725"/>
      <c r="L48" s="725"/>
      <c r="N48" s="725"/>
      <c r="O48" s="725"/>
      <c r="P48" s="725"/>
      <c r="Q48" s="725"/>
    </row>
    <row r="49" spans="2:18">
      <c r="B49" s="726" t="s">
        <v>813</v>
      </c>
      <c r="C49" s="725"/>
      <c r="D49" s="725"/>
      <c r="E49" s="725"/>
      <c r="F49" s="725"/>
      <c r="G49" s="780">
        <f>G48</f>
        <v>612.02567999999997</v>
      </c>
      <c r="I49" s="725"/>
      <c r="J49" s="725"/>
      <c r="K49" s="725"/>
      <c r="L49" s="725"/>
      <c r="N49" s="725"/>
      <c r="O49" s="725"/>
      <c r="P49" s="725"/>
      <c r="Q49" s="725"/>
    </row>
    <row r="50" spans="2:18">
      <c r="B50" s="726" t="s">
        <v>814</v>
      </c>
      <c r="C50" s="725"/>
      <c r="D50" s="725"/>
      <c r="E50" s="725"/>
      <c r="F50" s="725"/>
      <c r="G50" s="780">
        <f>G49</f>
        <v>612.02567999999997</v>
      </c>
      <c r="I50" s="725"/>
      <c r="J50" s="725"/>
      <c r="K50" s="725"/>
      <c r="L50" s="725"/>
      <c r="N50" s="725"/>
      <c r="O50" s="725"/>
      <c r="P50" s="725"/>
      <c r="Q50" s="725"/>
    </row>
    <row r="51" spans="2:18">
      <c r="B51" s="726" t="s">
        <v>816</v>
      </c>
      <c r="C51" s="725"/>
      <c r="D51" s="725"/>
      <c r="E51" s="725"/>
      <c r="F51" s="725"/>
      <c r="G51" s="780">
        <f>G50</f>
        <v>612.02567999999997</v>
      </c>
      <c r="I51" s="725"/>
      <c r="J51" s="725"/>
      <c r="K51" s="725"/>
      <c r="L51" s="725"/>
      <c r="N51" s="725"/>
      <c r="O51" s="725"/>
      <c r="P51" s="725"/>
      <c r="Q51" s="725"/>
    </row>
    <row r="52" spans="2:18">
      <c r="I52" s="725"/>
      <c r="J52" s="725"/>
      <c r="K52" s="725"/>
      <c r="L52" s="725"/>
      <c r="N52" s="725"/>
      <c r="O52" s="725"/>
      <c r="P52" s="725"/>
      <c r="Q52" s="725"/>
    </row>
    <row r="53" spans="2:18">
      <c r="I53" s="725"/>
      <c r="J53" s="725"/>
      <c r="K53" s="725"/>
      <c r="L53" s="725"/>
      <c r="N53" s="725"/>
      <c r="O53" s="725"/>
      <c r="P53" s="725"/>
      <c r="Q53" s="725"/>
    </row>
    <row r="54" spans="2:18">
      <c r="I54" s="725"/>
      <c r="J54" s="725"/>
      <c r="K54" s="725"/>
      <c r="L54" s="725"/>
      <c r="N54" s="725"/>
      <c r="O54" s="725"/>
      <c r="P54" s="725"/>
      <c r="Q54" s="725"/>
    </row>
    <row r="55" spans="2:18">
      <c r="I55" s="732" t="s">
        <v>26</v>
      </c>
      <c r="J55" s="733"/>
      <c r="K55" s="733"/>
      <c r="L55" s="729">
        <f>SUM(L33:L54)</f>
        <v>101.52</v>
      </c>
      <c r="N55" s="732" t="s">
        <v>26</v>
      </c>
      <c r="O55" s="733"/>
      <c r="P55" s="733"/>
      <c r="Q55" s="730">
        <f>SUM(Q33:Q54)</f>
        <v>29.686</v>
      </c>
      <c r="R55" s="784"/>
    </row>
    <row r="57" spans="2:18">
      <c r="B57" s="12" t="s">
        <v>815</v>
      </c>
    </row>
  </sheetData>
  <mergeCells count="2">
    <mergeCell ref="B18:U18"/>
    <mergeCell ref="B30:G30"/>
  </mergeCells>
  <pageMargins left="0.7" right="0.7" top="0.75" bottom="0.75" header="0.3" footer="0.3"/>
  <pageSetup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9"/>
  <sheetViews>
    <sheetView view="pageBreakPreview" zoomScale="50" zoomScaleNormal="80" zoomScaleSheetLayoutView="50" workbookViewId="0">
      <pane ySplit="16" topLeftCell="A21" activePane="bottomLeft" state="frozen"/>
      <selection pane="bottomLeft" activeCell="W9" sqref="W9"/>
    </sheetView>
  </sheetViews>
  <sheetFormatPr defaultColWidth="9.109375" defaultRowHeight="14.4"/>
  <cols>
    <col min="1" max="1" width="9.109375" style="12"/>
    <col min="2" max="2" width="36.88671875" style="689" customWidth="1"/>
    <col min="3" max="3" width="9.109375" style="10"/>
    <col min="4" max="16384" width="9.109375" style="12"/>
  </cols>
  <sheetData>
    <row r="16" spans="2:21" ht="26.25" customHeight="1">
      <c r="B16" s="690" t="s">
        <v>560</v>
      </c>
      <c r="C16" s="837" t="s">
        <v>505</v>
      </c>
      <c r="D16" s="838"/>
      <c r="E16" s="838"/>
      <c r="F16" s="838"/>
      <c r="G16" s="838"/>
      <c r="H16" s="838"/>
      <c r="I16" s="838"/>
      <c r="J16" s="838"/>
      <c r="K16" s="838"/>
      <c r="L16" s="838"/>
      <c r="M16" s="838"/>
      <c r="N16" s="838"/>
      <c r="O16" s="838"/>
      <c r="P16" s="838"/>
      <c r="Q16" s="838"/>
      <c r="R16" s="838"/>
      <c r="S16" s="838"/>
      <c r="T16" s="838"/>
      <c r="U16" s="838"/>
    </row>
    <row r="17" spans="2:21" ht="55.5" customHeight="1">
      <c r="B17" s="691" t="s">
        <v>627</v>
      </c>
      <c r="C17" s="839" t="s">
        <v>714</v>
      </c>
      <c r="D17" s="839"/>
      <c r="E17" s="839"/>
      <c r="F17" s="839"/>
      <c r="G17" s="839"/>
      <c r="H17" s="839"/>
      <c r="I17" s="839"/>
      <c r="J17" s="839"/>
      <c r="K17" s="839"/>
      <c r="L17" s="839"/>
      <c r="M17" s="839"/>
      <c r="N17" s="839"/>
      <c r="O17" s="839"/>
      <c r="P17" s="839"/>
      <c r="Q17" s="839"/>
      <c r="R17" s="839"/>
      <c r="S17" s="839"/>
      <c r="T17" s="839"/>
      <c r="U17" s="840"/>
    </row>
    <row r="18" spans="2:21" ht="15.6">
      <c r="B18" s="692"/>
      <c r="C18" s="693"/>
      <c r="D18" s="694"/>
      <c r="E18" s="694"/>
      <c r="F18" s="694"/>
      <c r="G18" s="694"/>
      <c r="H18" s="694"/>
      <c r="I18" s="694"/>
      <c r="J18" s="694"/>
      <c r="K18" s="694"/>
      <c r="L18" s="694"/>
      <c r="M18" s="694"/>
      <c r="N18" s="694"/>
      <c r="O18" s="694"/>
      <c r="P18" s="694"/>
      <c r="Q18" s="694"/>
      <c r="R18" s="694"/>
      <c r="S18" s="694"/>
      <c r="T18" s="694"/>
      <c r="U18" s="695"/>
    </row>
    <row r="19" spans="2:21" ht="15.6">
      <c r="B19" s="692"/>
      <c r="C19" s="693" t="s">
        <v>631</v>
      </c>
      <c r="D19" s="694"/>
      <c r="E19" s="694"/>
      <c r="F19" s="694"/>
      <c r="G19" s="694"/>
      <c r="H19" s="694"/>
      <c r="I19" s="694"/>
      <c r="J19" s="694"/>
      <c r="K19" s="694"/>
      <c r="L19" s="694"/>
      <c r="M19" s="694"/>
      <c r="N19" s="694"/>
      <c r="O19" s="694"/>
      <c r="P19" s="694"/>
      <c r="Q19" s="694"/>
      <c r="R19" s="694"/>
      <c r="S19" s="694"/>
      <c r="T19" s="694"/>
      <c r="U19" s="695"/>
    </row>
    <row r="20" spans="2:21" ht="15.6">
      <c r="B20" s="692"/>
      <c r="C20" s="693"/>
      <c r="D20" s="694"/>
      <c r="E20" s="694"/>
      <c r="F20" s="694"/>
      <c r="G20" s="694"/>
      <c r="H20" s="694"/>
      <c r="I20" s="694"/>
      <c r="J20" s="694"/>
      <c r="K20" s="694"/>
      <c r="L20" s="694"/>
      <c r="M20" s="694"/>
      <c r="N20" s="694"/>
      <c r="O20" s="694"/>
      <c r="P20" s="694"/>
      <c r="Q20" s="694"/>
      <c r="R20" s="694"/>
      <c r="S20" s="694"/>
      <c r="T20" s="694"/>
      <c r="U20" s="695"/>
    </row>
    <row r="21" spans="2:21" ht="15.6">
      <c r="B21" s="692"/>
      <c r="C21" s="693" t="s">
        <v>628</v>
      </c>
      <c r="D21" s="694"/>
      <c r="E21" s="694"/>
      <c r="F21" s="694"/>
      <c r="G21" s="694"/>
      <c r="H21" s="694"/>
      <c r="I21" s="694"/>
      <c r="J21" s="694"/>
      <c r="K21" s="694"/>
      <c r="L21" s="694"/>
      <c r="M21" s="694"/>
      <c r="N21" s="694"/>
      <c r="O21" s="694"/>
      <c r="P21" s="694"/>
      <c r="Q21" s="694"/>
      <c r="R21" s="694"/>
      <c r="S21" s="694"/>
      <c r="T21" s="694"/>
      <c r="U21" s="695"/>
    </row>
    <row r="22" spans="2:21" ht="15.6">
      <c r="B22" s="692"/>
      <c r="C22" s="693"/>
      <c r="D22" s="694"/>
      <c r="E22" s="694"/>
      <c r="F22" s="694"/>
      <c r="G22" s="694"/>
      <c r="H22" s="694"/>
      <c r="I22" s="694"/>
      <c r="J22" s="694"/>
      <c r="K22" s="694"/>
      <c r="L22" s="694"/>
      <c r="M22" s="694"/>
      <c r="N22" s="694"/>
      <c r="O22" s="694"/>
      <c r="P22" s="694"/>
      <c r="Q22" s="694"/>
      <c r="R22" s="694"/>
      <c r="S22" s="694"/>
      <c r="T22" s="694"/>
      <c r="U22" s="695"/>
    </row>
    <row r="23" spans="2:21" ht="30" customHeight="1">
      <c r="B23" s="692"/>
      <c r="C23" s="836" t="s">
        <v>629</v>
      </c>
      <c r="D23" s="836"/>
      <c r="E23" s="836"/>
      <c r="F23" s="836"/>
      <c r="G23" s="836"/>
      <c r="H23" s="836"/>
      <c r="I23" s="836"/>
      <c r="J23" s="836"/>
      <c r="K23" s="836"/>
      <c r="L23" s="836"/>
      <c r="M23" s="836"/>
      <c r="N23" s="836"/>
      <c r="O23" s="836"/>
      <c r="P23" s="836"/>
      <c r="Q23" s="836"/>
      <c r="R23" s="836"/>
      <c r="S23" s="836"/>
      <c r="T23" s="694"/>
      <c r="U23" s="695"/>
    </row>
    <row r="24" spans="2:21" ht="15.6">
      <c r="B24" s="692"/>
      <c r="C24" s="693"/>
      <c r="D24" s="694"/>
      <c r="E24" s="694"/>
      <c r="F24" s="694"/>
      <c r="G24" s="694"/>
      <c r="H24" s="694"/>
      <c r="I24" s="694"/>
      <c r="J24" s="694"/>
      <c r="K24" s="694"/>
      <c r="L24" s="694"/>
      <c r="M24" s="694"/>
      <c r="N24" s="694"/>
      <c r="O24" s="694"/>
      <c r="P24" s="694"/>
      <c r="Q24" s="694"/>
      <c r="R24" s="694"/>
      <c r="S24" s="694"/>
      <c r="T24" s="694"/>
      <c r="U24" s="695"/>
    </row>
    <row r="25" spans="2:21" ht="15.6">
      <c r="B25" s="692"/>
      <c r="C25" s="693" t="s">
        <v>632</v>
      </c>
      <c r="D25" s="694"/>
      <c r="E25" s="694"/>
      <c r="F25" s="694"/>
      <c r="G25" s="694"/>
      <c r="H25" s="694"/>
      <c r="I25" s="694"/>
      <c r="J25" s="694"/>
      <c r="K25" s="694"/>
      <c r="L25" s="694"/>
      <c r="M25" s="694"/>
      <c r="N25" s="694"/>
      <c r="O25" s="694"/>
      <c r="P25" s="694"/>
      <c r="Q25" s="694"/>
      <c r="R25" s="694"/>
      <c r="S25" s="694"/>
      <c r="T25" s="694"/>
      <c r="U25" s="695"/>
    </row>
    <row r="26" spans="2:21" ht="15.6">
      <c r="B26" s="692"/>
      <c r="C26" s="693"/>
      <c r="D26" s="694"/>
      <c r="E26" s="694"/>
      <c r="F26" s="694"/>
      <c r="G26" s="694"/>
      <c r="H26" s="694"/>
      <c r="I26" s="694"/>
      <c r="J26" s="694"/>
      <c r="K26" s="694"/>
      <c r="L26" s="694"/>
      <c r="M26" s="694"/>
      <c r="N26" s="694"/>
      <c r="O26" s="694"/>
      <c r="P26" s="694"/>
      <c r="Q26" s="694"/>
      <c r="R26" s="694"/>
      <c r="S26" s="694"/>
      <c r="T26" s="694"/>
      <c r="U26" s="695"/>
    </row>
    <row r="27" spans="2:21" ht="31.5" customHeight="1">
      <c r="B27" s="692"/>
      <c r="C27" s="836" t="s">
        <v>630</v>
      </c>
      <c r="D27" s="836"/>
      <c r="E27" s="836"/>
      <c r="F27" s="836"/>
      <c r="G27" s="836"/>
      <c r="H27" s="836"/>
      <c r="I27" s="836"/>
      <c r="J27" s="836"/>
      <c r="K27" s="836"/>
      <c r="L27" s="836"/>
      <c r="M27" s="836"/>
      <c r="N27" s="836"/>
      <c r="O27" s="836"/>
      <c r="P27" s="836"/>
      <c r="Q27" s="836"/>
      <c r="R27" s="836"/>
      <c r="S27" s="836"/>
      <c r="T27" s="836"/>
      <c r="U27" s="841"/>
    </row>
    <row r="28" spans="2:21" ht="15.6">
      <c r="B28" s="692"/>
      <c r="C28" s="693"/>
      <c r="D28" s="694"/>
      <c r="E28" s="694"/>
      <c r="F28" s="694"/>
      <c r="G28" s="694"/>
      <c r="H28" s="694"/>
      <c r="I28" s="694"/>
      <c r="J28" s="694"/>
      <c r="K28" s="694"/>
      <c r="L28" s="694"/>
      <c r="M28" s="694"/>
      <c r="N28" s="694"/>
      <c r="O28" s="694"/>
      <c r="P28" s="694"/>
      <c r="Q28" s="694"/>
      <c r="R28" s="694"/>
      <c r="S28" s="694"/>
      <c r="T28" s="694"/>
      <c r="U28" s="695"/>
    </row>
    <row r="29" spans="2:21" ht="31.5" customHeight="1">
      <c r="B29" s="692"/>
      <c r="C29" s="836" t="s">
        <v>633</v>
      </c>
      <c r="D29" s="836"/>
      <c r="E29" s="836"/>
      <c r="F29" s="836"/>
      <c r="G29" s="836"/>
      <c r="H29" s="836"/>
      <c r="I29" s="836"/>
      <c r="J29" s="836"/>
      <c r="K29" s="836"/>
      <c r="L29" s="836"/>
      <c r="M29" s="836"/>
      <c r="N29" s="836"/>
      <c r="O29" s="836"/>
      <c r="P29" s="836"/>
      <c r="Q29" s="836"/>
      <c r="R29" s="836"/>
      <c r="S29" s="836"/>
      <c r="T29" s="836"/>
      <c r="U29" s="841"/>
    </row>
    <row r="30" spans="2:21" ht="15.6">
      <c r="B30" s="692"/>
      <c r="C30" s="693"/>
      <c r="D30" s="694"/>
      <c r="E30" s="694"/>
      <c r="F30" s="694"/>
      <c r="G30" s="694"/>
      <c r="H30" s="694"/>
      <c r="I30" s="694"/>
      <c r="J30" s="694"/>
      <c r="K30" s="694"/>
      <c r="L30" s="694"/>
      <c r="M30" s="694"/>
      <c r="N30" s="694"/>
      <c r="O30" s="694"/>
      <c r="P30" s="694"/>
      <c r="Q30" s="694"/>
      <c r="R30" s="694"/>
      <c r="S30" s="694"/>
      <c r="T30" s="694"/>
      <c r="U30" s="695"/>
    </row>
    <row r="31" spans="2:21" ht="15.6">
      <c r="B31" s="692"/>
      <c r="C31" s="693" t="s">
        <v>634</v>
      </c>
      <c r="D31" s="694"/>
      <c r="E31" s="694"/>
      <c r="F31" s="694"/>
      <c r="G31" s="694"/>
      <c r="H31" s="694"/>
      <c r="I31" s="694"/>
      <c r="J31" s="694"/>
      <c r="K31" s="694"/>
      <c r="L31" s="694"/>
      <c r="M31" s="694"/>
      <c r="N31" s="694"/>
      <c r="O31" s="694"/>
      <c r="P31" s="694"/>
      <c r="Q31" s="694"/>
      <c r="R31" s="694"/>
      <c r="S31" s="694"/>
      <c r="T31" s="694"/>
      <c r="U31" s="695"/>
    </row>
    <row r="32" spans="2:21" ht="15.6">
      <c r="B32" s="696"/>
      <c r="C32" s="697"/>
      <c r="D32" s="698"/>
      <c r="E32" s="698"/>
      <c r="F32" s="698"/>
      <c r="G32" s="698"/>
      <c r="H32" s="698"/>
      <c r="I32" s="698"/>
      <c r="J32" s="698"/>
      <c r="K32" s="698"/>
      <c r="L32" s="698"/>
      <c r="M32" s="698"/>
      <c r="N32" s="698"/>
      <c r="O32" s="698"/>
      <c r="P32" s="698"/>
      <c r="Q32" s="698"/>
      <c r="R32" s="698"/>
      <c r="S32" s="698"/>
      <c r="T32" s="698"/>
      <c r="U32" s="699"/>
    </row>
    <row r="33" spans="2:21" ht="39" customHeight="1">
      <c r="B33" s="700" t="s">
        <v>635</v>
      </c>
      <c r="C33" s="842" t="s">
        <v>636</v>
      </c>
      <c r="D33" s="842"/>
      <c r="E33" s="842"/>
      <c r="F33" s="842"/>
      <c r="G33" s="842"/>
      <c r="H33" s="842"/>
      <c r="I33" s="842"/>
      <c r="J33" s="842"/>
      <c r="K33" s="842"/>
      <c r="L33" s="842"/>
      <c r="M33" s="842"/>
      <c r="N33" s="842"/>
      <c r="O33" s="842"/>
      <c r="P33" s="842"/>
      <c r="Q33" s="842"/>
      <c r="R33" s="842"/>
      <c r="S33" s="842"/>
      <c r="T33" s="842"/>
      <c r="U33" s="843"/>
    </row>
    <row r="34" spans="2:21">
      <c r="B34" s="701"/>
      <c r="C34" s="702"/>
      <c r="D34" s="702"/>
      <c r="E34" s="702"/>
      <c r="F34" s="702"/>
      <c r="G34" s="702"/>
      <c r="H34" s="702"/>
      <c r="I34" s="702"/>
      <c r="J34" s="702"/>
      <c r="K34" s="702"/>
      <c r="L34" s="702"/>
      <c r="M34" s="702"/>
      <c r="N34" s="702"/>
      <c r="O34" s="702"/>
      <c r="P34" s="702"/>
      <c r="Q34" s="702"/>
      <c r="R34" s="702"/>
      <c r="S34" s="702"/>
      <c r="T34" s="702"/>
      <c r="U34" s="703"/>
    </row>
    <row r="35" spans="2:21" ht="15.6">
      <c r="B35" s="704" t="s">
        <v>637</v>
      </c>
      <c r="C35" s="705" t="s">
        <v>638</v>
      </c>
      <c r="D35" s="694"/>
      <c r="E35" s="694"/>
      <c r="F35" s="694"/>
      <c r="G35" s="694"/>
      <c r="H35" s="694"/>
      <c r="I35" s="694"/>
      <c r="J35" s="694"/>
      <c r="K35" s="694"/>
      <c r="L35" s="694"/>
      <c r="M35" s="694"/>
      <c r="N35" s="694"/>
      <c r="O35" s="694"/>
      <c r="P35" s="694"/>
      <c r="Q35" s="694"/>
      <c r="R35" s="694"/>
      <c r="S35" s="694"/>
      <c r="T35" s="694"/>
      <c r="U35" s="695"/>
    </row>
    <row r="36" spans="2:21">
      <c r="B36" s="706"/>
      <c r="C36" s="698"/>
      <c r="D36" s="698"/>
      <c r="E36" s="698"/>
      <c r="F36" s="698"/>
      <c r="G36" s="698"/>
      <c r="H36" s="698"/>
      <c r="I36" s="698"/>
      <c r="J36" s="698"/>
      <c r="K36" s="698"/>
      <c r="L36" s="698"/>
      <c r="M36" s="698"/>
      <c r="N36" s="698"/>
      <c r="O36" s="698"/>
      <c r="P36" s="698"/>
      <c r="Q36" s="698"/>
      <c r="R36" s="698"/>
      <c r="S36" s="698"/>
      <c r="T36" s="698"/>
      <c r="U36" s="699"/>
    </row>
    <row r="37" spans="2:21" ht="34.5" customHeight="1">
      <c r="B37" s="691" t="s">
        <v>639</v>
      </c>
      <c r="C37" s="844" t="s">
        <v>640</v>
      </c>
      <c r="D37" s="844"/>
      <c r="E37" s="844"/>
      <c r="F37" s="844"/>
      <c r="G37" s="844"/>
      <c r="H37" s="844"/>
      <c r="I37" s="844"/>
      <c r="J37" s="844"/>
      <c r="K37" s="844"/>
      <c r="L37" s="844"/>
      <c r="M37" s="844"/>
      <c r="N37" s="844"/>
      <c r="O37" s="844"/>
      <c r="P37" s="844"/>
      <c r="Q37" s="844"/>
      <c r="R37" s="844"/>
      <c r="S37" s="844"/>
      <c r="T37" s="844"/>
      <c r="U37" s="845"/>
    </row>
    <row r="38" spans="2:21">
      <c r="B38" s="706"/>
      <c r="C38" s="698"/>
      <c r="D38" s="698"/>
      <c r="E38" s="698"/>
      <c r="F38" s="698"/>
      <c r="G38" s="698"/>
      <c r="H38" s="698"/>
      <c r="I38" s="698"/>
      <c r="J38" s="698"/>
      <c r="K38" s="698"/>
      <c r="L38" s="698"/>
      <c r="M38" s="698"/>
      <c r="N38" s="698"/>
      <c r="O38" s="698"/>
      <c r="P38" s="698"/>
      <c r="Q38" s="698"/>
      <c r="R38" s="698"/>
      <c r="S38" s="698"/>
      <c r="T38" s="698"/>
      <c r="U38" s="699"/>
    </row>
    <row r="39" spans="2:21" ht="15.6">
      <c r="B39" s="691" t="s">
        <v>641</v>
      </c>
      <c r="C39" s="707" t="s">
        <v>642</v>
      </c>
      <c r="D39" s="702"/>
      <c r="E39" s="702"/>
      <c r="F39" s="702"/>
      <c r="G39" s="702"/>
      <c r="H39" s="702"/>
      <c r="I39" s="702"/>
      <c r="J39" s="702"/>
      <c r="K39" s="702"/>
      <c r="L39" s="702"/>
      <c r="M39" s="702"/>
      <c r="N39" s="702"/>
      <c r="O39" s="702"/>
      <c r="P39" s="702"/>
      <c r="Q39" s="702"/>
      <c r="R39" s="702"/>
      <c r="S39" s="702"/>
      <c r="T39" s="702"/>
      <c r="U39" s="703"/>
    </row>
    <row r="40" spans="2:21">
      <c r="B40" s="706"/>
      <c r="C40" s="698"/>
      <c r="D40" s="698"/>
      <c r="E40" s="698"/>
      <c r="F40" s="698"/>
      <c r="G40" s="698"/>
      <c r="H40" s="698"/>
      <c r="I40" s="698"/>
      <c r="J40" s="698"/>
      <c r="K40" s="698"/>
      <c r="L40" s="698"/>
      <c r="M40" s="698"/>
      <c r="N40" s="698"/>
      <c r="O40" s="698"/>
      <c r="P40" s="698"/>
      <c r="Q40" s="698"/>
      <c r="R40" s="698"/>
      <c r="S40" s="698"/>
      <c r="T40" s="698"/>
      <c r="U40" s="699"/>
    </row>
    <row r="41" spans="2:21" ht="38.25" customHeight="1">
      <c r="B41" s="700" t="s">
        <v>643</v>
      </c>
      <c r="C41" s="846" t="s">
        <v>644</v>
      </c>
      <c r="D41" s="846"/>
      <c r="E41" s="846"/>
      <c r="F41" s="846"/>
      <c r="G41" s="846"/>
      <c r="H41" s="846"/>
      <c r="I41" s="846"/>
      <c r="J41" s="846"/>
      <c r="K41" s="846"/>
      <c r="L41" s="846"/>
      <c r="M41" s="846"/>
      <c r="N41" s="846"/>
      <c r="O41" s="846"/>
      <c r="P41" s="846"/>
      <c r="Q41" s="846"/>
      <c r="R41" s="846"/>
      <c r="S41" s="846"/>
      <c r="T41" s="846"/>
      <c r="U41" s="847"/>
    </row>
    <row r="42" spans="2:21">
      <c r="B42" s="708"/>
      <c r="C42" s="702"/>
      <c r="D42" s="702"/>
      <c r="E42" s="702"/>
      <c r="F42" s="702"/>
      <c r="G42" s="702"/>
      <c r="H42" s="702"/>
      <c r="I42" s="702"/>
      <c r="J42" s="702"/>
      <c r="K42" s="702"/>
      <c r="L42" s="702"/>
      <c r="M42" s="702"/>
      <c r="N42" s="702"/>
      <c r="O42" s="702"/>
      <c r="P42" s="702"/>
      <c r="Q42" s="702"/>
      <c r="R42" s="702"/>
      <c r="S42" s="702"/>
      <c r="T42" s="702"/>
      <c r="U42" s="703"/>
    </row>
    <row r="43" spans="2:21" ht="15.6">
      <c r="B43" s="704" t="s">
        <v>645</v>
      </c>
      <c r="C43" s="705" t="s">
        <v>646</v>
      </c>
      <c r="D43" s="694"/>
      <c r="E43" s="694"/>
      <c r="F43" s="694"/>
      <c r="G43" s="694"/>
      <c r="H43" s="694"/>
      <c r="I43" s="694"/>
      <c r="J43" s="694"/>
      <c r="K43" s="694"/>
      <c r="L43" s="694"/>
      <c r="M43" s="694"/>
      <c r="N43" s="694"/>
      <c r="O43" s="694"/>
      <c r="P43" s="694"/>
      <c r="Q43" s="694"/>
      <c r="R43" s="694"/>
      <c r="S43" s="694"/>
      <c r="T43" s="694"/>
      <c r="U43" s="695"/>
    </row>
    <row r="44" spans="2:21">
      <c r="B44" s="709"/>
      <c r="C44" s="694"/>
      <c r="D44" s="694"/>
      <c r="E44" s="694"/>
      <c r="F44" s="694"/>
      <c r="G44" s="694"/>
      <c r="H44" s="694"/>
      <c r="I44" s="694"/>
      <c r="J44" s="694"/>
      <c r="K44" s="694"/>
      <c r="L44" s="694"/>
      <c r="M44" s="694"/>
      <c r="N44" s="694"/>
      <c r="O44" s="694"/>
      <c r="P44" s="694"/>
      <c r="Q44" s="694"/>
      <c r="R44" s="694"/>
      <c r="S44" s="694"/>
      <c r="T44" s="694"/>
      <c r="U44" s="695"/>
    </row>
    <row r="45" spans="2:21" ht="36" customHeight="1">
      <c r="B45" s="709"/>
      <c r="C45" s="834" t="s">
        <v>662</v>
      </c>
      <c r="D45" s="834"/>
      <c r="E45" s="834"/>
      <c r="F45" s="834"/>
      <c r="G45" s="834"/>
      <c r="H45" s="834"/>
      <c r="I45" s="834"/>
      <c r="J45" s="834"/>
      <c r="K45" s="834"/>
      <c r="L45" s="834"/>
      <c r="M45" s="834"/>
      <c r="N45" s="834"/>
      <c r="O45" s="834"/>
      <c r="P45" s="834"/>
      <c r="Q45" s="834"/>
      <c r="R45" s="834"/>
      <c r="S45" s="834"/>
      <c r="T45" s="834"/>
      <c r="U45" s="835"/>
    </row>
    <row r="46" spans="2:21">
      <c r="B46" s="709"/>
      <c r="C46" s="710"/>
      <c r="D46" s="694"/>
      <c r="E46" s="694"/>
      <c r="F46" s="694"/>
      <c r="G46" s="694"/>
      <c r="H46" s="694"/>
      <c r="I46" s="694"/>
      <c r="J46" s="694"/>
      <c r="K46" s="694"/>
      <c r="L46" s="694"/>
      <c r="M46" s="694"/>
      <c r="N46" s="694"/>
      <c r="O46" s="694"/>
      <c r="P46" s="694"/>
      <c r="Q46" s="694"/>
      <c r="R46" s="694"/>
      <c r="S46" s="694"/>
      <c r="T46" s="694"/>
      <c r="U46" s="695"/>
    </row>
    <row r="47" spans="2:21" ht="35.25" customHeight="1">
      <c r="B47" s="709"/>
      <c r="C47" s="834" t="s">
        <v>647</v>
      </c>
      <c r="D47" s="834"/>
      <c r="E47" s="834"/>
      <c r="F47" s="834"/>
      <c r="G47" s="834"/>
      <c r="H47" s="834"/>
      <c r="I47" s="834"/>
      <c r="J47" s="834"/>
      <c r="K47" s="834"/>
      <c r="L47" s="834"/>
      <c r="M47" s="834"/>
      <c r="N47" s="834"/>
      <c r="O47" s="834"/>
      <c r="P47" s="834"/>
      <c r="Q47" s="834"/>
      <c r="R47" s="834"/>
      <c r="S47" s="834"/>
      <c r="T47" s="834"/>
      <c r="U47" s="835"/>
    </row>
    <row r="48" spans="2:21">
      <c r="B48" s="709"/>
      <c r="C48" s="710"/>
      <c r="D48" s="694"/>
      <c r="E48" s="694"/>
      <c r="F48" s="694"/>
      <c r="G48" s="694"/>
      <c r="H48" s="694"/>
      <c r="I48" s="694"/>
      <c r="J48" s="694"/>
      <c r="K48" s="694"/>
      <c r="L48" s="694"/>
      <c r="M48" s="694"/>
      <c r="N48" s="694"/>
      <c r="O48" s="694"/>
      <c r="P48" s="694"/>
      <c r="Q48" s="694"/>
      <c r="R48" s="694"/>
      <c r="S48" s="694"/>
      <c r="T48" s="694"/>
      <c r="U48" s="695"/>
    </row>
    <row r="49" spans="2:21" ht="40.5" customHeight="1">
      <c r="B49" s="709"/>
      <c r="C49" s="834" t="s">
        <v>648</v>
      </c>
      <c r="D49" s="834"/>
      <c r="E49" s="834"/>
      <c r="F49" s="834"/>
      <c r="G49" s="834"/>
      <c r="H49" s="834"/>
      <c r="I49" s="834"/>
      <c r="J49" s="834"/>
      <c r="K49" s="834"/>
      <c r="L49" s="834"/>
      <c r="M49" s="834"/>
      <c r="N49" s="834"/>
      <c r="O49" s="834"/>
      <c r="P49" s="834"/>
      <c r="Q49" s="834"/>
      <c r="R49" s="834"/>
      <c r="S49" s="834"/>
      <c r="T49" s="834"/>
      <c r="U49" s="835"/>
    </row>
    <row r="50" spans="2:21">
      <c r="B50" s="709"/>
      <c r="C50" s="710"/>
      <c r="D50" s="694"/>
      <c r="E50" s="694"/>
      <c r="F50" s="694"/>
      <c r="G50" s="694"/>
      <c r="H50" s="694"/>
      <c r="I50" s="694"/>
      <c r="J50" s="694"/>
      <c r="K50" s="694"/>
      <c r="L50" s="694"/>
      <c r="M50" s="694"/>
      <c r="N50" s="694"/>
      <c r="O50" s="694"/>
      <c r="P50" s="694"/>
      <c r="Q50" s="694"/>
      <c r="R50" s="694"/>
      <c r="S50" s="694"/>
      <c r="T50" s="694"/>
      <c r="U50" s="695"/>
    </row>
    <row r="51" spans="2:21" ht="30" customHeight="1">
      <c r="B51" s="709"/>
      <c r="C51" s="834" t="s">
        <v>649</v>
      </c>
      <c r="D51" s="834"/>
      <c r="E51" s="834"/>
      <c r="F51" s="834"/>
      <c r="G51" s="834"/>
      <c r="H51" s="834"/>
      <c r="I51" s="834"/>
      <c r="J51" s="834"/>
      <c r="K51" s="834"/>
      <c r="L51" s="834"/>
      <c r="M51" s="834"/>
      <c r="N51" s="834"/>
      <c r="O51" s="834"/>
      <c r="P51" s="834"/>
      <c r="Q51" s="834"/>
      <c r="R51" s="834"/>
      <c r="S51" s="834"/>
      <c r="T51" s="834"/>
      <c r="U51" s="835"/>
    </row>
    <row r="52" spans="2:21" ht="15.6">
      <c r="B52" s="709"/>
      <c r="C52" s="693"/>
      <c r="D52" s="694"/>
      <c r="E52" s="694"/>
      <c r="F52" s="694"/>
      <c r="G52" s="694"/>
      <c r="H52" s="694"/>
      <c r="I52" s="694"/>
      <c r="J52" s="694"/>
      <c r="K52" s="694"/>
      <c r="L52" s="694"/>
      <c r="M52" s="694"/>
      <c r="N52" s="694"/>
      <c r="O52" s="694"/>
      <c r="P52" s="694"/>
      <c r="Q52" s="694"/>
      <c r="R52" s="694"/>
      <c r="S52" s="694"/>
      <c r="T52" s="694"/>
      <c r="U52" s="695"/>
    </row>
    <row r="53" spans="2:21" ht="31.5" customHeight="1">
      <c r="B53" s="709"/>
      <c r="C53" s="836" t="s">
        <v>661</v>
      </c>
      <c r="D53" s="836"/>
      <c r="E53" s="836"/>
      <c r="F53" s="836"/>
      <c r="G53" s="836"/>
      <c r="H53" s="836"/>
      <c r="I53" s="836"/>
      <c r="J53" s="836"/>
      <c r="K53" s="836"/>
      <c r="L53" s="836"/>
      <c r="M53" s="836"/>
      <c r="N53" s="836"/>
      <c r="O53" s="836"/>
      <c r="P53" s="836"/>
      <c r="Q53" s="836"/>
      <c r="R53" s="836"/>
      <c r="S53" s="836"/>
      <c r="T53" s="836"/>
      <c r="U53" s="841"/>
    </row>
    <row r="54" spans="2:21">
      <c r="B54" s="706"/>
      <c r="C54" s="698"/>
      <c r="D54" s="698"/>
      <c r="E54" s="698"/>
      <c r="F54" s="698"/>
      <c r="G54" s="698"/>
      <c r="H54" s="698"/>
      <c r="I54" s="698"/>
      <c r="J54" s="698"/>
      <c r="K54" s="698"/>
      <c r="L54" s="698"/>
      <c r="M54" s="698"/>
      <c r="N54" s="698"/>
      <c r="O54" s="698"/>
      <c r="P54" s="698"/>
      <c r="Q54" s="698"/>
      <c r="R54" s="698"/>
      <c r="S54" s="698"/>
      <c r="T54" s="698"/>
      <c r="U54" s="699"/>
    </row>
    <row r="55" spans="2:21" ht="48" customHeight="1">
      <c r="B55" s="691" t="s">
        <v>650</v>
      </c>
      <c r="C55" s="844" t="s">
        <v>651</v>
      </c>
      <c r="D55" s="844"/>
      <c r="E55" s="844"/>
      <c r="F55" s="844"/>
      <c r="G55" s="844"/>
      <c r="H55" s="844"/>
      <c r="I55" s="844"/>
      <c r="J55" s="844"/>
      <c r="K55" s="844"/>
      <c r="L55" s="844"/>
      <c r="M55" s="844"/>
      <c r="N55" s="844"/>
      <c r="O55" s="844"/>
      <c r="P55" s="844"/>
      <c r="Q55" s="844"/>
      <c r="R55" s="844"/>
      <c r="S55" s="844"/>
      <c r="T55" s="844"/>
      <c r="U55" s="845"/>
    </row>
    <row r="56" spans="2:21">
      <c r="B56" s="706"/>
      <c r="C56" s="698"/>
      <c r="D56" s="698"/>
      <c r="E56" s="698"/>
      <c r="F56" s="698"/>
      <c r="G56" s="698"/>
      <c r="H56" s="698"/>
      <c r="I56" s="698"/>
      <c r="J56" s="698"/>
      <c r="K56" s="698"/>
      <c r="L56" s="698"/>
      <c r="M56" s="698"/>
      <c r="N56" s="698"/>
      <c r="O56" s="698"/>
      <c r="P56" s="698"/>
      <c r="Q56" s="698"/>
      <c r="R56" s="698"/>
      <c r="S56" s="698"/>
      <c r="T56" s="698"/>
      <c r="U56" s="699"/>
    </row>
    <row r="57" spans="2:21" ht="34.5" customHeight="1">
      <c r="B57" s="691" t="s">
        <v>652</v>
      </c>
      <c r="C57" s="844" t="s">
        <v>653</v>
      </c>
      <c r="D57" s="844"/>
      <c r="E57" s="844"/>
      <c r="F57" s="844"/>
      <c r="G57" s="844"/>
      <c r="H57" s="844"/>
      <c r="I57" s="844"/>
      <c r="J57" s="844"/>
      <c r="K57" s="844"/>
      <c r="L57" s="844"/>
      <c r="M57" s="844"/>
      <c r="N57" s="844"/>
      <c r="O57" s="844"/>
      <c r="P57" s="844"/>
      <c r="Q57" s="844"/>
      <c r="R57" s="844"/>
      <c r="S57" s="844"/>
      <c r="T57" s="844"/>
      <c r="U57" s="845"/>
    </row>
    <row r="58" spans="2:21">
      <c r="B58" s="711"/>
      <c r="C58" s="698"/>
      <c r="D58" s="698"/>
      <c r="E58" s="698"/>
      <c r="F58" s="698"/>
      <c r="G58" s="698"/>
      <c r="H58" s="698"/>
      <c r="I58" s="698"/>
      <c r="J58" s="698"/>
      <c r="K58" s="698"/>
      <c r="L58" s="698"/>
      <c r="M58" s="698"/>
      <c r="N58" s="698"/>
      <c r="O58" s="698"/>
      <c r="P58" s="698"/>
      <c r="Q58" s="698"/>
      <c r="R58" s="698"/>
      <c r="S58" s="698"/>
      <c r="T58" s="698"/>
      <c r="U58" s="699"/>
    </row>
    <row r="59" spans="2:21" ht="30.75" customHeight="1">
      <c r="B59" s="700" t="s">
        <v>654</v>
      </c>
      <c r="C59" s="712" t="s">
        <v>655</v>
      </c>
      <c r="D59" s="713"/>
      <c r="E59" s="713"/>
      <c r="F59" s="713"/>
      <c r="G59" s="713"/>
      <c r="H59" s="713"/>
      <c r="I59" s="713"/>
      <c r="J59" s="713"/>
      <c r="K59" s="713"/>
      <c r="L59" s="713"/>
      <c r="M59" s="713"/>
      <c r="N59" s="713"/>
      <c r="O59" s="713"/>
      <c r="P59" s="713"/>
      <c r="Q59" s="713"/>
      <c r="R59" s="713"/>
      <c r="S59" s="713"/>
      <c r="T59" s="713"/>
      <c r="U59" s="714"/>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5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view="pageBreakPreview" topLeftCell="A2" zoomScale="50" zoomScaleNormal="85" zoomScaleSheetLayoutView="50" workbookViewId="0">
      <selection activeCell="F14" sqref="F14"/>
    </sheetView>
  </sheetViews>
  <sheetFormatPr defaultColWidth="9.109375" defaultRowHeight="15.6"/>
  <cols>
    <col min="1" max="1" width="3.109375" style="12" customWidth="1"/>
    <col min="2" max="2" width="61.6640625" style="10" customWidth="1"/>
    <col min="3" max="3" width="58.6640625" style="12" customWidth="1"/>
    <col min="4" max="4" width="62.44140625" style="12" customWidth="1"/>
    <col min="5" max="5" width="42" style="12" customWidth="1"/>
    <col min="6" max="6" width="44.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849" t="s">
        <v>709</v>
      </c>
      <c r="C3" s="850"/>
      <c r="D3" s="850"/>
      <c r="E3" s="850"/>
      <c r="F3" s="851"/>
      <c r="G3" s="122"/>
    </row>
    <row r="4" spans="2:20" ht="16.5" customHeight="1">
      <c r="B4" s="852"/>
      <c r="C4" s="853"/>
      <c r="D4" s="853"/>
      <c r="E4" s="853"/>
      <c r="F4" s="854"/>
      <c r="G4" s="122"/>
    </row>
    <row r="5" spans="2:20" ht="71.25" customHeight="1">
      <c r="B5" s="852"/>
      <c r="C5" s="853"/>
      <c r="D5" s="853"/>
      <c r="E5" s="853"/>
      <c r="F5" s="854"/>
      <c r="G5" s="122"/>
    </row>
    <row r="6" spans="2:20" ht="21.75" customHeight="1">
      <c r="B6" s="855"/>
      <c r="C6" s="856"/>
      <c r="D6" s="856"/>
      <c r="E6" s="856"/>
      <c r="F6" s="857"/>
      <c r="G6" s="122"/>
    </row>
    <row r="8" spans="2:20" ht="21">
      <c r="B8" s="848" t="s">
        <v>481</v>
      </c>
      <c r="C8" s="848"/>
      <c r="D8" s="848"/>
      <c r="E8" s="848"/>
      <c r="F8" s="848"/>
      <c r="G8" s="848"/>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583</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1" t="s">
        <v>616</v>
      </c>
      <c r="G14" s="123"/>
      <c r="L14" s="33"/>
      <c r="M14" s="33"/>
      <c r="N14" s="33"/>
      <c r="O14" s="33"/>
      <c r="P14" s="33"/>
      <c r="Q14" s="68"/>
      <c r="S14" s="8"/>
      <c r="T14" s="8"/>
    </row>
    <row r="15" spans="2:20" s="9" customFormat="1" ht="26.25" customHeight="1" thickBot="1">
      <c r="B15" s="102"/>
      <c r="C15" s="171" t="s">
        <v>617</v>
      </c>
      <c r="G15" s="123"/>
      <c r="L15" s="33"/>
      <c r="M15" s="33"/>
      <c r="N15" s="33"/>
      <c r="O15" s="33"/>
      <c r="P15" s="33"/>
      <c r="Q15" s="68"/>
      <c r="S15" s="8"/>
      <c r="T15" s="8"/>
    </row>
    <row r="16" spans="2:20" s="9" customFormat="1" ht="26.25" customHeight="1" thickBot="1">
      <c r="B16" s="102"/>
      <c r="C16" s="171"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9" customFormat="1" ht="26.25" customHeight="1" thickBot="1">
      <c r="B19" s="102"/>
      <c r="C19" s="124" t="s">
        <v>622</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539</v>
      </c>
      <c r="C21" s="242" t="s">
        <v>471</v>
      </c>
      <c r="D21" s="242" t="s">
        <v>447</v>
      </c>
      <c r="E21" s="242" t="s">
        <v>439</v>
      </c>
      <c r="F21" s="242" t="s">
        <v>552</v>
      </c>
      <c r="G21" s="40"/>
      <c r="M21" s="25"/>
      <c r="T21" s="25"/>
    </row>
    <row r="22" spans="2:20" s="103" customFormat="1" ht="36" customHeight="1">
      <c r="B22" s="635" t="s">
        <v>542</v>
      </c>
      <c r="C22" s="641" t="s">
        <v>437</v>
      </c>
      <c r="D22" s="644" t="s">
        <v>443</v>
      </c>
      <c r="E22" s="648" t="s">
        <v>582</v>
      </c>
      <c r="F22" s="644" t="s">
        <v>448</v>
      </c>
      <c r="G22" s="173"/>
      <c r="M22" s="633"/>
      <c r="T22" s="633"/>
    </row>
    <row r="23" spans="2:20" s="103" customFormat="1" ht="35.25" customHeight="1">
      <c r="B23" s="636" t="s">
        <v>458</v>
      </c>
      <c r="C23" s="642" t="s">
        <v>438</v>
      </c>
      <c r="D23" s="645" t="s">
        <v>444</v>
      </c>
      <c r="E23" s="649" t="s">
        <v>582</v>
      </c>
      <c r="F23" s="645" t="s">
        <v>448</v>
      </c>
      <c r="G23" s="173"/>
      <c r="M23" s="633"/>
      <c r="T23" s="633"/>
    </row>
    <row r="24" spans="2:20" s="103" customFormat="1" ht="34.5" customHeight="1">
      <c r="B24" s="636" t="s">
        <v>455</v>
      </c>
      <c r="C24" s="642" t="s">
        <v>438</v>
      </c>
      <c r="D24" s="645" t="s">
        <v>445</v>
      </c>
      <c r="E24" s="649" t="s">
        <v>582</v>
      </c>
      <c r="F24" s="645" t="s">
        <v>448</v>
      </c>
      <c r="G24" s="173"/>
      <c r="M24" s="633"/>
      <c r="T24" s="633"/>
    </row>
    <row r="25" spans="2:20" s="103" customFormat="1" ht="32.25" customHeight="1">
      <c r="B25" s="637" t="s">
        <v>456</v>
      </c>
      <c r="C25" s="642" t="s">
        <v>437</v>
      </c>
      <c r="D25" s="645" t="s">
        <v>446</v>
      </c>
      <c r="E25" s="650" t="s">
        <v>601</v>
      </c>
      <c r="F25" s="653"/>
      <c r="G25" s="173"/>
      <c r="M25" s="633"/>
      <c r="T25" s="633"/>
    </row>
    <row r="26" spans="2:20" s="103" customFormat="1" ht="30.75" customHeight="1">
      <c r="B26" s="638" t="s">
        <v>540</v>
      </c>
      <c r="C26" s="642" t="s">
        <v>437</v>
      </c>
      <c r="D26" s="645"/>
      <c r="E26" s="650"/>
      <c r="F26" s="653"/>
      <c r="G26" s="173"/>
      <c r="M26" s="633"/>
      <c r="T26" s="633"/>
    </row>
    <row r="27" spans="2:20" s="103" customFormat="1" ht="32.25" customHeight="1">
      <c r="B27" s="639" t="s">
        <v>541</v>
      </c>
      <c r="C27" s="642" t="s">
        <v>437</v>
      </c>
      <c r="D27" s="646" t="s">
        <v>537</v>
      </c>
      <c r="E27" s="650"/>
      <c r="F27" s="653"/>
      <c r="G27" s="173"/>
      <c r="M27" s="633"/>
      <c r="T27" s="633"/>
    </row>
    <row r="28" spans="2:20" s="103" customFormat="1" ht="27" customHeight="1">
      <c r="B28" s="637" t="s">
        <v>457</v>
      </c>
      <c r="C28" s="642" t="s">
        <v>440</v>
      </c>
      <c r="D28" s="645" t="s">
        <v>482</v>
      </c>
      <c r="E28" s="650" t="s">
        <v>459</v>
      </c>
      <c r="F28" s="653"/>
      <c r="G28" s="173"/>
      <c r="M28" s="633"/>
      <c r="T28" s="633"/>
    </row>
    <row r="29" spans="2:20" s="103" customFormat="1" ht="27" customHeight="1">
      <c r="B29" s="639" t="s">
        <v>452</v>
      </c>
      <c r="C29" s="642" t="s">
        <v>437</v>
      </c>
      <c r="D29" s="645"/>
      <c r="E29" s="650"/>
      <c r="F29" s="645" t="s">
        <v>407</v>
      </c>
      <c r="G29" s="173"/>
      <c r="M29" s="633"/>
      <c r="T29" s="633"/>
    </row>
    <row r="30" spans="2:20" s="103" customFormat="1" ht="32.25" customHeight="1">
      <c r="B30" s="637" t="s">
        <v>207</v>
      </c>
      <c r="C30" s="642" t="s">
        <v>442</v>
      </c>
      <c r="D30" s="645" t="s">
        <v>554</v>
      </c>
      <c r="E30" s="651"/>
      <c r="F30" s="645" t="s">
        <v>553</v>
      </c>
      <c r="G30" s="634"/>
      <c r="M30" s="633"/>
    </row>
    <row r="31" spans="2:20" s="103" customFormat="1" ht="27.75" customHeight="1">
      <c r="B31" s="640" t="s">
        <v>538</v>
      </c>
      <c r="C31" s="643" t="s">
        <v>441</v>
      </c>
      <c r="D31" s="647"/>
      <c r="E31" s="652"/>
      <c r="F31" s="647"/>
      <c r="G31" s="634"/>
      <c r="M31" s="633"/>
    </row>
    <row r="32" spans="2:20" s="103" customFormat="1" ht="23.25" customHeight="1">
      <c r="C32" s="174"/>
      <c r="D32" s="174"/>
      <c r="E32" s="174"/>
      <c r="G32" s="634"/>
      <c r="M32" s="633"/>
    </row>
    <row r="33" spans="2:13" s="17" customFormat="1">
      <c r="B33" s="174"/>
      <c r="C33" s="172"/>
      <c r="D33" s="172"/>
      <c r="E33" s="172"/>
      <c r="G33" s="162"/>
      <c r="M33" s="25"/>
    </row>
    <row r="34" spans="2:13">
      <c r="C34" s="10"/>
      <c r="D34" s="10"/>
      <c r="E34" s="10"/>
    </row>
  </sheetData>
  <mergeCells count="2">
    <mergeCell ref="B8:G8"/>
    <mergeCell ref="B3:F6"/>
  </mergeCells>
  <pageMargins left="0.25" right="0.25" top="0.75" bottom="0.75" header="0.3" footer="0.3"/>
  <pageSetup scale="4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44140625" style="10" customWidth="1"/>
    <col min="6" max="6" width="24.109375" style="12" customWidth="1"/>
    <col min="7" max="7" width="32" style="12" customWidth="1"/>
    <col min="8" max="8" width="14.6640625" style="12" customWidth="1"/>
    <col min="9" max="16384" width="9.109375" style="12"/>
  </cols>
  <sheetData>
    <row r="1" spans="1:8">
      <c r="A1" s="8" t="s">
        <v>410</v>
      </c>
      <c r="B1" s="8" t="s">
        <v>41</v>
      </c>
      <c r="C1" s="120" t="s">
        <v>234</v>
      </c>
      <c r="D1" s="8" t="s">
        <v>415</v>
      </c>
      <c r="E1" s="120" t="s">
        <v>450</v>
      </c>
      <c r="F1" s="120" t="s">
        <v>548</v>
      </c>
      <c r="G1" s="120" t="s">
        <v>565</v>
      </c>
      <c r="H1" s="120" t="s">
        <v>576</v>
      </c>
    </row>
    <row r="2" spans="1:8">
      <c r="A2" s="12" t="s">
        <v>29</v>
      </c>
      <c r="B2" s="12" t="s">
        <v>27</v>
      </c>
      <c r="C2" s="10">
        <v>2006</v>
      </c>
      <c r="D2" s="12" t="s">
        <v>416</v>
      </c>
      <c r="E2" s="10">
        <f>'2. LRAMVA Threshold'!D9</f>
        <v>2010</v>
      </c>
      <c r="F2" s="26" t="s">
        <v>170</v>
      </c>
      <c r="G2" s="12" t="s">
        <v>566</v>
      </c>
      <c r="H2" s="12" t="s">
        <v>584</v>
      </c>
    </row>
    <row r="3" spans="1:8">
      <c r="A3" s="12" t="s">
        <v>371</v>
      </c>
      <c r="B3" s="12" t="s">
        <v>27</v>
      </c>
      <c r="C3" s="10">
        <v>2007</v>
      </c>
      <c r="D3" s="12" t="s">
        <v>417</v>
      </c>
      <c r="E3" s="10">
        <f>'2. LRAMVA Threshold'!D24</f>
        <v>2012</v>
      </c>
      <c r="F3" s="12" t="s">
        <v>549</v>
      </c>
      <c r="G3" s="12" t="s">
        <v>567</v>
      </c>
      <c r="H3" s="12" t="s">
        <v>577</v>
      </c>
    </row>
    <row r="4" spans="1:8">
      <c r="A4" s="12" t="s">
        <v>372</v>
      </c>
      <c r="B4" s="12" t="s">
        <v>28</v>
      </c>
      <c r="C4" s="10">
        <v>2008</v>
      </c>
      <c r="D4" s="12" t="s">
        <v>418</v>
      </c>
      <c r="F4" s="12" t="s">
        <v>169</v>
      </c>
      <c r="G4" s="12" t="s">
        <v>568</v>
      </c>
    </row>
    <row r="5" spans="1:8">
      <c r="A5" s="12" t="s">
        <v>373</v>
      </c>
      <c r="B5" s="12" t="s">
        <v>28</v>
      </c>
      <c r="C5" s="10">
        <v>2009</v>
      </c>
      <c r="F5" s="12" t="s">
        <v>368</v>
      </c>
      <c r="G5" s="12" t="s">
        <v>569</v>
      </c>
    </row>
    <row r="6" spans="1:8">
      <c r="A6" s="12" t="s">
        <v>374</v>
      </c>
      <c r="B6" s="12" t="s">
        <v>28</v>
      </c>
      <c r="C6" s="10">
        <v>2010</v>
      </c>
      <c r="F6" s="12" t="s">
        <v>369</v>
      </c>
      <c r="G6" s="12" t="s">
        <v>570</v>
      </c>
    </row>
    <row r="7" spans="1:8">
      <c r="A7" s="12" t="s">
        <v>375</v>
      </c>
      <c r="B7" s="12" t="s">
        <v>28</v>
      </c>
      <c r="C7" s="10">
        <v>2011</v>
      </c>
      <c r="F7" s="12" t="s">
        <v>370</v>
      </c>
      <c r="G7" s="12" t="s">
        <v>571</v>
      </c>
    </row>
    <row r="8" spans="1:8">
      <c r="A8" s="12" t="s">
        <v>376</v>
      </c>
      <c r="B8" s="12" t="s">
        <v>28</v>
      </c>
      <c r="C8" s="10">
        <v>2012</v>
      </c>
      <c r="F8" s="12" t="s">
        <v>557</v>
      </c>
      <c r="G8" s="12" t="s">
        <v>572</v>
      </c>
    </row>
    <row r="9" spans="1:8">
      <c r="A9" s="12" t="s">
        <v>377</v>
      </c>
      <c r="B9" s="12" t="s">
        <v>28</v>
      </c>
      <c r="C9" s="10">
        <v>2013</v>
      </c>
      <c r="G9" s="12" t="s">
        <v>573</v>
      </c>
    </row>
    <row r="10" spans="1:8">
      <c r="A10" s="12" t="s">
        <v>378</v>
      </c>
      <c r="B10" s="12" t="s">
        <v>28</v>
      </c>
      <c r="C10" s="10">
        <v>2014</v>
      </c>
      <c r="G10" s="12" t="s">
        <v>574</v>
      </c>
    </row>
    <row r="11" spans="1:8">
      <c r="A11" s="12" t="s">
        <v>379</v>
      </c>
      <c r="B11" s="12" t="s">
        <v>28</v>
      </c>
      <c r="C11" s="10">
        <v>2015</v>
      </c>
      <c r="G11" s="12" t="s">
        <v>575</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11"/>
  <sheetViews>
    <sheetView view="pageBreakPreview" topLeftCell="A56" zoomScale="60" zoomScaleNormal="85" workbookViewId="0">
      <selection activeCell="B111" sqref="B111"/>
    </sheetView>
  </sheetViews>
  <sheetFormatPr defaultColWidth="9.109375" defaultRowHeight="15.6"/>
  <cols>
    <col min="1" max="1" width="2.6640625" style="9" customWidth="1"/>
    <col min="2" max="2" width="33.44140625" style="9" customWidth="1"/>
    <col min="3" max="4" width="29.44140625" style="9" customWidth="1"/>
    <col min="5" max="5" width="24.44140625" style="17" customWidth="1"/>
    <col min="6" max="6" width="34.44140625" style="9" customWidth="1"/>
    <col min="7" max="7" width="27.44140625" style="9" customWidth="1"/>
    <col min="8" max="8" width="28.88671875" style="9" customWidth="1"/>
    <col min="9" max="9" width="23.109375" style="9" customWidth="1"/>
    <col min="10" max="10" width="22" style="9" hidden="1" customWidth="1"/>
    <col min="11" max="11" width="19.6640625" style="9" hidden="1" customWidth="1"/>
    <col min="12" max="12" width="21.6640625" style="9" hidden="1" customWidth="1"/>
    <col min="13" max="13" width="24" style="9" hidden="1" customWidth="1"/>
    <col min="14" max="14" width="24.109375" style="9" hidden="1" customWidth="1"/>
    <col min="15" max="15" width="21.44140625" style="9" hidden="1" customWidth="1"/>
    <col min="16" max="16" width="22.109375" style="9" hidden="1" customWidth="1"/>
    <col min="17" max="17" width="16.44140625" style="9" hidden="1" customWidth="1"/>
    <col min="18" max="18" width="18.109375" style="9" customWidth="1"/>
    <col min="19" max="19" width="17.109375" style="9" customWidth="1"/>
    <col min="20" max="20" width="13.6640625" style="8" customWidth="1"/>
    <col min="21" max="21" width="6.33203125" style="8" customWidth="1"/>
    <col min="22" max="22" width="13.44140625" style="9" customWidth="1"/>
    <col min="23" max="23" width="15.33203125" style="9" customWidth="1"/>
    <col min="24"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58" t="s">
        <v>550</v>
      </c>
      <c r="D6" s="17"/>
      <c r="E6" s="9"/>
      <c r="T6" s="9"/>
      <c r="V6" s="8"/>
    </row>
    <row r="7" spans="2:22" ht="21" customHeight="1">
      <c r="B7" s="526"/>
      <c r="C7" s="17"/>
      <c r="D7" s="17"/>
      <c r="E7" s="9"/>
      <c r="T7" s="9"/>
      <c r="V7" s="8"/>
    </row>
    <row r="8" spans="2:22" ht="24.75" customHeight="1">
      <c r="B8" s="117" t="s">
        <v>239</v>
      </c>
      <c r="C8" s="188" t="s">
        <v>819</v>
      </c>
      <c r="D8" s="590"/>
      <c r="E8" s="9"/>
      <c r="T8" s="9"/>
      <c r="V8" s="8"/>
    </row>
    <row r="9" spans="2:22" ht="41.25" customHeight="1">
      <c r="B9" s="540" t="s">
        <v>520</v>
      </c>
      <c r="C9" s="536"/>
      <c r="D9" s="534"/>
      <c r="E9" s="534"/>
      <c r="F9" s="534"/>
      <c r="G9" s="534"/>
      <c r="H9" s="534"/>
      <c r="I9" s="534"/>
      <c r="J9" s="535"/>
      <c r="K9" s="535"/>
      <c r="L9" s="535"/>
      <c r="M9" s="18"/>
      <c r="T9" s="9"/>
      <c r="V9" s="8"/>
    </row>
    <row r="10" spans="2:22" ht="10.5" customHeight="1">
      <c r="B10" s="540"/>
      <c r="C10" s="536"/>
      <c r="D10" s="534"/>
      <c r="E10" s="534"/>
      <c r="F10" s="534"/>
      <c r="G10" s="534"/>
      <c r="H10" s="534"/>
      <c r="I10" s="534"/>
      <c r="J10" s="535"/>
      <c r="K10" s="535"/>
      <c r="L10" s="535"/>
      <c r="M10" s="18"/>
      <c r="T10" s="9"/>
      <c r="V10" s="8"/>
    </row>
    <row r="11" spans="2:22" s="538" customFormat="1" ht="26.25" customHeight="1">
      <c r="B11" s="557" t="s">
        <v>555</v>
      </c>
      <c r="C11" s="556"/>
      <c r="D11" s="556"/>
      <c r="E11" s="556"/>
      <c r="F11" s="556"/>
      <c r="G11" s="556"/>
      <c r="H11" s="556"/>
      <c r="T11" s="539"/>
      <c r="U11" s="539"/>
    </row>
    <row r="12" spans="2:22" s="32" customFormat="1" ht="18.75" customHeight="1">
      <c r="B12" s="533"/>
      <c r="T12" s="185"/>
      <c r="U12" s="185"/>
    </row>
    <row r="13" spans="2:22" s="32" customFormat="1" ht="22.5" customHeight="1" thickBot="1">
      <c r="B13" s="184" t="s">
        <v>508</v>
      </c>
      <c r="C13" s="17"/>
      <c r="F13" s="184" t="s">
        <v>509</v>
      </c>
      <c r="G13" s="36"/>
      <c r="H13" s="31"/>
      <c r="I13" s="9"/>
      <c r="J13" s="183" t="s">
        <v>506</v>
      </c>
      <c r="N13" s="103"/>
      <c r="P13" s="9"/>
      <c r="Q13" s="186"/>
      <c r="R13" s="42"/>
      <c r="T13" s="185"/>
      <c r="U13" s="185"/>
    </row>
    <row r="14" spans="2:22" ht="29.25" customHeight="1" thickBot="1">
      <c r="B14" s="124" t="s">
        <v>546</v>
      </c>
      <c r="D14" s="531" t="s">
        <v>781</v>
      </c>
      <c r="E14" s="130"/>
      <c r="F14" s="124" t="s">
        <v>547</v>
      </c>
      <c r="H14" s="531" t="s">
        <v>821</v>
      </c>
      <c r="J14" s="124" t="s">
        <v>515</v>
      </c>
      <c r="L14" s="132"/>
      <c r="N14" s="103"/>
      <c r="Q14" s="99"/>
      <c r="R14" s="96"/>
    </row>
    <row r="15" spans="2:22" ht="26.25" customHeight="1" thickBot="1">
      <c r="B15" s="124" t="s">
        <v>424</v>
      </c>
      <c r="C15" s="106"/>
      <c r="D15" s="531" t="s">
        <v>861</v>
      </c>
      <c r="F15" s="124" t="s">
        <v>414</v>
      </c>
      <c r="G15" s="127"/>
      <c r="H15" s="531" t="s">
        <v>747</v>
      </c>
      <c r="I15" s="17"/>
      <c r="J15" s="124" t="s">
        <v>516</v>
      </c>
      <c r="L15" s="132"/>
      <c r="M15" s="103"/>
      <c r="Q15" s="108"/>
      <c r="R15" s="96"/>
    </row>
    <row r="16" spans="2:22" ht="28.5" customHeight="1" thickBot="1">
      <c r="B16" s="124" t="s">
        <v>454</v>
      </c>
      <c r="C16" s="106"/>
      <c r="D16" s="531" t="s">
        <v>860</v>
      </c>
      <c r="E16" s="103"/>
      <c r="F16" s="124" t="s">
        <v>434</v>
      </c>
      <c r="G16" s="125"/>
      <c r="H16" s="532" t="s">
        <v>706</v>
      </c>
      <c r="I16" s="103"/>
      <c r="K16" s="194"/>
      <c r="L16" s="194"/>
      <c r="M16" s="194"/>
      <c r="N16" s="194"/>
      <c r="Q16" s="115"/>
      <c r="R16" s="96"/>
    </row>
    <row r="17" spans="1:21" ht="29.25" customHeight="1" thickBot="1">
      <c r="B17" s="124" t="s">
        <v>421</v>
      </c>
      <c r="C17" s="106"/>
      <c r="D17" s="746">
        <v>7554</v>
      </c>
      <c r="E17" s="121"/>
      <c r="F17" s="724" t="s">
        <v>665</v>
      </c>
      <c r="G17" s="194"/>
      <c r="H17" s="718"/>
      <c r="I17" s="17"/>
      <c r="M17" s="194"/>
      <c r="N17" s="194"/>
      <c r="P17" s="99"/>
      <c r="Q17" s="99"/>
      <c r="R17" s="96"/>
    </row>
    <row r="18" spans="1:21" s="28" customFormat="1" ht="29.25" customHeight="1">
      <c r="B18" s="124"/>
      <c r="C18" s="719"/>
      <c r="D18" s="717"/>
      <c r="E18" s="720"/>
      <c r="F18" s="716"/>
      <c r="G18" s="721"/>
      <c r="H18" s="722"/>
      <c r="I18" s="162"/>
      <c r="M18" s="721"/>
      <c r="N18" s="721"/>
      <c r="P18" s="721"/>
      <c r="Q18" s="721"/>
      <c r="R18" s="723"/>
      <c r="T18" s="37"/>
      <c r="U18" s="37"/>
    </row>
    <row r="19" spans="1:21" ht="27.75" customHeight="1" thickBot="1">
      <c r="E19" s="9"/>
      <c r="F19" s="124" t="s">
        <v>435</v>
      </c>
      <c r="G19" s="592" t="s">
        <v>363</v>
      </c>
      <c r="H19" s="241">
        <f>SUM(R54,R57,R60,R63,R66,R69,R72,R75,R78,R81,R84)</f>
        <v>397439.15211515658</v>
      </c>
      <c r="I19" s="17"/>
      <c r="J19" s="115"/>
      <c r="K19" s="115"/>
      <c r="L19" s="115"/>
      <c r="M19" s="115"/>
      <c r="N19" s="115"/>
      <c r="P19" s="115"/>
      <c r="Q19" s="115"/>
      <c r="R19" s="96"/>
    </row>
    <row r="20" spans="1:21" ht="27.75" customHeight="1" thickBot="1">
      <c r="E20" s="9"/>
      <c r="F20" s="124" t="s">
        <v>436</v>
      </c>
      <c r="G20" s="592" t="s">
        <v>364</v>
      </c>
      <c r="H20" s="131">
        <f>-SUM(R55,R58,R61,R64,R67,R70,R73,R76,R79,R82,R85)</f>
        <v>83251.158599999995</v>
      </c>
      <c r="I20" s="17"/>
      <c r="J20" s="115"/>
      <c r="P20" s="115"/>
      <c r="Q20" s="115"/>
      <c r="R20" s="96"/>
    </row>
    <row r="21" spans="1:21" ht="27.75" customHeight="1" thickBot="1">
      <c r="C21" s="32"/>
      <c r="D21" s="32"/>
      <c r="E21" s="32"/>
      <c r="F21" s="124" t="s">
        <v>408</v>
      </c>
      <c r="G21" s="592" t="s">
        <v>365</v>
      </c>
      <c r="H21" s="187">
        <f>R87</f>
        <v>15081.52169194927</v>
      </c>
      <c r="I21" s="103"/>
      <c r="P21" s="115"/>
      <c r="Q21" s="115"/>
      <c r="R21" s="96"/>
    </row>
    <row r="22" spans="1:21" ht="27.75" customHeight="1">
      <c r="C22" s="32"/>
      <c r="D22" s="32"/>
      <c r="E22" s="32"/>
      <c r="F22" s="124" t="s">
        <v>510</v>
      </c>
      <c r="G22" s="592" t="s">
        <v>449</v>
      </c>
      <c r="H22" s="187">
        <f>H19-H20+H21</f>
        <v>329269.51520710584</v>
      </c>
      <c r="I22" s="103"/>
      <c r="P22" s="194"/>
      <c r="Q22" s="194"/>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60" t="s">
        <v>672</v>
      </c>
      <c r="C26" s="860"/>
      <c r="D26" s="860"/>
      <c r="E26" s="860"/>
      <c r="F26" s="860"/>
      <c r="G26" s="860"/>
    </row>
    <row r="27" spans="1:21" ht="14.25" customHeight="1">
      <c r="A27" s="28"/>
      <c r="B27" s="537"/>
      <c r="C27" s="537"/>
      <c r="D27" s="527"/>
      <c r="E27" s="527"/>
      <c r="F27" s="527"/>
      <c r="G27" s="537"/>
    </row>
    <row r="28" spans="1:21" s="17" customFormat="1" ht="27" customHeight="1">
      <c r="B28" s="861" t="s">
        <v>507</v>
      </c>
      <c r="C28" s="862"/>
      <c r="D28" s="133" t="s">
        <v>41</v>
      </c>
      <c r="E28" s="134" t="s">
        <v>663</v>
      </c>
      <c r="F28" s="134" t="s">
        <v>408</v>
      </c>
      <c r="G28" s="135" t="s">
        <v>409</v>
      </c>
      <c r="T28" s="136"/>
      <c r="U28" s="136"/>
    </row>
    <row r="29" spans="1:21" ht="20.25" customHeight="1">
      <c r="B29" s="858" t="s">
        <v>29</v>
      </c>
      <c r="C29" s="859"/>
      <c r="D29" s="627" t="s">
        <v>27</v>
      </c>
      <c r="E29" s="137">
        <f>SUM(D54:D86)</f>
        <v>93763.964635502474</v>
      </c>
      <c r="F29" s="138">
        <f>D87</f>
        <v>3421.3064553930831</v>
      </c>
      <c r="G29" s="137">
        <f>E29+F29</f>
        <v>97185.271090895563</v>
      </c>
    </row>
    <row r="30" spans="1:21" ht="20.25" customHeight="1">
      <c r="B30" s="858" t="s">
        <v>371</v>
      </c>
      <c r="C30" s="859"/>
      <c r="D30" s="627" t="s">
        <v>27</v>
      </c>
      <c r="E30" s="139">
        <f>SUM(E54:E86)</f>
        <v>71524.909599817503</v>
      </c>
      <c r="F30" s="140">
        <f>E87</f>
        <v>5494.5164097989282</v>
      </c>
      <c r="G30" s="139">
        <f>E30+F30</f>
        <v>77019.426009616436</v>
      </c>
    </row>
    <row r="31" spans="1:21" ht="20.25" customHeight="1">
      <c r="B31" s="858" t="s">
        <v>774</v>
      </c>
      <c r="C31" s="859"/>
      <c r="D31" s="627" t="s">
        <v>28</v>
      </c>
      <c r="E31" s="139">
        <f>SUM(F54:F86)</f>
        <v>46194.262449820599</v>
      </c>
      <c r="F31" s="140">
        <f>F87</f>
        <v>1878.6325055382972</v>
      </c>
      <c r="G31" s="139">
        <f t="shared" ref="G31:G34" si="0">E31+F31</f>
        <v>48072.894955358897</v>
      </c>
    </row>
    <row r="32" spans="1:21" ht="20.25" customHeight="1">
      <c r="B32" s="858" t="s">
        <v>32</v>
      </c>
      <c r="C32" s="859"/>
      <c r="D32" s="627" t="s">
        <v>27</v>
      </c>
      <c r="E32" s="139">
        <f>SUM(G54:G86)</f>
        <v>-312.04239999999999</v>
      </c>
      <c r="F32" s="140">
        <f>G87</f>
        <v>-19.614695503125002</v>
      </c>
      <c r="G32" s="139">
        <f t="shared" si="0"/>
        <v>-331.65709550312499</v>
      </c>
    </row>
    <row r="33" spans="2:22" ht="20.25" customHeight="1">
      <c r="B33" s="858" t="s">
        <v>30</v>
      </c>
      <c r="C33" s="859"/>
      <c r="D33" s="627" t="s">
        <v>28</v>
      </c>
      <c r="E33" s="139">
        <f>SUM(H54:H86)</f>
        <v>-168.93440000000004</v>
      </c>
      <c r="F33" s="140">
        <f>H87</f>
        <v>-10.568760870000002</v>
      </c>
      <c r="G33" s="139">
        <f>E33+F33</f>
        <v>-179.50316087000004</v>
      </c>
    </row>
    <row r="34" spans="2:22" ht="20.25" customHeight="1">
      <c r="B34" s="858" t="s">
        <v>775</v>
      </c>
      <c r="C34" s="859"/>
      <c r="D34" s="627" t="s">
        <v>28</v>
      </c>
      <c r="E34" s="139">
        <f>SUM(I54:I86)</f>
        <v>103185.83363001602</v>
      </c>
      <c r="F34" s="140">
        <f>I87</f>
        <v>4317.2497775920883</v>
      </c>
      <c r="G34" s="139">
        <f t="shared" si="0"/>
        <v>107503.08340760811</v>
      </c>
    </row>
    <row r="35" spans="2:22" ht="20.25" customHeight="1">
      <c r="B35" s="858"/>
      <c r="C35" s="859"/>
      <c r="D35" s="627"/>
      <c r="E35" s="139">
        <f>SUM(J54:J86)</f>
        <v>0</v>
      </c>
      <c r="F35" s="140">
        <f>J87</f>
        <v>0</v>
      </c>
      <c r="G35" s="139">
        <f>E35+F35</f>
        <v>0</v>
      </c>
    </row>
    <row r="36" spans="2:22" ht="20.25" customHeight="1">
      <c r="B36" s="858"/>
      <c r="C36" s="859"/>
      <c r="D36" s="627"/>
      <c r="E36" s="139">
        <f>SUM(K54:K86)</f>
        <v>0</v>
      </c>
      <c r="F36" s="140">
        <f>K87</f>
        <v>0</v>
      </c>
      <c r="G36" s="139">
        <f t="shared" ref="G36:G42" si="1">E36+F36</f>
        <v>0</v>
      </c>
    </row>
    <row r="37" spans="2:22" ht="20.25" customHeight="1">
      <c r="B37" s="858"/>
      <c r="C37" s="859"/>
      <c r="D37" s="627"/>
      <c r="E37" s="139">
        <f>SUM(L54:L86)</f>
        <v>0</v>
      </c>
      <c r="F37" s="140">
        <f>L87</f>
        <v>0</v>
      </c>
      <c r="G37" s="139">
        <f t="shared" si="1"/>
        <v>0</v>
      </c>
    </row>
    <row r="38" spans="2:22" ht="20.25" customHeight="1">
      <c r="B38" s="858"/>
      <c r="C38" s="859"/>
      <c r="D38" s="627"/>
      <c r="E38" s="139">
        <f>SUM(M54:M86)</f>
        <v>0</v>
      </c>
      <c r="F38" s="140">
        <f>M87</f>
        <v>0</v>
      </c>
      <c r="G38" s="139">
        <f t="shared" si="1"/>
        <v>0</v>
      </c>
    </row>
    <row r="39" spans="2:22" ht="20.25" customHeight="1">
      <c r="B39" s="858"/>
      <c r="C39" s="859"/>
      <c r="D39" s="627"/>
      <c r="E39" s="139">
        <f>SUM(N54:N86)</f>
        <v>0</v>
      </c>
      <c r="F39" s="140">
        <f>N87</f>
        <v>0</v>
      </c>
      <c r="G39" s="139">
        <f t="shared" si="1"/>
        <v>0</v>
      </c>
    </row>
    <row r="40" spans="2:22" ht="20.25" customHeight="1">
      <c r="B40" s="858"/>
      <c r="C40" s="859"/>
      <c r="D40" s="627"/>
      <c r="E40" s="139">
        <f>SUM(O54:O86)</f>
        <v>0</v>
      </c>
      <c r="F40" s="140">
        <f>O87</f>
        <v>0</v>
      </c>
      <c r="G40" s="139">
        <f t="shared" si="1"/>
        <v>0</v>
      </c>
    </row>
    <row r="41" spans="2:22" ht="20.25" customHeight="1">
      <c r="B41" s="858"/>
      <c r="C41" s="859"/>
      <c r="D41" s="627"/>
      <c r="E41" s="139">
        <f>SUM(P54:P86)</f>
        <v>0</v>
      </c>
      <c r="F41" s="140">
        <f>P87</f>
        <v>0</v>
      </c>
      <c r="G41" s="139">
        <f t="shared" si="1"/>
        <v>0</v>
      </c>
    </row>
    <row r="42" spans="2:22" ht="20.25" customHeight="1">
      <c r="B42" s="858"/>
      <c r="C42" s="859"/>
      <c r="D42" s="734"/>
      <c r="E42" s="141">
        <f>SUM(Q54:Q86)</f>
        <v>0</v>
      </c>
      <c r="F42" s="142">
        <f>Q87</f>
        <v>0</v>
      </c>
      <c r="G42" s="141">
        <f t="shared" si="1"/>
        <v>0</v>
      </c>
    </row>
    <row r="43" spans="2:22" s="8" customFormat="1" ht="21" customHeight="1">
      <c r="B43" s="863" t="s">
        <v>26</v>
      </c>
      <c r="C43" s="864"/>
      <c r="D43" s="143"/>
      <c r="E43" s="143">
        <f>SUM(E29:E42)</f>
        <v>314187.99351515656</v>
      </c>
      <c r="F43" s="143">
        <f>SUM(F29:F42)</f>
        <v>15081.52169194927</v>
      </c>
      <c r="G43" s="143">
        <f>SUM(G29:G42)</f>
        <v>329269.5152071059</v>
      </c>
      <c r="H43" s="199"/>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8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0" t="s">
        <v>604</v>
      </c>
      <c r="C48" s="860"/>
      <c r="D48" s="860"/>
      <c r="E48" s="860"/>
      <c r="F48" s="860"/>
      <c r="G48" s="860"/>
      <c r="H48" s="860"/>
      <c r="I48" s="860"/>
      <c r="J48" s="860"/>
      <c r="K48" s="860"/>
      <c r="L48" s="860"/>
      <c r="M48" s="606"/>
      <c r="N48" s="105"/>
      <c r="O48" s="105"/>
      <c r="P48" s="105"/>
      <c r="Q48" s="105"/>
      <c r="R48" s="105"/>
      <c r="T48" s="37"/>
      <c r="U48" s="19"/>
      <c r="V48" s="38"/>
    </row>
    <row r="49" spans="2:22" s="28" customFormat="1" ht="41.1" customHeight="1">
      <c r="B49" s="860" t="s">
        <v>561</v>
      </c>
      <c r="C49" s="860"/>
      <c r="D49" s="860"/>
      <c r="E49" s="860"/>
      <c r="F49" s="860"/>
      <c r="G49" s="860"/>
      <c r="H49" s="860"/>
      <c r="I49" s="860"/>
      <c r="J49" s="860"/>
      <c r="K49" s="860"/>
      <c r="L49" s="860"/>
      <c r="M49" s="606"/>
      <c r="N49" s="105"/>
      <c r="O49" s="105"/>
      <c r="P49" s="105"/>
      <c r="Q49" s="105"/>
      <c r="R49" s="105"/>
      <c r="T49" s="37"/>
      <c r="U49" s="19"/>
      <c r="V49" s="38"/>
    </row>
    <row r="50" spans="2:22" s="28" customFormat="1" ht="18" customHeight="1">
      <c r="B50" s="860" t="s">
        <v>671</v>
      </c>
      <c r="C50" s="860"/>
      <c r="D50" s="860"/>
      <c r="E50" s="860"/>
      <c r="F50" s="860"/>
      <c r="G50" s="860"/>
      <c r="H50" s="860"/>
      <c r="I50" s="860"/>
      <c r="J50" s="860"/>
      <c r="K50" s="860"/>
      <c r="L50" s="860"/>
      <c r="M50" s="606"/>
      <c r="N50" s="105"/>
      <c r="O50" s="105"/>
      <c r="P50" s="105"/>
      <c r="Q50" s="105"/>
      <c r="R50" s="105"/>
      <c r="T50" s="37"/>
      <c r="U50" s="19"/>
      <c r="V50" s="38"/>
    </row>
    <row r="51" spans="2:22" ht="15" customHeight="1">
      <c r="B51" s="60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5" t="str">
        <f>IF($B29&lt;&gt;"",$B29,"")</f>
        <v>Residential</v>
      </c>
      <c r="E52" s="135" t="str">
        <f>IF($B30&lt;&gt;"",$B30,"")</f>
        <v>GS&lt;50 kW</v>
      </c>
      <c r="F52" s="135" t="str">
        <f>IF($B31&lt;&gt;"",$B31,"")</f>
        <v>GS 50-4,999 kW</v>
      </c>
      <c r="G52" s="135" t="str">
        <f>IF($B32&lt;&gt;"",$B32,"")</f>
        <v>Unmetered Scattered Load</v>
      </c>
      <c r="H52" s="135" t="str">
        <f>IF($B33&lt;&gt;"",$B33,"")</f>
        <v>Sentinel Lighting</v>
      </c>
      <c r="I52" s="135" t="str">
        <f>IF($B34&lt;&gt;"",$B34,"")</f>
        <v>Street Lighting Service</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2" t="s">
        <v>26</v>
      </c>
      <c r="T52" s="136"/>
      <c r="U52" s="144"/>
    </row>
    <row r="53" spans="2:22" s="145" customFormat="1" ht="15.75" customHeight="1">
      <c r="B53" s="564"/>
      <c r="C53" s="565"/>
      <c r="D53" s="565" t="str">
        <f>D29</f>
        <v>kWh</v>
      </c>
      <c r="E53" s="565" t="str">
        <f>D30</f>
        <v>kWh</v>
      </c>
      <c r="F53" s="565" t="str">
        <f>D31</f>
        <v>kW</v>
      </c>
      <c r="G53" s="565" t="str">
        <f>D32</f>
        <v>kWh</v>
      </c>
      <c r="H53" s="565" t="str">
        <f>D33</f>
        <v>kW</v>
      </c>
      <c r="I53" s="565" t="str">
        <f>D34</f>
        <v>kW</v>
      </c>
      <c r="J53" s="565">
        <f>D35</f>
        <v>0</v>
      </c>
      <c r="K53" s="565">
        <f>D36</f>
        <v>0</v>
      </c>
      <c r="L53" s="565">
        <f>D37</f>
        <v>0</v>
      </c>
      <c r="M53" s="565">
        <f>D38</f>
        <v>0</v>
      </c>
      <c r="N53" s="565">
        <f>D39</f>
        <v>0</v>
      </c>
      <c r="O53" s="565">
        <f>D40</f>
        <v>0</v>
      </c>
      <c r="P53" s="565">
        <f>D41</f>
        <v>0</v>
      </c>
      <c r="Q53" s="565">
        <f>D42</f>
        <v>0</v>
      </c>
      <c r="R53" s="566"/>
      <c r="U53" s="146"/>
    </row>
    <row r="54" spans="2:22" s="17" customFormat="1">
      <c r="B54" s="147" t="s">
        <v>142</v>
      </c>
      <c r="C54" s="148"/>
      <c r="D54" s="149">
        <f>'4.  2011-2014 LRAM'!AA131</f>
        <v>848.44457903015336</v>
      </c>
      <c r="E54" s="149">
        <f>'4.  2011-2014 LRAM'!AB131</f>
        <v>2065.6854936090108</v>
      </c>
      <c r="F54" s="149">
        <f>'4.  2011-2014 LRAM'!AC131</f>
        <v>839.6097979261117</v>
      </c>
      <c r="G54" s="149">
        <f>'4.  2011-2014 LRAM'!AD131</f>
        <v>0</v>
      </c>
      <c r="H54" s="149">
        <f>'4.  2011-2014 LRAM'!AE131</f>
        <v>0</v>
      </c>
      <c r="I54" s="149">
        <f>'4.  2011-2014 LRAM'!AF131</f>
        <v>0</v>
      </c>
      <c r="J54" s="149">
        <f>'4.  2011-2014 LRAM'!AG131</f>
        <v>0</v>
      </c>
      <c r="K54" s="149">
        <f>'4.  2011-2014 LRAM'!AH131</f>
        <v>0</v>
      </c>
      <c r="L54" s="149">
        <f>'4.  2011-2014 LRAM'!AH131</f>
        <v>0</v>
      </c>
      <c r="M54" s="149">
        <f>'4.  2011-2014 LRAM'!AI131</f>
        <v>0</v>
      </c>
      <c r="N54" s="149">
        <f>'4.  2011-2014 LRAM'!AJ131</f>
        <v>0</v>
      </c>
      <c r="O54" s="149">
        <f>'4.  2011-2014 LRAM'!AK131</f>
        <v>0</v>
      </c>
      <c r="P54" s="149">
        <f>'4.  2011-2014 LRAM'!AL131</f>
        <v>0</v>
      </c>
      <c r="Q54" s="149">
        <f>'4.  2011-2014 LRAM'!AM131</f>
        <v>0</v>
      </c>
      <c r="R54" s="150">
        <f>SUM(D54:Q54)</f>
        <v>3753.7398705652759</v>
      </c>
      <c r="U54" s="151"/>
      <c r="V54" s="152"/>
    </row>
    <row r="55" spans="2:22" s="17" customFormat="1">
      <c r="B55" s="153" t="s">
        <v>35</v>
      </c>
      <c r="C55" s="154"/>
      <c r="D55" s="155">
        <f>-'4.  2011-2014 LRAM'!AA132</f>
        <v>0</v>
      </c>
      <c r="E55" s="155">
        <f>-'4.  2011-2014 LRAM'!AB132</f>
        <v>0</v>
      </c>
      <c r="F55" s="155">
        <f>-'4.  2011-2014 LRAM'!AC132</f>
        <v>0</v>
      </c>
      <c r="G55" s="155">
        <f>-'4.  2011-2014 LRAM'!AD132</f>
        <v>0</v>
      </c>
      <c r="H55" s="155">
        <f>-'4.  2011-2014 LRAM'!AE132</f>
        <v>0</v>
      </c>
      <c r="I55" s="155">
        <f>-'4.  2011-2014 LRAM'!AF132</f>
        <v>0</v>
      </c>
      <c r="J55" s="155">
        <f>-'4.  2011-2014 LRAM'!AG132</f>
        <v>0</v>
      </c>
      <c r="K55" s="155">
        <f>-'4.  2011-2014 LRAM'!AH132</f>
        <v>0</v>
      </c>
      <c r="L55" s="155">
        <f>-'4.  2011-2014 LRAM'!AH132</f>
        <v>0</v>
      </c>
      <c r="M55" s="155">
        <f>-'4.  2011-2014 LRAM'!AI132</f>
        <v>0</v>
      </c>
      <c r="N55" s="155">
        <f>-'4.  2011-2014 LRAM'!AJ132</f>
        <v>0</v>
      </c>
      <c r="O55" s="155">
        <f>-'4.  2011-2014 LRAM'!AK132</f>
        <v>0</v>
      </c>
      <c r="P55" s="155">
        <f>-'4.  2011-2014 LRAM'!AL132</f>
        <v>0</v>
      </c>
      <c r="Q55" s="155">
        <f>-'4.  2011-2014 LRAM'!AM132</f>
        <v>0</v>
      </c>
      <c r="R55" s="156">
        <f>SUM(D55:Q55)</f>
        <v>0</v>
      </c>
      <c r="S55" s="157"/>
      <c r="T55" s="136"/>
      <c r="U55" s="158"/>
      <c r="V55" s="152"/>
    </row>
    <row r="56" spans="2:22" s="136" customFormat="1">
      <c r="B56" s="614" t="s">
        <v>67</v>
      </c>
      <c r="C56" s="610"/>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LRAM'!AA262</f>
        <v>1786.6516317205583</v>
      </c>
      <c r="E57" s="155">
        <f>'4.  2011-2014 LRAM'!AB262</f>
        <v>8210.7064727878824</v>
      </c>
      <c r="F57" s="155">
        <f>'4.  2011-2014 LRAM'!AC262</f>
        <v>1556.7653388153485</v>
      </c>
      <c r="G57" s="155">
        <f>'4.  2011-2014 LRAM'!AD262</f>
        <v>0</v>
      </c>
      <c r="H57" s="155">
        <f>'4.  2011-2014 LRAM'!AE262</f>
        <v>0</v>
      </c>
      <c r="I57" s="155">
        <f>'4.  2011-2014 LRAM'!AF262</f>
        <v>0</v>
      </c>
      <c r="J57" s="155">
        <f>'4.  2011-2014 LRAM'!AG262</f>
        <v>0</v>
      </c>
      <c r="K57" s="155">
        <f>'4.  2011-2014 LRAM'!AH262</f>
        <v>0</v>
      </c>
      <c r="L57" s="155">
        <f>'4.  2011-2014 LRAM'!AI262</f>
        <v>0</v>
      </c>
      <c r="M57" s="155">
        <f>'4.  2011-2014 LRAM'!AJ262</f>
        <v>0</v>
      </c>
      <c r="N57" s="155">
        <f>'4.  2011-2014 LRAM'!AK262</f>
        <v>0</v>
      </c>
      <c r="O57" s="155">
        <f>'4.  2011-2014 LRAM'!AL262</f>
        <v>0</v>
      </c>
      <c r="P57" s="155">
        <f>'4.  2011-2014 LRAM'!AM262</f>
        <v>0</v>
      </c>
      <c r="Q57" s="155">
        <f>'4.  2011-2014 LRAM'!AN262</f>
        <v>0</v>
      </c>
      <c r="R57" s="156">
        <f>SUM(D57:Q57)</f>
        <v>11554.12344332379</v>
      </c>
      <c r="U57" s="151"/>
      <c r="V57" s="152"/>
    </row>
    <row r="58" spans="2:22" s="17" customFormat="1">
      <c r="B58" s="153" t="s">
        <v>36</v>
      </c>
      <c r="C58" s="154"/>
      <c r="D58" s="155">
        <f>-'4.  2011-2014 LRAM'!AA263</f>
        <v>-4307.3068999999996</v>
      </c>
      <c r="E58" s="155">
        <f>-'4.  2011-2014 LRAM'!AB263</f>
        <v>-1813.7028</v>
      </c>
      <c r="F58" s="155">
        <f>-'4.  2011-2014 LRAM'!AC263</f>
        <v>-1370.5103999999999</v>
      </c>
      <c r="G58" s="155">
        <f>-'4.  2011-2014 LRAM'!AD263</f>
        <v>-28.091899999999999</v>
      </c>
      <c r="H58" s="155">
        <f>-'4.  2011-2014 LRAM'!AE263</f>
        <v>-14.568899999999999</v>
      </c>
      <c r="I58" s="155">
        <f>-'4.  2011-2014 LRAM'!AF263</f>
        <v>-374.86359999999996</v>
      </c>
      <c r="J58" s="155">
        <f>-'4.  2011-2014 LRAM'!AG263</f>
        <v>0</v>
      </c>
      <c r="K58" s="155">
        <f>-'4.  2011-2014 LRAM'!AH263</f>
        <v>0</v>
      </c>
      <c r="L58" s="155">
        <f>-'4.  2011-2014 LRAM'!AI263</f>
        <v>0</v>
      </c>
      <c r="M58" s="155">
        <f>-'4.  2011-2014 LRAM'!AJ263</f>
        <v>0</v>
      </c>
      <c r="N58" s="155">
        <f>-'4.  2011-2014 LRAM'!AK263</f>
        <v>0</v>
      </c>
      <c r="O58" s="155">
        <f>-'4.  2011-2014 LRAM'!AL263</f>
        <v>0</v>
      </c>
      <c r="P58" s="155">
        <f>-'4.  2011-2014 LRAM'!AM263</f>
        <v>0</v>
      </c>
      <c r="Q58" s="155">
        <f>-'4.  2011-2014 LRAM'!AN263</f>
        <v>0</v>
      </c>
      <c r="R58" s="156">
        <f>SUM(D58:Q58)</f>
        <v>-7909.0445</v>
      </c>
      <c r="S58" s="157"/>
      <c r="U58" s="151"/>
      <c r="V58" s="152"/>
    </row>
    <row r="59" spans="2:22" s="136" customFormat="1">
      <c r="B59" s="614" t="s">
        <v>67</v>
      </c>
      <c r="C59" s="610"/>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LRAM'!AA393</f>
        <v>2735.7447883803734</v>
      </c>
      <c r="E60" s="155">
        <f>'4.  2011-2014 LRAM'!AB393</f>
        <v>10637.410283093583</v>
      </c>
      <c r="F60" s="155">
        <f>'4.  2011-2014 LRAM'!AC393</f>
        <v>1956.3253782696468</v>
      </c>
      <c r="G60" s="155">
        <f>'4.  2011-2014 LRAM'!AD393</f>
        <v>0</v>
      </c>
      <c r="H60" s="155">
        <f>'4.  2011-2014 LRAM'!AE393</f>
        <v>0</v>
      </c>
      <c r="I60" s="155">
        <f>'4.  2011-2014 LRAM'!AF393</f>
        <v>0</v>
      </c>
      <c r="J60" s="155">
        <f>'4.  2011-2014 LRAM'!AG393</f>
        <v>0</v>
      </c>
      <c r="K60" s="155">
        <f>'4.  2011-2014 LRAM'!AH393</f>
        <v>0</v>
      </c>
      <c r="L60" s="155">
        <f>'4.  2011-2014 LRAM'!AI393</f>
        <v>0</v>
      </c>
      <c r="M60" s="155">
        <f>'4.  2011-2014 LRAM'!AJ393</f>
        <v>0</v>
      </c>
      <c r="N60" s="155">
        <f>'4.  2011-2014 LRAM'!AK393</f>
        <v>0</v>
      </c>
      <c r="O60" s="155">
        <f>'4.  2011-2014 LRAM'!AL393</f>
        <v>0</v>
      </c>
      <c r="P60" s="155">
        <f>'4.  2011-2014 LRAM'!AM393</f>
        <v>0</v>
      </c>
      <c r="Q60" s="155">
        <f>'4.  2011-2014 LRAM'!AN393</f>
        <v>0</v>
      </c>
      <c r="R60" s="156">
        <f>SUM(D60:Q60)</f>
        <v>15329.480449743603</v>
      </c>
      <c r="U60" s="151"/>
      <c r="V60" s="152"/>
    </row>
    <row r="61" spans="2:22" s="162" customFormat="1">
      <c r="B61" s="153" t="s">
        <v>37</v>
      </c>
      <c r="C61" s="154"/>
      <c r="D61" s="155">
        <f>-'4.  2011-2014 LRAM'!AA394</f>
        <v>-4769.8365000000003</v>
      </c>
      <c r="E61" s="155">
        <f>-'4.  2011-2014 LRAM'!AB394</f>
        <v>-2003.0454</v>
      </c>
      <c r="F61" s="155">
        <f>-'4.  2011-2014 LRAM'!AC394</f>
        <v>-1441.6584</v>
      </c>
      <c r="G61" s="155">
        <f>-'4.  2011-2014 LRAM'!AD394</f>
        <v>-30.921299999999999</v>
      </c>
      <c r="H61" s="155">
        <f>-'4.  2011-2014 LRAM'!AE394</f>
        <v>-16.7241</v>
      </c>
      <c r="I61" s="155">
        <f>-'4.  2011-2014 LRAM'!AF394</f>
        <v>-413.19349999999997</v>
      </c>
      <c r="J61" s="155">
        <f>-'4.  2011-2014 LRAM'!AG394</f>
        <v>0</v>
      </c>
      <c r="K61" s="155">
        <f>-'4.  2011-2014 LRAM'!AH394</f>
        <v>0</v>
      </c>
      <c r="L61" s="155">
        <f>-'4.  2011-2014 LRAM'!AI394</f>
        <v>0</v>
      </c>
      <c r="M61" s="155">
        <f>-'4.  2011-2014 LRAM'!AJ394</f>
        <v>0</v>
      </c>
      <c r="N61" s="155">
        <f>-'4.  2011-2014 LRAM'!AK394</f>
        <v>0</v>
      </c>
      <c r="O61" s="155">
        <f>-'4.  2011-2014 LRAM'!AL394</f>
        <v>0</v>
      </c>
      <c r="P61" s="155">
        <f>-'4.  2011-2014 LRAM'!AM394</f>
        <v>0</v>
      </c>
      <c r="Q61" s="155">
        <f>-'4.  2011-2014 LRAM'!AN394</f>
        <v>0</v>
      </c>
      <c r="R61" s="156">
        <f>SUM(D61:Q61)</f>
        <v>-8675.3791999999994</v>
      </c>
      <c r="S61" s="157"/>
      <c r="U61" s="151"/>
      <c r="V61" s="152"/>
    </row>
    <row r="62" spans="2:22" s="136" customFormat="1">
      <c r="B62" s="614" t="s">
        <v>67</v>
      </c>
      <c r="C62" s="610"/>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LRAM'!AA524</f>
        <v>5884.7456839429251</v>
      </c>
      <c r="E63" s="155">
        <f>'4.  2011-2014 LRAM'!AB524</f>
        <v>12905.758363620056</v>
      </c>
      <c r="F63" s="155">
        <f>'4.  2011-2014 LRAM'!AC524</f>
        <v>3425.8387559715902</v>
      </c>
      <c r="G63" s="155">
        <f>'4.  2011-2014 LRAM'!AD524</f>
        <v>0</v>
      </c>
      <c r="H63" s="155">
        <f>'4.  2011-2014 LRAM'!AE524</f>
        <v>0</v>
      </c>
      <c r="I63" s="155">
        <f>'4.  2011-2014 LRAM'!AF524</f>
        <v>0</v>
      </c>
      <c r="J63" s="155">
        <f>'4.  2011-2014 LRAM'!AG524</f>
        <v>0</v>
      </c>
      <c r="K63" s="155">
        <f>'4.  2011-2014 LRAM'!AH524</f>
        <v>0</v>
      </c>
      <c r="L63" s="155">
        <f>'4.  2011-2014 LRAM'!AI524</f>
        <v>0</v>
      </c>
      <c r="M63" s="155">
        <f>'4.  2011-2014 LRAM'!AJ524</f>
        <v>0</v>
      </c>
      <c r="N63" s="155">
        <f>'4.  2011-2014 LRAM'!AK524</f>
        <v>0</v>
      </c>
      <c r="O63" s="155">
        <f>'4.  2011-2014 LRAM'!AL524</f>
        <v>0</v>
      </c>
      <c r="P63" s="155">
        <f>'4.  2011-2014 LRAM'!AM524</f>
        <v>0</v>
      </c>
      <c r="Q63" s="155">
        <f>'4.  2011-2014 LRAM'!AN524</f>
        <v>0</v>
      </c>
      <c r="R63" s="156">
        <f>SUM(D63:Q63)</f>
        <v>22216.342803534571</v>
      </c>
      <c r="U63" s="151"/>
      <c r="V63" s="152"/>
    </row>
    <row r="64" spans="2:22" s="162" customFormat="1">
      <c r="B64" s="153" t="s">
        <v>39</v>
      </c>
      <c r="C64" s="154"/>
      <c r="D64" s="155">
        <f>-'4.  2011-2014 LRAM'!AA525</f>
        <v>-4827.6526999999996</v>
      </c>
      <c r="E64" s="155">
        <f>-'4.  2011-2014 LRAM'!AB525</f>
        <v>-2022.9761999999998</v>
      </c>
      <c r="F64" s="155">
        <f>-'4.  2011-2014 LRAM'!AC525</f>
        <v>-1458.9063999999998</v>
      </c>
      <c r="G64" s="155">
        <f>-'4.  2011-2014 LRAM'!AD525</f>
        <v>-31.1234</v>
      </c>
      <c r="H64" s="155">
        <f>-'4.  2011-2014 LRAM'!AE525</f>
        <v>-16.9239</v>
      </c>
      <c r="I64" s="155">
        <f>-'4.  2011-2014 LRAM'!AF525</f>
        <v>-418.12860000000001</v>
      </c>
      <c r="J64" s="155">
        <f>-'4.  2011-2014 LRAM'!AG525</f>
        <v>0</v>
      </c>
      <c r="K64" s="155">
        <f>-'4.  2011-2014 LRAM'!AH525</f>
        <v>0</v>
      </c>
      <c r="L64" s="155">
        <f>-'4.  2011-2014 LRAM'!AI525</f>
        <v>0</v>
      </c>
      <c r="M64" s="155">
        <f>-'4.  2011-2014 LRAM'!AJ525</f>
        <v>0</v>
      </c>
      <c r="N64" s="155">
        <f>-'4.  2011-2014 LRAM'!AK525</f>
        <v>0</v>
      </c>
      <c r="O64" s="155">
        <f>-'4.  2011-2014 LRAM'!AL525</f>
        <v>0</v>
      </c>
      <c r="P64" s="155">
        <f>-'4.  2011-2014 LRAM'!AM525</f>
        <v>0</v>
      </c>
      <c r="Q64" s="155">
        <f>-'4.  2011-2014 LRAM'!AN525</f>
        <v>0</v>
      </c>
      <c r="R64" s="156">
        <f>SUM(D64:Q64)</f>
        <v>-8775.7111999999997</v>
      </c>
      <c r="S64" s="157"/>
      <c r="U64" s="151"/>
      <c r="V64" s="152"/>
    </row>
    <row r="65" spans="2:22" s="136" customFormat="1">
      <c r="B65" s="614" t="s">
        <v>67</v>
      </c>
      <c r="C65" s="610"/>
      <c r="D65" s="159"/>
      <c r="E65" s="159"/>
      <c r="F65" s="159"/>
      <c r="G65" s="159"/>
      <c r="H65" s="159"/>
      <c r="I65" s="159"/>
      <c r="J65" s="159"/>
      <c r="K65" s="160"/>
      <c r="L65" s="160"/>
      <c r="M65" s="160"/>
      <c r="N65" s="160"/>
      <c r="O65" s="160"/>
      <c r="P65" s="160"/>
      <c r="Q65" s="160"/>
      <c r="R65" s="161"/>
      <c r="U65" s="158"/>
      <c r="V65" s="152"/>
    </row>
    <row r="66" spans="2:22" s="162" customFormat="1">
      <c r="B66" s="153" t="s">
        <v>94</v>
      </c>
      <c r="C66" s="524"/>
      <c r="D66" s="163">
        <f>'5.  2015-2020 LRAM'!Y207</f>
        <v>8771.255582220223</v>
      </c>
      <c r="E66" s="163">
        <f>'5.  2015-2020 LRAM'!Z207</f>
        <v>11248.231682097388</v>
      </c>
      <c r="F66" s="163">
        <f>'5.  2015-2020 LRAM'!AA207</f>
        <v>4252.6230133297022</v>
      </c>
      <c r="G66" s="163">
        <f>'5.  2015-2020 LRAM'!AB207</f>
        <v>0</v>
      </c>
      <c r="H66" s="163">
        <f>'5.  2015-2020 LRAM'!AC207</f>
        <v>0</v>
      </c>
      <c r="I66" s="163">
        <f>'5.  2015-2020 LRAM'!AD207</f>
        <v>15276.528188207998</v>
      </c>
      <c r="J66" s="163">
        <f>'5.  2015-2020 LRAM'!AE207</f>
        <v>0</v>
      </c>
      <c r="K66" s="163">
        <f>'5.  2015-2020 LRAM'!AF207</f>
        <v>0</v>
      </c>
      <c r="L66" s="163">
        <f>'5.  2015-2020 LRAM'!AG207</f>
        <v>0</v>
      </c>
      <c r="M66" s="163">
        <f>'5.  2015-2020 LRAM'!AH207</f>
        <v>0</v>
      </c>
      <c r="N66" s="163">
        <f>'5.  2015-2020 LRAM'!AI207</f>
        <v>0</v>
      </c>
      <c r="O66" s="163">
        <f>'5.  2015-2020 LRAM'!AJ207</f>
        <v>0</v>
      </c>
      <c r="P66" s="163">
        <f>'5.  2015-2020 LRAM'!AK207</f>
        <v>0</v>
      </c>
      <c r="Q66" s="163">
        <f>'5.  2015-2020 LRAM'!AL207</f>
        <v>0</v>
      </c>
      <c r="R66" s="156">
        <f>SUM(D66:Q66)</f>
        <v>39548.638465855314</v>
      </c>
      <c r="U66" s="151"/>
      <c r="V66" s="152"/>
    </row>
    <row r="67" spans="2:22" s="162" customFormat="1">
      <c r="B67" s="153" t="s">
        <v>93</v>
      </c>
      <c r="C67" s="154"/>
      <c r="D67" s="163">
        <f>-'5.  2015-2020 LRAM'!Y208</f>
        <v>-4885.4688999999998</v>
      </c>
      <c r="E67" s="163">
        <f>-'5.  2015-2020 LRAM'!Z208</f>
        <v>-2052.8724000000002</v>
      </c>
      <c r="F67" s="163">
        <f>-'5.  2015-2020 LRAM'!AA208</f>
        <v>-1480.5056</v>
      </c>
      <c r="G67" s="163">
        <f>-'5.  2015-2020 LRAM'!AB208</f>
        <v>-31.5276</v>
      </c>
      <c r="H67" s="163">
        <f>-'5.  2015-2020 LRAM'!AC208</f>
        <v>-17.174900000000001</v>
      </c>
      <c r="I67" s="163">
        <f>-'5.  2015-2020 LRAM'!AD208</f>
        <v>-424.33019999999999</v>
      </c>
      <c r="J67" s="163">
        <f>-'5.  2015-2020 LRAM'!AE208</f>
        <v>0</v>
      </c>
      <c r="K67" s="163">
        <f>-'5.  2015-2020 LRAM'!AF208</f>
        <v>0</v>
      </c>
      <c r="L67" s="163">
        <f>-'5.  2015-2020 LRAM'!AG208</f>
        <v>0</v>
      </c>
      <c r="M67" s="163">
        <f>-'5.  2015-2020 LRAM'!AH208</f>
        <v>0</v>
      </c>
      <c r="N67" s="163">
        <f>-'5.  2015-2020 LRAM'!AI208</f>
        <v>0</v>
      </c>
      <c r="O67" s="163">
        <f>-'5.  2015-2020 LRAM'!AJ208</f>
        <v>0</v>
      </c>
      <c r="P67" s="163">
        <f>-'5.  2015-2020 LRAM'!AK208</f>
        <v>0</v>
      </c>
      <c r="Q67" s="163">
        <f>-'5.  2015-2020 LRAM'!AL208</f>
        <v>0</v>
      </c>
      <c r="R67" s="156">
        <f>SUM(D67:Q67)</f>
        <v>-8891.8796000000002</v>
      </c>
      <c r="S67" s="157"/>
      <c r="U67" s="151"/>
      <c r="V67" s="152"/>
    </row>
    <row r="68" spans="2:22" s="136" customFormat="1">
      <c r="B68" s="614" t="s">
        <v>67</v>
      </c>
      <c r="C68" s="610"/>
      <c r="D68" s="159"/>
      <c r="E68" s="159"/>
      <c r="F68" s="159"/>
      <c r="G68" s="159"/>
      <c r="H68" s="159"/>
      <c r="I68" s="159"/>
      <c r="J68" s="159"/>
      <c r="K68" s="160"/>
      <c r="L68" s="160"/>
      <c r="M68" s="160"/>
      <c r="N68" s="160"/>
      <c r="O68" s="160"/>
      <c r="P68" s="160"/>
      <c r="Q68" s="160"/>
      <c r="R68" s="161"/>
      <c r="U68" s="158"/>
      <c r="V68" s="152"/>
    </row>
    <row r="69" spans="2:22" s="162" customFormat="1">
      <c r="B69" s="153" t="s">
        <v>225</v>
      </c>
      <c r="C69" s="524"/>
      <c r="D69" s="155">
        <f>'5.  2015-2020 LRAM'!Y392</f>
        <v>14316.304205669534</v>
      </c>
      <c r="E69" s="155">
        <f>'5.  2015-2020 LRAM'!Z392</f>
        <v>11393.427353447569</v>
      </c>
      <c r="F69" s="155">
        <f>'5.  2015-2020 LRAM'!AA392</f>
        <v>4273.0033555615564</v>
      </c>
      <c r="G69" s="155">
        <f>'5.  2015-2020 LRAM'!AB392</f>
        <v>0</v>
      </c>
      <c r="H69" s="155">
        <f>'5.  2015-2020 LRAM'!AC392</f>
        <v>0</v>
      </c>
      <c r="I69" s="155">
        <f>'5.  2015-2020 LRAM'!AD392</f>
        <v>15349.665256968001</v>
      </c>
      <c r="J69" s="155">
        <f>'5.  2015-2020 LRAM'!AE392</f>
        <v>0</v>
      </c>
      <c r="K69" s="155">
        <f>'5.  2015-2020 LRAM'!AF392</f>
        <v>0</v>
      </c>
      <c r="L69" s="155">
        <f>'5.  2015-2020 LRAM'!AG392</f>
        <v>0</v>
      </c>
      <c r="M69" s="155">
        <f>'5.  2015-2020 LRAM'!AH392</f>
        <v>0</v>
      </c>
      <c r="N69" s="155">
        <f>'5.  2015-2020 LRAM'!AI392</f>
        <v>0</v>
      </c>
      <c r="O69" s="155">
        <f>'5.  2015-2020 LRAM'!AJ392</f>
        <v>0</v>
      </c>
      <c r="P69" s="155">
        <f>'5.  2015-2020 LRAM'!AK392</f>
        <v>0</v>
      </c>
      <c r="Q69" s="155">
        <f>'5.  2015-2020 LRAM'!AL392</f>
        <v>0</v>
      </c>
      <c r="R69" s="156">
        <f>SUM(D69:Q69)</f>
        <v>45332.400171646659</v>
      </c>
      <c r="U69" s="151"/>
      <c r="V69" s="152"/>
    </row>
    <row r="70" spans="2:22" s="162" customFormat="1">
      <c r="B70" s="153" t="s">
        <v>224</v>
      </c>
      <c r="C70" s="154"/>
      <c r="D70" s="155">
        <f>-'5.  2015-2020 LRAM'!Y393</f>
        <v>-4914.3770000000004</v>
      </c>
      <c r="E70" s="155">
        <f>-'5.  2015-2020 LRAM'!Z393</f>
        <v>-2062.8377999999998</v>
      </c>
      <c r="F70" s="155">
        <f>-'5.  2015-2020 LRAM'!AA393</f>
        <v>-1487.6008000000002</v>
      </c>
      <c r="G70" s="155">
        <f>-'5.  2015-2020 LRAM'!AB393</f>
        <v>-31.729699999999998</v>
      </c>
      <c r="H70" s="155">
        <f>-'5.  2015-2020 LRAM'!AC393</f>
        <v>-17.257100000000001</v>
      </c>
      <c r="I70" s="155">
        <f>-'5.  2015-2020 LRAM'!AD393</f>
        <v>-426.36170000000004</v>
      </c>
      <c r="J70" s="155">
        <f>-'5.  2015-2020 LRAM'!AE393</f>
        <v>0</v>
      </c>
      <c r="K70" s="155">
        <f>-'5.  2015-2020 LRAM'!AF393</f>
        <v>0</v>
      </c>
      <c r="L70" s="155">
        <f>-'5.  2015-2020 LRAM'!AG393</f>
        <v>0</v>
      </c>
      <c r="M70" s="155">
        <f>-'5.  2015-2020 LRAM'!AH393</f>
        <v>0</v>
      </c>
      <c r="N70" s="155">
        <f>-'5.  2015-2020 LRAM'!AI393</f>
        <v>0</v>
      </c>
      <c r="O70" s="155">
        <f>-'5.  2015-2020 LRAM'!AJ393</f>
        <v>0</v>
      </c>
      <c r="P70" s="155">
        <f>-'5.  2015-2020 LRAM'!AK393</f>
        <v>0</v>
      </c>
      <c r="Q70" s="155">
        <f>-'5.  2015-2020 LRAM'!AL393</f>
        <v>0</v>
      </c>
      <c r="R70" s="156">
        <f>SUM(D70:Q70)</f>
        <v>-8940.1641</v>
      </c>
      <c r="S70" s="157"/>
      <c r="U70" s="151"/>
      <c r="V70" s="152"/>
    </row>
    <row r="71" spans="2:22" s="136" customFormat="1">
      <c r="B71" s="614" t="s">
        <v>67</v>
      </c>
      <c r="C71" s="610"/>
      <c r="D71" s="159"/>
      <c r="E71" s="159"/>
      <c r="F71" s="159"/>
      <c r="G71" s="159"/>
      <c r="H71" s="159"/>
      <c r="I71" s="159"/>
      <c r="J71" s="159"/>
      <c r="K71" s="160"/>
      <c r="L71" s="160"/>
      <c r="M71" s="160"/>
      <c r="N71" s="160"/>
      <c r="O71" s="160"/>
      <c r="P71" s="160"/>
      <c r="Q71" s="160"/>
      <c r="R71" s="161"/>
      <c r="U71" s="158"/>
      <c r="V71" s="152"/>
    </row>
    <row r="72" spans="2:22" s="162" customFormat="1">
      <c r="B72" s="153" t="s">
        <v>227</v>
      </c>
      <c r="C72" s="524"/>
      <c r="D72" s="155">
        <f>'5.  2015-2020 LRAM'!Y577</f>
        <v>24127.044625055678</v>
      </c>
      <c r="E72" s="155">
        <f>'5.  2015-2020 LRAM'!Z577</f>
        <v>8270.4719413058028</v>
      </c>
      <c r="F72" s="155">
        <f>'5.  2015-2020 LRAM'!AA577</f>
        <v>8206.4595700632071</v>
      </c>
      <c r="G72" s="155">
        <f>'5.  2015-2020 LRAM'!AB577</f>
        <v>0</v>
      </c>
      <c r="H72" s="155">
        <f>'5.  2015-2020 LRAM'!AC577</f>
        <v>0</v>
      </c>
      <c r="I72" s="155">
        <f>'5.  2015-2020 LRAM'!AD577</f>
        <v>15349.665256968001</v>
      </c>
      <c r="J72" s="155">
        <f>'5.  2015-2020 LRAM'!AE577</f>
        <v>0</v>
      </c>
      <c r="K72" s="155">
        <f>'5.  2015-2020 LRAM'!AF577</f>
        <v>0</v>
      </c>
      <c r="L72" s="155">
        <f>'5.  2015-2020 LRAM'!AG577</f>
        <v>0</v>
      </c>
      <c r="M72" s="155">
        <f>'5.  2015-2020 LRAM'!AH577</f>
        <v>0</v>
      </c>
      <c r="N72" s="155">
        <f>'5.  2015-2020 LRAM'!AI577</f>
        <v>0</v>
      </c>
      <c r="O72" s="155">
        <f>'5.  2015-2020 LRAM'!AJ577</f>
        <v>0</v>
      </c>
      <c r="P72" s="155">
        <f>'5.  2015-2020 LRAM'!AK577</f>
        <v>0</v>
      </c>
      <c r="Q72" s="155">
        <f>'5.  2015-2020 LRAM'!AL577</f>
        <v>0</v>
      </c>
      <c r="R72" s="156">
        <f>SUM(D72:Q72)</f>
        <v>55953.641393392689</v>
      </c>
      <c r="U72" s="151"/>
      <c r="V72" s="152"/>
    </row>
    <row r="73" spans="2:22" s="162" customFormat="1">
      <c r="B73" s="153" t="s">
        <v>226</v>
      </c>
      <c r="C73" s="154"/>
      <c r="D73" s="155">
        <f>-'5.  2015-2020 LRAM'!Y578</f>
        <v>-4914.3770000000004</v>
      </c>
      <c r="E73" s="155">
        <f>-'5.  2015-2020 LRAM'!Z578</f>
        <v>-2062.8377999999998</v>
      </c>
      <c r="F73" s="155">
        <f>-'5.  2015-2020 LRAM'!AA578</f>
        <v>-1487.6008000000002</v>
      </c>
      <c r="G73" s="155">
        <f>-'5.  2015-2020 LRAM'!AB578</f>
        <v>-31.729699999999998</v>
      </c>
      <c r="H73" s="155">
        <f>-'5.  2015-2020 LRAM'!AC578</f>
        <v>-17.257100000000001</v>
      </c>
      <c r="I73" s="155">
        <f>-'5.  2015-2020 LRAM'!AD578</f>
        <v>-426.36170000000004</v>
      </c>
      <c r="J73" s="155">
        <f>-'5.  2015-2020 LRAM'!AE578</f>
        <v>0</v>
      </c>
      <c r="K73" s="155">
        <f>-'5.  2015-2020 LRAM'!AF578</f>
        <v>0</v>
      </c>
      <c r="L73" s="155">
        <f>-'5.  2015-2020 LRAM'!AG578</f>
        <v>0</v>
      </c>
      <c r="M73" s="155">
        <f>-'5.  2015-2020 LRAM'!AH578</f>
        <v>0</v>
      </c>
      <c r="N73" s="155">
        <f>-'5.  2015-2020 LRAM'!AI578</f>
        <v>0</v>
      </c>
      <c r="O73" s="155">
        <f>-'5.  2015-2020 LRAM'!AJ578</f>
        <v>0</v>
      </c>
      <c r="P73" s="155">
        <f>-'5.  2015-2020 LRAM'!AK578</f>
        <v>0</v>
      </c>
      <c r="Q73" s="155">
        <f>-'5.  2015-2020 LRAM'!AL578</f>
        <v>0</v>
      </c>
      <c r="R73" s="156">
        <f>SUM(D73:Q73)</f>
        <v>-8940.1641</v>
      </c>
      <c r="S73" s="157"/>
      <c r="U73" s="151"/>
      <c r="V73" s="152"/>
    </row>
    <row r="74" spans="2:22" s="136" customFormat="1">
      <c r="B74" s="614" t="s">
        <v>67</v>
      </c>
      <c r="C74" s="610"/>
      <c r="D74" s="159"/>
      <c r="E74" s="159"/>
      <c r="F74" s="159"/>
      <c r="G74" s="159"/>
      <c r="H74" s="159"/>
      <c r="I74" s="159"/>
      <c r="J74" s="159"/>
      <c r="K74" s="160"/>
      <c r="L74" s="160"/>
      <c r="M74" s="160"/>
      <c r="N74" s="160"/>
      <c r="O74" s="160"/>
      <c r="P74" s="160"/>
      <c r="Q74" s="160"/>
      <c r="R74" s="161"/>
      <c r="U74" s="158"/>
      <c r="V74" s="152"/>
    </row>
    <row r="75" spans="2:22" s="162" customFormat="1">
      <c r="B75" s="153" t="s">
        <v>229</v>
      </c>
      <c r="C75" s="524"/>
      <c r="D75" s="155">
        <f>'5.  2015-2020 LRAM'!Y762</f>
        <v>24614.668703686446</v>
      </c>
      <c r="E75" s="155">
        <f>'5.  2015-2020 LRAM'!Z762</f>
        <v>8238.3522052256394</v>
      </c>
      <c r="F75" s="155">
        <f>'5.  2015-2020 LRAM'!AA762</f>
        <v>9516.9161298652034</v>
      </c>
      <c r="G75" s="155">
        <f>'5.  2015-2020 LRAM'!AB762</f>
        <v>0</v>
      </c>
      <c r="H75" s="155">
        <f>'5.  2015-2020 LRAM'!AC762</f>
        <v>0</v>
      </c>
      <c r="I75" s="155">
        <f>'5.  2015-2020 LRAM'!AD762</f>
        <v>15349.665256968001</v>
      </c>
      <c r="J75" s="155">
        <f>'5.  2015-2020 LRAM'!AE762</f>
        <v>0</v>
      </c>
      <c r="K75" s="155">
        <f>'5.  2015-2020 LRAM'!AF762</f>
        <v>0</v>
      </c>
      <c r="L75" s="155">
        <f>'5.  2015-2020 LRAM'!AG762</f>
        <v>0</v>
      </c>
      <c r="M75" s="155">
        <f>'5.  2015-2020 LRAM'!AH762</f>
        <v>0</v>
      </c>
      <c r="N75" s="155">
        <f>'5.  2015-2020 LRAM'!AI762</f>
        <v>0</v>
      </c>
      <c r="O75" s="155">
        <f>'5.  2015-2020 LRAM'!AJ762</f>
        <v>0</v>
      </c>
      <c r="P75" s="155">
        <f>'5.  2015-2020 LRAM'!AK762</f>
        <v>0</v>
      </c>
      <c r="Q75" s="155">
        <f>'5.  2015-2020 LRAM'!AL762</f>
        <v>0</v>
      </c>
      <c r="R75" s="156">
        <f>SUM(D75:Q75)</f>
        <v>57719.602295745288</v>
      </c>
      <c r="U75" s="151"/>
      <c r="V75" s="152"/>
    </row>
    <row r="76" spans="2:22" s="162" customFormat="1" ht="16.5" customHeight="1">
      <c r="B76" s="153" t="s">
        <v>228</v>
      </c>
      <c r="C76" s="154"/>
      <c r="D76" s="155">
        <f>-'5.  2015-2020 LRAM'!Y763</f>
        <v>-4914.3770000000004</v>
      </c>
      <c r="E76" s="155">
        <f>-'5.  2015-2020 LRAM'!Z763</f>
        <v>-2062.8377999999998</v>
      </c>
      <c r="F76" s="155">
        <f>-'5.  2015-2020 LRAM'!AA763</f>
        <v>-1487.6008000000002</v>
      </c>
      <c r="G76" s="155">
        <f>-'5.  2015-2020 LRAM'!AB763</f>
        <v>-31.729699999999998</v>
      </c>
      <c r="H76" s="155">
        <f>-'5.  2015-2020 LRAM'!AC763</f>
        <v>-17.257100000000001</v>
      </c>
      <c r="I76" s="155">
        <f>-'5.  2015-2020 LRAM'!AD763</f>
        <v>-426.36170000000004</v>
      </c>
      <c r="J76" s="155">
        <f>-'5.  2015-2020 LRAM'!AE763</f>
        <v>0</v>
      </c>
      <c r="K76" s="155">
        <f>-'5.  2015-2020 LRAM'!AF763</f>
        <v>0</v>
      </c>
      <c r="L76" s="155">
        <f>-'5.  2015-2020 LRAM'!AG763</f>
        <v>0</v>
      </c>
      <c r="M76" s="155">
        <f>-'5.  2015-2020 LRAM'!AH763</f>
        <v>0</v>
      </c>
      <c r="N76" s="155">
        <f>-'5.  2015-2020 LRAM'!AI763</f>
        <v>0</v>
      </c>
      <c r="O76" s="155">
        <f>-'5.  2015-2020 LRAM'!AJ763</f>
        <v>0</v>
      </c>
      <c r="P76" s="155">
        <f>-'5.  2015-2020 LRAM'!AK763</f>
        <v>0</v>
      </c>
      <c r="Q76" s="155">
        <f>-'5.  2015-2020 LRAM'!AL763</f>
        <v>0</v>
      </c>
      <c r="R76" s="156">
        <f>SUM(D76:Q76)</f>
        <v>-8940.1641</v>
      </c>
      <c r="S76" s="157"/>
      <c r="U76" s="151"/>
      <c r="V76" s="152"/>
    </row>
    <row r="77" spans="2:22" s="136" customFormat="1">
      <c r="B77" s="614" t="s">
        <v>67</v>
      </c>
      <c r="C77" s="610"/>
      <c r="D77" s="159"/>
      <c r="E77" s="159"/>
      <c r="F77" s="159"/>
      <c r="G77" s="159"/>
      <c r="H77" s="159"/>
      <c r="I77" s="159"/>
      <c r="J77" s="159"/>
      <c r="K77" s="160"/>
      <c r="L77" s="160"/>
      <c r="M77" s="160"/>
      <c r="N77" s="160"/>
      <c r="O77" s="160"/>
      <c r="P77" s="160"/>
      <c r="Q77" s="160"/>
      <c r="R77" s="161"/>
      <c r="U77" s="158"/>
      <c r="V77" s="152"/>
    </row>
    <row r="78" spans="2:22" s="162" customFormat="1">
      <c r="B78" s="153" t="s">
        <v>231</v>
      </c>
      <c r="C78" s="154"/>
      <c r="D78" s="155">
        <f>'5.  2015-2020 LRAM'!Y950</f>
        <v>24631.616309079953</v>
      </c>
      <c r="E78" s="155">
        <f>'5.  2015-2020 LRAM'!Z950</f>
        <v>8225.5306310255364</v>
      </c>
      <c r="F78" s="155">
        <f>'5.  2015-2020 LRAM'!AA950</f>
        <v>9513.6198232481693</v>
      </c>
      <c r="G78" s="155">
        <f>'5.  2015-2020 LRAM'!AB950</f>
        <v>0</v>
      </c>
      <c r="H78" s="155">
        <f>'5.  2015-2020 LRAM'!AC950</f>
        <v>0</v>
      </c>
      <c r="I78" s="155">
        <f>'5.  2015-2020 LRAM'!AD950</f>
        <v>15349.665256968001</v>
      </c>
      <c r="J78" s="155">
        <f>'5.  2015-2020 LRAM'!AE950</f>
        <v>0</v>
      </c>
      <c r="K78" s="155">
        <f>'5.  2015-2020 LRAM'!AF950</f>
        <v>0</v>
      </c>
      <c r="L78" s="155">
        <f>'5.  2015-2020 LRAM'!AG950</f>
        <v>0</v>
      </c>
      <c r="M78" s="155">
        <f>'5.  2015-2020 LRAM'!AH950</f>
        <v>0</v>
      </c>
      <c r="N78" s="155">
        <f>'5.  2015-2020 LRAM'!AI950</f>
        <v>0</v>
      </c>
      <c r="O78" s="155">
        <f>'5.  2015-2020 LRAM'!AJ950</f>
        <v>0</v>
      </c>
      <c r="P78" s="155">
        <f>'5.  2015-2020 LRAM'!AK950</f>
        <v>0</v>
      </c>
      <c r="Q78" s="155">
        <f>'5.  2015-2020 LRAM'!AL950</f>
        <v>0</v>
      </c>
      <c r="R78" s="156">
        <f>SUM(D78:Q78)</f>
        <v>57720.432020321663</v>
      </c>
      <c r="U78" s="151"/>
      <c r="V78" s="152"/>
    </row>
    <row r="79" spans="2:22" s="162" customFormat="1">
      <c r="B79" s="153" t="s">
        <v>230</v>
      </c>
      <c r="C79" s="154"/>
      <c r="D79" s="155">
        <f>-'5.  2015-2020 LRAM'!Y951</f>
        <v>-4914.3770000000004</v>
      </c>
      <c r="E79" s="155">
        <f>-'5.  2015-2020 LRAM'!Z951</f>
        <v>-2062.8377999999998</v>
      </c>
      <c r="F79" s="155">
        <f>-'5.  2015-2020 LRAM'!AA951</f>
        <v>-1487.6008000000002</v>
      </c>
      <c r="G79" s="155">
        <f>-'5.  2015-2020 LRAM'!AB951</f>
        <v>-31.729699999999998</v>
      </c>
      <c r="H79" s="155">
        <f>-'5.  2015-2020 LRAM'!AC951</f>
        <v>-17.257100000000001</v>
      </c>
      <c r="I79" s="155">
        <f>-'5.  2015-2020 LRAM'!AD951</f>
        <v>-426.36170000000004</v>
      </c>
      <c r="J79" s="155">
        <f>-'5.  2015-2020 LRAM'!AE951</f>
        <v>0</v>
      </c>
      <c r="K79" s="155">
        <f>-'5.  2015-2020 LRAM'!AF951</f>
        <v>0</v>
      </c>
      <c r="L79" s="155">
        <f>-'5.  2015-2020 LRAM'!AG951</f>
        <v>0</v>
      </c>
      <c r="M79" s="155">
        <f>-'5.  2015-2020 LRAM'!AH951</f>
        <v>0</v>
      </c>
      <c r="N79" s="155">
        <f>-'5.  2015-2020 LRAM'!AI951</f>
        <v>0</v>
      </c>
      <c r="O79" s="155">
        <f>-'5.  2015-2020 LRAM'!AJ951</f>
        <v>0</v>
      </c>
      <c r="P79" s="155">
        <f>-'5.  2015-2020 LRAM'!AK951</f>
        <v>0</v>
      </c>
      <c r="Q79" s="155">
        <f>-'5.  2015-2020 LRAM'!AL951</f>
        <v>0</v>
      </c>
      <c r="R79" s="156">
        <f>SUM(D79:Q79)</f>
        <v>-8940.1641</v>
      </c>
      <c r="S79" s="157"/>
      <c r="U79" s="151"/>
      <c r="V79" s="152"/>
    </row>
    <row r="80" spans="2:22" s="136" customFormat="1">
      <c r="B80" s="614" t="s">
        <v>67</v>
      </c>
      <c r="C80" s="610"/>
      <c r="D80" s="159"/>
      <c r="E80" s="159"/>
      <c r="F80" s="159"/>
      <c r="G80" s="159"/>
      <c r="H80" s="159"/>
      <c r="I80" s="159"/>
      <c r="J80" s="159"/>
      <c r="K80" s="160"/>
      <c r="L80" s="160"/>
      <c r="M80" s="160"/>
      <c r="N80" s="160"/>
      <c r="O80" s="160"/>
      <c r="P80" s="160"/>
      <c r="Q80" s="160"/>
      <c r="R80" s="161"/>
      <c r="U80" s="158"/>
      <c r="V80" s="152"/>
    </row>
    <row r="81" spans="2:22" s="162" customFormat="1">
      <c r="B81" s="153" t="s">
        <v>233</v>
      </c>
      <c r="C81" s="524"/>
      <c r="D81" s="155">
        <f>'5.  2015-2020 LRAM'!Y1135</f>
        <v>23368.682417668464</v>
      </c>
      <c r="E81" s="155">
        <f>'5.  2015-2020 LRAM'!Z1135</f>
        <v>7978.2615431571539</v>
      </c>
      <c r="F81" s="155">
        <f>'5.  2015-2020 LRAM'!AA1135</f>
        <v>9408.1075824623149</v>
      </c>
      <c r="G81" s="155">
        <f>'5.  2015-2020 LRAM'!AB1135</f>
        <v>0</v>
      </c>
      <c r="H81" s="155">
        <f>'5.  2015-2020 LRAM'!AC1135</f>
        <v>0</v>
      </c>
      <c r="I81" s="155">
        <f>'5.  2015-2020 LRAM'!AD1135</f>
        <v>15349.665256968001</v>
      </c>
      <c r="J81" s="155">
        <f>'5.  2015-2020 LRAM'!AE1135</f>
        <v>0</v>
      </c>
      <c r="K81" s="155">
        <f>'5.  2015-2020 LRAM'!AF1135</f>
        <v>0</v>
      </c>
      <c r="L81" s="155">
        <f>'5.  2015-2020 LRAM'!AG1135</f>
        <v>0</v>
      </c>
      <c r="M81" s="155">
        <f>'5.  2015-2020 LRAM'!AH1135</f>
        <v>0</v>
      </c>
      <c r="N81" s="155">
        <f>'5.  2015-2020 LRAM'!AI1135</f>
        <v>0</v>
      </c>
      <c r="O81" s="155">
        <f>'5.  2015-2020 LRAM'!AJ1135</f>
        <v>0</v>
      </c>
      <c r="P81" s="155">
        <f>'5.  2015-2020 LRAM'!AK1135</f>
        <v>0</v>
      </c>
      <c r="Q81" s="155">
        <f>'5.  2015-2020 LRAM'!AL1135</f>
        <v>0</v>
      </c>
      <c r="R81" s="156">
        <f>SUM(D81:Q81)</f>
        <v>56104.716800255934</v>
      </c>
      <c r="U81" s="151"/>
      <c r="V81" s="152"/>
    </row>
    <row r="82" spans="2:22" s="162" customFormat="1">
      <c r="B82" s="153" t="s">
        <v>232</v>
      </c>
      <c r="C82" s="154"/>
      <c r="D82" s="155">
        <f>-'5.  2015-2020 LRAM'!Y1136</f>
        <v>-4914.3770000000004</v>
      </c>
      <c r="E82" s="155">
        <f>-'5.  2015-2020 LRAM'!Z1136</f>
        <v>-2062.8377999999998</v>
      </c>
      <c r="F82" s="155">
        <f>-'5.  2015-2020 LRAM'!AA1136</f>
        <v>-1487.6008000000002</v>
      </c>
      <c r="G82" s="155">
        <f>-'5.  2015-2020 LRAM'!AB1136</f>
        <v>-31.729699999999998</v>
      </c>
      <c r="H82" s="155">
        <f>-'5.  2015-2020 LRAM'!AC1136</f>
        <v>-17.257100000000001</v>
      </c>
      <c r="I82" s="155">
        <f>-'5.  2015-2020 LRAM'!AD1136</f>
        <v>-426.36170000000004</v>
      </c>
      <c r="J82" s="155">
        <f>-'5.  2015-2020 LRAM'!AE1136</f>
        <v>0</v>
      </c>
      <c r="K82" s="155">
        <f>-'5.  2015-2020 LRAM'!AF1136</f>
        <v>0</v>
      </c>
      <c r="L82" s="155">
        <f>-'5.  2015-2020 LRAM'!AG1136</f>
        <v>0</v>
      </c>
      <c r="M82" s="155">
        <f>-'5.  2015-2020 LRAM'!AH1136</f>
        <v>0</v>
      </c>
      <c r="N82" s="155">
        <f>-'5.  2015-2020 LRAM'!AI1136</f>
        <v>0</v>
      </c>
      <c r="O82" s="155">
        <f>-'5.  2015-2020 LRAM'!AJ1136</f>
        <v>0</v>
      </c>
      <c r="P82" s="155">
        <f>-'5.  2015-2020 LRAM'!AK1136</f>
        <v>0</v>
      </c>
      <c r="Q82" s="155">
        <f>-'5.  2015-2020 LRAM'!AL1136</f>
        <v>0</v>
      </c>
      <c r="R82" s="156">
        <f>SUM(D82:Q82)</f>
        <v>-8940.1641</v>
      </c>
      <c r="S82" s="157"/>
      <c r="U82" s="151"/>
      <c r="V82" s="152"/>
    </row>
    <row r="83" spans="2:22" s="136" customFormat="1">
      <c r="B83" s="614" t="s">
        <v>67</v>
      </c>
      <c r="C83" s="610"/>
      <c r="D83" s="159"/>
      <c r="E83" s="159"/>
      <c r="F83" s="159"/>
      <c r="G83" s="159"/>
      <c r="H83" s="159"/>
      <c r="I83" s="159"/>
      <c r="J83" s="159"/>
      <c r="K83" s="160"/>
      <c r="L83" s="160"/>
      <c r="M83" s="160"/>
      <c r="N83" s="160"/>
      <c r="O83" s="160"/>
      <c r="P83" s="160"/>
      <c r="Q83" s="160"/>
      <c r="R83" s="161"/>
      <c r="U83" s="158"/>
      <c r="V83" s="152"/>
    </row>
    <row r="84" spans="2:22" s="136" customFormat="1">
      <c r="B84" s="800" t="s">
        <v>748</v>
      </c>
      <c r="C84" s="524"/>
      <c r="D84" s="155">
        <f>'5.  2015-2020 LRAM'!Y1168</f>
        <v>7688.7178090481793</v>
      </c>
      <c r="E84" s="155">
        <f>'5.  2015-2020 LRAM'!Z1168</f>
        <v>1245.4720304478744</v>
      </c>
      <c r="F84" s="155">
        <f>'5.  2015-2020 LRAM'!AA1168</f>
        <v>7922.179304307745</v>
      </c>
      <c r="G84" s="155">
        <f>'5.  2015-2020 LRAM'!AB1168</f>
        <v>0</v>
      </c>
      <c r="H84" s="155">
        <f>'5.  2015-2020 LRAM'!AC1168</f>
        <v>0</v>
      </c>
      <c r="I84" s="155">
        <f>'5.  2015-2020 LRAM'!AD1168</f>
        <v>15349.665256968001</v>
      </c>
      <c r="J84" s="155">
        <f>'5.  2015-2020 LRAM'!AE1168</f>
        <v>0</v>
      </c>
      <c r="K84" s="155">
        <f>'5.  2015-2020 LRAM'!AF1168</f>
        <v>0</v>
      </c>
      <c r="L84" s="155">
        <f>'5.  2015-2020 LRAM'!AG1168</f>
        <v>0</v>
      </c>
      <c r="M84" s="155">
        <f>'5.  2015-2020 LRAM'!AH1168</f>
        <v>0</v>
      </c>
      <c r="N84" s="155">
        <f>'5.  2015-2020 LRAM'!AI1168</f>
        <v>0</v>
      </c>
      <c r="O84" s="155">
        <f>'5.  2015-2020 LRAM'!AJ1168</f>
        <v>0</v>
      </c>
      <c r="P84" s="155">
        <f>'5.  2015-2020 LRAM'!AK1168</f>
        <v>0</v>
      </c>
      <c r="Q84" s="155">
        <f>'5.  2015-2020 LRAM'!AL1168</f>
        <v>0</v>
      </c>
      <c r="R84" s="156">
        <f>SUM(D84:Q84)</f>
        <v>32206.034400771801</v>
      </c>
      <c r="U84" s="158"/>
      <c r="V84" s="152"/>
    </row>
    <row r="85" spans="2:22" s="136" customFormat="1">
      <c r="B85" s="800" t="s">
        <v>749</v>
      </c>
      <c r="C85" s="154"/>
      <c r="D85" s="155">
        <f>-'5.  2015-2020 LRAM'!Y1169</f>
        <v>-1647.7617</v>
      </c>
      <c r="E85" s="155">
        <f>-'5.  2015-2020 LRAM'!Z1169</f>
        <v>-687.61260000000004</v>
      </c>
      <c r="F85" s="155">
        <f>-'5.  2015-2020 LRAM'!AA1169</f>
        <v>-1487.6008000000002</v>
      </c>
      <c r="G85" s="155">
        <f>-'5.  2015-2020 LRAM'!AB1169</f>
        <v>-31.729699999999998</v>
      </c>
      <c r="H85" s="155">
        <f>-'5.  2015-2020 LRAM'!AC1169</f>
        <v>-17.257100000000001</v>
      </c>
      <c r="I85" s="155">
        <f>-'5.  2015-2020 LRAM'!AD1169</f>
        <v>-426.36170000000004</v>
      </c>
      <c r="J85" s="155">
        <f>-'5.  2015-2020 LRAM'!AE1169</f>
        <v>0</v>
      </c>
      <c r="K85" s="155">
        <f>-'5.  2015-2020 LRAM'!AF1169</f>
        <v>0</v>
      </c>
      <c r="L85" s="155">
        <f>-'5.  2015-2020 LRAM'!AG1169</f>
        <v>0</v>
      </c>
      <c r="M85" s="155">
        <f>-'5.  2015-2020 LRAM'!AH1169</f>
        <v>0</v>
      </c>
      <c r="N85" s="155">
        <f>-'5.  2015-2020 LRAM'!AI1169</f>
        <v>0</v>
      </c>
      <c r="O85" s="155">
        <f>-'5.  2015-2020 LRAM'!AJ1169</f>
        <v>0</v>
      </c>
      <c r="P85" s="155">
        <f>-'5.  2015-2020 LRAM'!AK1169</f>
        <v>0</v>
      </c>
      <c r="Q85" s="155">
        <f>-'5.  2015-2020 LRAM'!AL1169</f>
        <v>0</v>
      </c>
      <c r="R85" s="156">
        <f>SUM(D85:Q85)</f>
        <v>-4298.3235999999997</v>
      </c>
      <c r="U85" s="158"/>
      <c r="V85" s="152"/>
    </row>
    <row r="86" spans="2:22" s="136" customFormat="1">
      <c r="B86" s="801" t="s">
        <v>67</v>
      </c>
      <c r="C86" s="610"/>
      <c r="D86" s="159"/>
      <c r="E86" s="159"/>
      <c r="F86" s="159"/>
      <c r="G86" s="159"/>
      <c r="H86" s="159"/>
      <c r="I86" s="159"/>
      <c r="J86" s="159"/>
      <c r="K86" s="160"/>
      <c r="L86" s="160"/>
      <c r="M86" s="160"/>
      <c r="N86" s="160"/>
      <c r="O86" s="160"/>
      <c r="P86" s="160"/>
      <c r="Q86" s="160"/>
      <c r="R86" s="161"/>
      <c r="U86" s="158"/>
      <c r="V86" s="152"/>
    </row>
    <row r="87" spans="2:22" s="17" customFormat="1" ht="20.25" customHeight="1">
      <c r="B87" s="611" t="s">
        <v>43</v>
      </c>
      <c r="C87" s="610"/>
      <c r="D87" s="667">
        <f>'6.  Carrying Charges'!I237</f>
        <v>3421.3064553930831</v>
      </c>
      <c r="E87" s="667">
        <f>'6.  Carrying Charges'!J237</f>
        <v>5494.5164097989282</v>
      </c>
      <c r="F87" s="667">
        <f>'6.  Carrying Charges'!K237</f>
        <v>1878.6325055382972</v>
      </c>
      <c r="G87" s="667">
        <f>'6.  Carrying Charges'!L237</f>
        <v>-19.614695503125002</v>
      </c>
      <c r="H87" s="667">
        <f>'6.  Carrying Charges'!M237</f>
        <v>-10.568760870000002</v>
      </c>
      <c r="I87" s="667">
        <f>'6.  Carrying Charges'!N237</f>
        <v>4317.2497775920883</v>
      </c>
      <c r="J87" s="667">
        <f>'6.  Carrying Charges'!O237</f>
        <v>0</v>
      </c>
      <c r="K87" s="667">
        <f>'6.  Carrying Charges'!P237</f>
        <v>0</v>
      </c>
      <c r="L87" s="667">
        <f>'6.  Carrying Charges'!Q237</f>
        <v>0</v>
      </c>
      <c r="M87" s="667">
        <f>'6.  Carrying Charges'!R237</f>
        <v>0</v>
      </c>
      <c r="N87" s="667">
        <f>'6.  Carrying Charges'!S237</f>
        <v>0</v>
      </c>
      <c r="O87" s="667">
        <f>'6.  Carrying Charges'!T237</f>
        <v>0</v>
      </c>
      <c r="P87" s="667">
        <f>'6.  Carrying Charges'!U237</f>
        <v>0</v>
      </c>
      <c r="Q87" s="667">
        <f>'6.  Carrying Charges'!V237</f>
        <v>0</v>
      </c>
      <c r="R87" s="668">
        <f>SUM(D87:Q87)</f>
        <v>15081.52169194927</v>
      </c>
      <c r="U87" s="151"/>
      <c r="V87" s="152"/>
    </row>
    <row r="88" spans="2:22" s="162" customFormat="1" ht="21.75" customHeight="1">
      <c r="B88" s="612" t="s">
        <v>240</v>
      </c>
      <c r="C88" s="613"/>
      <c r="D88" s="612">
        <f>SUM(D54:D86)+D87</f>
        <v>97185.271090895563</v>
      </c>
      <c r="E88" s="612">
        <f>SUM(E54:E86)+E87</f>
        <v>77019.426009616436</v>
      </c>
      <c r="F88" s="612">
        <f>SUM(F54:F86)+F87</f>
        <v>48072.894955358897</v>
      </c>
      <c r="G88" s="612">
        <f t="shared" ref="G88:Q88" si="2">SUM(G54:G86)+G87</f>
        <v>-331.65709550312499</v>
      </c>
      <c r="H88" s="612">
        <f t="shared" si="2"/>
        <v>-179.50316087000004</v>
      </c>
      <c r="I88" s="612">
        <f t="shared" si="2"/>
        <v>107503.08340760811</v>
      </c>
      <c r="J88" s="612">
        <f t="shared" si="2"/>
        <v>0</v>
      </c>
      <c r="K88" s="612">
        <f t="shared" si="2"/>
        <v>0</v>
      </c>
      <c r="L88" s="612">
        <f t="shared" si="2"/>
        <v>0</v>
      </c>
      <c r="M88" s="612">
        <f t="shared" si="2"/>
        <v>0</v>
      </c>
      <c r="N88" s="612">
        <f t="shared" si="2"/>
        <v>0</v>
      </c>
      <c r="O88" s="612">
        <f t="shared" si="2"/>
        <v>0</v>
      </c>
      <c r="P88" s="612">
        <f t="shared" si="2"/>
        <v>0</v>
      </c>
      <c r="Q88" s="612">
        <f t="shared" si="2"/>
        <v>0</v>
      </c>
      <c r="R88" s="612">
        <f>SUM(R54:R86)+R87</f>
        <v>329269.51520710584</v>
      </c>
      <c r="U88" s="151"/>
      <c r="V88" s="152"/>
    </row>
    <row r="89" spans="2:22" ht="20.25" customHeight="1">
      <c r="B89" s="447" t="s">
        <v>820</v>
      </c>
      <c r="C89" s="591"/>
      <c r="D89" s="590"/>
      <c r="E89" s="590"/>
      <c r="F89" s="590"/>
      <c r="G89" s="590"/>
      <c r="H89" s="590"/>
      <c r="I89" s="590"/>
      <c r="J89" s="590"/>
      <c r="K89" s="590"/>
      <c r="L89" s="590"/>
      <c r="M89" s="590"/>
      <c r="N89" s="590"/>
      <c r="O89" s="590"/>
      <c r="P89" s="590"/>
      <c r="Q89" s="590"/>
      <c r="R89" s="590"/>
      <c r="V89" s="13"/>
    </row>
    <row r="90" spans="2:22" ht="20.25" customHeight="1">
      <c r="B90" s="609"/>
      <c r="C90" s="66"/>
      <c r="E90" s="9"/>
      <c r="V90" s="13"/>
    </row>
    <row r="91" spans="2:22" ht="14.4">
      <c r="E91" s="9"/>
    </row>
    <row r="92" spans="2:22" ht="21" hidden="1" customHeight="1">
      <c r="B92" s="118" t="s">
        <v>536</v>
      </c>
      <c r="F92" s="578"/>
    </row>
    <row r="93" spans="2:22" s="538" customFormat="1" ht="27.75" hidden="1" customHeight="1">
      <c r="B93" s="559" t="s">
        <v>556</v>
      </c>
      <c r="C93" s="555"/>
      <c r="D93" s="555"/>
      <c r="E93" s="562"/>
      <c r="F93" s="555"/>
      <c r="G93" s="555"/>
      <c r="H93" s="555"/>
      <c r="I93" s="555"/>
      <c r="J93" s="555"/>
      <c r="T93" s="539"/>
      <c r="U93" s="539"/>
    </row>
    <row r="94" spans="2:22" ht="11.25" hidden="1" customHeight="1">
      <c r="B94" s="110"/>
    </row>
    <row r="95" spans="2:22" s="551" customFormat="1" ht="25.5" hidden="1" customHeight="1">
      <c r="B95" s="553"/>
      <c r="C95" s="549">
        <v>2011</v>
      </c>
      <c r="D95" s="549">
        <v>2012</v>
      </c>
      <c r="E95" s="549">
        <v>2013</v>
      </c>
      <c r="F95" s="549">
        <v>2014</v>
      </c>
      <c r="G95" s="549">
        <v>2015</v>
      </c>
      <c r="H95" s="549">
        <v>2016</v>
      </c>
      <c r="I95" s="549">
        <v>2017</v>
      </c>
      <c r="J95" s="549">
        <v>2018</v>
      </c>
      <c r="K95" s="549">
        <v>2019</v>
      </c>
      <c r="L95" s="549">
        <v>2020</v>
      </c>
      <c r="M95" s="550" t="s">
        <v>26</v>
      </c>
      <c r="T95" s="552"/>
      <c r="U95" s="552"/>
    </row>
    <row r="96" spans="2:22" s="90" customFormat="1" ht="23.25" hidden="1" customHeight="1">
      <c r="B96" s="197">
        <v>2011</v>
      </c>
      <c r="C96" s="544">
        <f>'4.  2011-2014 LRAM'!AO130</f>
        <v>3753.7398705652759</v>
      </c>
      <c r="D96" s="545">
        <f>SUM('4.  2011-2014 LRAM'!AA260:AN260)</f>
        <v>4542.3258865110693</v>
      </c>
      <c r="E96" s="545">
        <f>SUM('4.  2011-2014 LRAM'!AA390:AN390)</f>
        <v>4970.7935479299158</v>
      </c>
      <c r="F96" s="546">
        <f>SUM('4.  2011-2014 LRAM'!AA520:AN520)</f>
        <v>5016.9307084834472</v>
      </c>
      <c r="G96" s="546">
        <f>SUM('5.  2015-2020 LRAM'!Y202:AL202)</f>
        <v>4999.5853676655943</v>
      </c>
      <c r="H96" s="545">
        <f>SUM('5.  2015-2020 LRAM'!Y386:AL386)</f>
        <v>4865.485267294277</v>
      </c>
      <c r="I96" s="546">
        <f>SUM('5.  2015-2020 LRAM'!Y570:AL570)</f>
        <v>4721.501780939815</v>
      </c>
      <c r="J96" s="545">
        <f>SUM('5.  2015-2020 LRAM'!Y754:AL754)</f>
        <v>4719.4749237378383</v>
      </c>
      <c r="K96" s="545">
        <f>SUM('5.  2015-2020 LRAM'!Y941:AL941)</f>
        <v>4836.8884073673926</v>
      </c>
      <c r="L96" s="545">
        <f>SUM('5.  2015-2020 LRAM'!Y1125:AL1125)</f>
        <v>4348.8419046762829</v>
      </c>
      <c r="M96" s="545">
        <f>SUM(C96:L96)</f>
        <v>46775.567665170893</v>
      </c>
      <c r="T96" s="196"/>
      <c r="U96" s="196"/>
    </row>
    <row r="97" spans="2:21" s="90" customFormat="1" ht="23.25" hidden="1" customHeight="1">
      <c r="B97" s="197">
        <v>2012</v>
      </c>
      <c r="C97" s="547"/>
      <c r="D97" s="546">
        <f>SUM('4.  2011-2014 LRAM'!AA261:AN261)</f>
        <v>7011.7975568127194</v>
      </c>
      <c r="E97" s="545">
        <f>SUM('4.  2011-2014 LRAM'!AA391:AN391)</f>
        <v>7713.1639158117432</v>
      </c>
      <c r="F97" s="546">
        <f>SUM('4.  2011-2014 LRAM'!AA521:AN521)</f>
        <v>7792.9992754604627</v>
      </c>
      <c r="G97" s="546">
        <f>SUM('5.  2015-2020 LRAM'!Y203:AL203)</f>
        <v>5783.6263471216998</v>
      </c>
      <c r="H97" s="545">
        <f>SUM('5.  2015-2020 LRAM'!Y387:AL387)</f>
        <v>5585.4457543064063</v>
      </c>
      <c r="I97" s="546">
        <f>SUM('5.  2015-2020 LRAM'!Y571:AL571)</f>
        <v>1242.9417365851114</v>
      </c>
      <c r="J97" s="545">
        <f>SUM('5.  2015-2020 LRAM'!Y755:AL755)</f>
        <v>1140.0339944835466</v>
      </c>
      <c r="K97" s="545">
        <f>SUM('5.  2015-2020 LRAM'!Y942:AL942)</f>
        <v>1126.8043370534219</v>
      </c>
      <c r="L97" s="545">
        <f>SUM('5.  2015-2020 LRAM'!Y1126:AL1126)</f>
        <v>956.46938520557615</v>
      </c>
      <c r="M97" s="545">
        <f>SUM(D97:L97)</f>
        <v>38353.282302840686</v>
      </c>
      <c r="T97" s="196"/>
      <c r="U97" s="196"/>
    </row>
    <row r="98" spans="2:21" s="90" customFormat="1" ht="23.25" hidden="1" customHeight="1">
      <c r="B98" s="197">
        <v>2013</v>
      </c>
      <c r="C98" s="548"/>
      <c r="D98" s="548"/>
      <c r="E98" s="546">
        <f>SUM('4.  2011-2014 LRAM'!AA392:AN392)</f>
        <v>2645.5229860019435</v>
      </c>
      <c r="F98" s="546">
        <f>SUM('4.  2011-2014 LRAM'!AA522:AN522)</f>
        <v>2672.1200128371634</v>
      </c>
      <c r="G98" s="546">
        <f>SUM('5.  2015-2020 LRAM'!Y204:AL204)</f>
        <v>2658.9589169104793</v>
      </c>
      <c r="H98" s="545">
        <f>SUM('5.  2015-2020 LRAM'!Y388:AL388)</f>
        <v>2488.9403955609864</v>
      </c>
      <c r="I98" s="546">
        <f>SUM('5.  2015-2020 LRAM'!Y572:AL572)</f>
        <v>1769.329481032586</v>
      </c>
      <c r="J98" s="545">
        <f>SUM('5.  2015-2020 LRAM'!Y756:AL756)</f>
        <v>1656.3539628338608</v>
      </c>
      <c r="K98" s="545">
        <f>SUM('5.  2015-2020 LRAM'!Y943:AL943)</f>
        <v>1656.3539628338608</v>
      </c>
      <c r="L98" s="545">
        <f>SUM('5.  2015-2020 LRAM'!Y1127:AL1127)</f>
        <v>1547.4854442530809</v>
      </c>
      <c r="M98" s="545">
        <f>SUM(C98:L98)</f>
        <v>17095.06516226396</v>
      </c>
      <c r="T98" s="196"/>
      <c r="U98" s="196"/>
    </row>
    <row r="99" spans="2:21" s="90" customFormat="1" ht="23.25" hidden="1" customHeight="1">
      <c r="B99" s="197">
        <v>2014</v>
      </c>
      <c r="C99" s="548"/>
      <c r="D99" s="548"/>
      <c r="E99" s="548"/>
      <c r="F99" s="546">
        <f>SUM('4.  2011-2014 LRAM'!AA523:AN523)</f>
        <v>6734.2928067534967</v>
      </c>
      <c r="G99" s="546">
        <f>SUM('5.  2015-2020 LRAM'!Y205:AL205)</f>
        <v>6823.6496278906252</v>
      </c>
      <c r="H99" s="545">
        <f>SUM('5.  2015-2020 LRAM'!Y389:AL389)</f>
        <v>6664.666253125195</v>
      </c>
      <c r="I99" s="546">
        <f>SUM('5.  2015-2020 LRAM'!Y573:AL573)</f>
        <v>6103.8548099141508</v>
      </c>
      <c r="J99" s="545">
        <f>SUM('5.  2015-2020 LRAM'!Y757:AL757)</f>
        <v>6006.9294743545279</v>
      </c>
      <c r="K99" s="545">
        <f>SUM('5.  2015-2020 LRAM'!Y944:AL944)</f>
        <v>5930.5950877779642</v>
      </c>
      <c r="L99" s="545">
        <f>SUM('5.  2015-2020 LRAM'!Y1128:AL1128)</f>
        <v>5146.6196669096744</v>
      </c>
      <c r="M99" s="545">
        <f>SUM(F99:L99)</f>
        <v>43410.607726725633</v>
      </c>
      <c r="T99" s="196"/>
      <c r="U99" s="196"/>
    </row>
    <row r="100" spans="2:21" s="90" customFormat="1" ht="23.25" hidden="1" customHeight="1">
      <c r="B100" s="197">
        <v>2015</v>
      </c>
      <c r="C100" s="548"/>
      <c r="D100" s="548"/>
      <c r="E100" s="548"/>
      <c r="F100" s="548"/>
      <c r="G100" s="546">
        <f>SUM('5.  2015-2020 LRAM'!Y206:AL206)</f>
        <v>19282.818206266911</v>
      </c>
      <c r="H100" s="545">
        <f>SUM('5.  2015-2020 LRAM'!Y390:AL390)</f>
        <v>19340.388701359796</v>
      </c>
      <c r="I100" s="546">
        <f>SUM('5.  2015-2020 LRAM'!Y574:AL574)</f>
        <v>19338.960701359796</v>
      </c>
      <c r="J100" s="545">
        <f>SUM('5.  2015-2020 LRAM'!Y758:AL758)</f>
        <v>19337.532701359796</v>
      </c>
      <c r="K100" s="545">
        <f>SUM('5.  2015-2020 LRAM'!Y945:AL945)</f>
        <v>19311.573701359797</v>
      </c>
      <c r="L100" s="545">
        <f>SUM('5.  2015-2020 LRAM'!Y1129:AL1129)</f>
        <v>19263.860355433746</v>
      </c>
      <c r="M100" s="545">
        <f>SUM(G100:L100)</f>
        <v>115875.13436713985</v>
      </c>
      <c r="T100" s="196"/>
      <c r="U100" s="196"/>
    </row>
    <row r="101" spans="2:21" s="90" customFormat="1" ht="23.25" hidden="1" customHeight="1">
      <c r="B101" s="197">
        <v>2016</v>
      </c>
      <c r="C101" s="548"/>
      <c r="D101" s="548"/>
      <c r="E101" s="548"/>
      <c r="F101" s="548"/>
      <c r="G101" s="548"/>
      <c r="H101" s="545">
        <f>SUM('5.  2015-2020 LRAM'!Y391:AL391)</f>
        <v>6387.4737999999998</v>
      </c>
      <c r="I101" s="546">
        <f>SUM('5.  2015-2020 LRAM'!Y575:AL575)</f>
        <v>6387.4737999999998</v>
      </c>
      <c r="J101" s="545">
        <f>SUM('5.  2015-2020 LRAM'!Y759:AL759)</f>
        <v>6387.4737999999998</v>
      </c>
      <c r="K101" s="545">
        <f>SUM('5.  2015-2020 LRAM'!Y946:AL946)</f>
        <v>6387.4737999999998</v>
      </c>
      <c r="L101" s="545">
        <f>SUM('5.  2015-2020 LRAM'!Y1130:AL1130)</f>
        <v>6387.4737999999998</v>
      </c>
      <c r="M101" s="545">
        <f>SUM(H101:L101)</f>
        <v>31937.368999999999</v>
      </c>
      <c r="T101" s="196"/>
      <c r="U101" s="196"/>
    </row>
    <row r="102" spans="2:21" s="90" customFormat="1" ht="23.25" hidden="1" customHeight="1">
      <c r="B102" s="197">
        <v>2017</v>
      </c>
      <c r="C102" s="548"/>
      <c r="D102" s="548"/>
      <c r="E102" s="548"/>
      <c r="F102" s="548"/>
      <c r="G102" s="548"/>
      <c r="H102" s="548"/>
      <c r="I102" s="545">
        <f>SUM('5.  2015-2020 LRAM'!Y576:AL576)</f>
        <v>16389.579083561228</v>
      </c>
      <c r="J102" s="545">
        <f>SUM('5.  2015-2020 LRAM'!Y760:AL760)</f>
        <v>14074.776614915794</v>
      </c>
      <c r="K102" s="545">
        <f>SUM('5.  2015-2020 LRAM'!Y947:AL947)</f>
        <v>14074.776614915794</v>
      </c>
      <c r="L102" s="545">
        <f>SUM('5.  2015-2020 LRAM'!Y1131:AL1131)</f>
        <v>14069.770849810648</v>
      </c>
      <c r="M102" s="545">
        <f>SUM(I102:L102)</f>
        <v>58608.90316320346</v>
      </c>
      <c r="T102" s="196"/>
      <c r="U102" s="196"/>
    </row>
    <row r="103" spans="2:21" s="90" customFormat="1" ht="23.25" hidden="1" customHeight="1">
      <c r="B103" s="197">
        <v>2018</v>
      </c>
      <c r="C103" s="548"/>
      <c r="D103" s="548"/>
      <c r="E103" s="548"/>
      <c r="F103" s="548"/>
      <c r="G103" s="548"/>
      <c r="H103" s="548"/>
      <c r="I103" s="548"/>
      <c r="J103" s="545">
        <f>SUM('5.  2015-2020 LRAM'!Y761:AL761)</f>
        <v>4397.0268240599253</v>
      </c>
      <c r="K103" s="545">
        <f>SUM('5.  2015-2020 LRAM'!Y948:AL948)</f>
        <v>4385.2561090134295</v>
      </c>
      <c r="L103" s="545">
        <f>SUM('5.  2015-2020 LRAM'!Y1132:AL1132)</f>
        <v>4373.4853939669338</v>
      </c>
      <c r="M103" s="545">
        <f>SUM(J103:L103)</f>
        <v>13155.768327040289</v>
      </c>
      <c r="T103" s="196"/>
      <c r="U103" s="196"/>
    </row>
    <row r="104" spans="2:21" s="90" customFormat="1" ht="23.25" hidden="1" customHeight="1">
      <c r="B104" s="197">
        <v>2019</v>
      </c>
      <c r="C104" s="548"/>
      <c r="D104" s="548"/>
      <c r="E104" s="548"/>
      <c r="F104" s="548"/>
      <c r="G104" s="548"/>
      <c r="H104" s="548"/>
      <c r="I104" s="548"/>
      <c r="J104" s="548"/>
      <c r="K104" s="545">
        <f>SUM('5.  2015-2020 LRAM'!Y949:AL949)</f>
        <v>10.71</v>
      </c>
      <c r="L104" s="545">
        <f>SUM('5.  2015-2020 LRAM'!Y1133:AL1133)</f>
        <v>10.71</v>
      </c>
      <c r="M104" s="545">
        <f>SUM(K104:L104)</f>
        <v>21.42</v>
      </c>
      <c r="T104" s="196"/>
      <c r="U104" s="196"/>
    </row>
    <row r="105" spans="2:21" s="90" customFormat="1" ht="23.25" hidden="1" customHeight="1">
      <c r="B105" s="197">
        <v>2020</v>
      </c>
      <c r="C105" s="548"/>
      <c r="D105" s="548"/>
      <c r="E105" s="548"/>
      <c r="F105" s="548"/>
      <c r="G105" s="548"/>
      <c r="H105" s="548"/>
      <c r="I105" s="548"/>
      <c r="J105" s="548"/>
      <c r="K105" s="548"/>
      <c r="L105" s="547">
        <f>SUM('5.  2015-2020 LRAM'!Y1134:AL1134)</f>
        <v>0</v>
      </c>
      <c r="M105" s="547">
        <f>L105</f>
        <v>0</v>
      </c>
      <c r="T105" s="196"/>
      <c r="U105" s="196"/>
    </row>
    <row r="106" spans="2:21" s="195" customFormat="1" ht="24" hidden="1" customHeight="1">
      <c r="B106" s="560" t="s">
        <v>519</v>
      </c>
      <c r="C106" s="544">
        <f>C96</f>
        <v>3753.7398705652759</v>
      </c>
      <c r="D106" s="545">
        <f>D96+D97</f>
        <v>11554.123443323788</v>
      </c>
      <c r="E106" s="545">
        <f>E96+E97+E98</f>
        <v>15329.480449743602</v>
      </c>
      <c r="F106" s="545">
        <f>F96+F97+F98+F99</f>
        <v>22216.342803534571</v>
      </c>
      <c r="G106" s="545">
        <f>G96+G97+G98+G99+G100</f>
        <v>39548.638465855314</v>
      </c>
      <c r="H106" s="545">
        <f>H96+H97+H98+H99+H100+H101</f>
        <v>45332.400171646666</v>
      </c>
      <c r="I106" s="545">
        <f>I96+I97+I98+I99+I100+I101+I102</f>
        <v>55953.641393392689</v>
      </c>
      <c r="J106" s="545">
        <f>J96+J97+J98+J99+J100+J101+J102+J103</f>
        <v>57719.602295745281</v>
      </c>
      <c r="K106" s="545">
        <f>K96+K97+K98+K99+K100+K101+K102+K103+K104</f>
        <v>57720.432020321656</v>
      </c>
      <c r="L106" s="545">
        <f>SUM(L96:L105)</f>
        <v>56104.716800255948</v>
      </c>
      <c r="M106" s="545">
        <f>SUM(M96:M105)</f>
        <v>365233.11771438475</v>
      </c>
      <c r="T106" s="198"/>
      <c r="U106" s="198"/>
    </row>
    <row r="107" spans="2:21" s="27" customFormat="1" ht="24.75" hidden="1" customHeight="1">
      <c r="B107" s="561" t="s">
        <v>518</v>
      </c>
      <c r="C107" s="543">
        <f>'4.  2011-2014 LRAM'!AO131</f>
        <v>0</v>
      </c>
      <c r="D107" s="543">
        <f>'4.  2011-2014 LRAM'!AO263</f>
        <v>7909.0445</v>
      </c>
      <c r="E107" s="543">
        <f>'4.  2011-2014 LRAM'!AO394</f>
        <v>8675.3791999999994</v>
      </c>
      <c r="F107" s="543">
        <f>'4.  2011-2014 LRAM'!AO525</f>
        <v>8775.7111999999997</v>
      </c>
      <c r="G107" s="543">
        <f>'5.  2015-2020 LRAM'!AM208</f>
        <v>8891.8796000000002</v>
      </c>
      <c r="H107" s="543">
        <f>'5.  2015-2020 LRAM'!AM393</f>
        <v>8940.1641</v>
      </c>
      <c r="I107" s="543">
        <f>'5.  2015-2020 LRAM'!AM578</f>
        <v>8940.1641</v>
      </c>
      <c r="J107" s="543">
        <f>'5.  2015-2020 LRAM'!AM763</f>
        <v>8940.1641</v>
      </c>
      <c r="K107" s="543">
        <f>'5.  2015-2020 LRAM'!AM951</f>
        <v>8940.1641</v>
      </c>
      <c r="L107" s="543">
        <f>'5.  2015-2020 LRAM'!AM1136</f>
        <v>8940.1641</v>
      </c>
      <c r="M107" s="545">
        <f>SUM(C107:L107)</f>
        <v>78952.834999999992</v>
      </c>
      <c r="T107" s="89"/>
      <c r="U107" s="89"/>
    </row>
    <row r="108" spans="2:21" ht="24.75" hidden="1" customHeight="1">
      <c r="B108" s="561" t="s">
        <v>43</v>
      </c>
      <c r="C108" s="543">
        <f>'6.  Carrying Charges'!W27</f>
        <v>25.290822377933544</v>
      </c>
      <c r="D108" s="543">
        <f>'6.  Carrying Charges'!W42</f>
        <v>105.02951785588715</v>
      </c>
      <c r="E108" s="543">
        <f>'6.  Carrying Charges'!W57</f>
        <v>258.62416159020393</v>
      </c>
      <c r="F108" s="543">
        <f>'6.  Carrying Charges'!W72</f>
        <v>555.75834195441826</v>
      </c>
      <c r="G108" s="543">
        <f>'6.  Carrying Charges'!W87</f>
        <v>1040.5432300299844</v>
      </c>
      <c r="H108" s="543">
        <f>'6.  Carrying Charges'!W102</f>
        <v>1863.6741694211178</v>
      </c>
      <c r="I108" s="543">
        <f>'6.  Carrying Charges'!W117</f>
        <v>3274.3889077758299</v>
      </c>
      <c r="J108" s="543">
        <f>'6.  Carrying Charges'!W132</f>
        <v>6357.9130791753214</v>
      </c>
      <c r="K108" s="543">
        <f>'6.  Carrying Charges'!W147</f>
        <v>11125.842656774701</v>
      </c>
      <c r="L108" s="543">
        <f>'6.  Carrying Charges'!W162</f>
        <v>14616.000223656114</v>
      </c>
      <c r="M108" s="545">
        <f>SUM(C108:L108)</f>
        <v>39223.065110611511</v>
      </c>
    </row>
    <row r="109" spans="2:21" ht="23.25" hidden="1" customHeight="1">
      <c r="B109" s="560" t="s">
        <v>26</v>
      </c>
      <c r="C109" s="543">
        <f>C106-C107+C108</f>
        <v>3779.0306929432095</v>
      </c>
      <c r="D109" s="543">
        <f t="shared" ref="D109:J109" si="3">D106-D107+D108</f>
        <v>3750.108461179675</v>
      </c>
      <c r="E109" s="543">
        <f t="shared" si="3"/>
        <v>6912.7254113338058</v>
      </c>
      <c r="F109" s="543">
        <f t="shared" si="3"/>
        <v>13996.389945488991</v>
      </c>
      <c r="G109" s="543">
        <f t="shared" si="3"/>
        <v>31697.302095885298</v>
      </c>
      <c r="H109" s="543">
        <f t="shared" si="3"/>
        <v>38255.910241067781</v>
      </c>
      <c r="I109" s="543">
        <f t="shared" si="3"/>
        <v>50287.866201168516</v>
      </c>
      <c r="J109" s="543">
        <f t="shared" si="3"/>
        <v>55137.351274920598</v>
      </c>
      <c r="K109" s="543">
        <f>K106-K107+K108</f>
        <v>59906.110577096355</v>
      </c>
      <c r="L109" s="543">
        <f>L106-L107+L108</f>
        <v>61780.552923912059</v>
      </c>
      <c r="M109" s="543">
        <f>M106-M107+M108</f>
        <v>325503.34782499622</v>
      </c>
    </row>
    <row r="110" spans="2:21" hidden="1"/>
    <row r="111" spans="2:21">
      <c r="B111" s="578"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7" location="'6.  Carrying Charges'!A1" display="Carrying Charges"/>
    <hyperlink ref="B111" location="'1.  LRAMVA Summary'!A1" display="Return to top"/>
  </hyperlinks>
  <pageMargins left="0.70866141732283472" right="0.70866141732283472" top="0.74803149606299213" bottom="0.74803149606299213" header="0.31496062992125984" footer="0.31496062992125984"/>
  <pageSetup paperSize="5" scale="64"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view="pageBreakPreview" topLeftCell="A31" zoomScale="80" zoomScaleNormal="80" zoomScaleSheetLayoutView="80" workbookViewId="0">
      <selection activeCell="G33" sqref="G33:H33"/>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26" t="s">
        <v>171</v>
      </c>
      <c r="C14" s="126" t="s">
        <v>175</v>
      </c>
    </row>
    <row r="15" spans="2:3" ht="26.25" customHeight="1" thickBot="1">
      <c r="C15" s="128" t="s">
        <v>406</v>
      </c>
    </row>
    <row r="16" spans="2:3" ht="27" customHeight="1" thickBot="1">
      <c r="C16" s="558" t="s">
        <v>550</v>
      </c>
    </row>
    <row r="19" spans="2:8" ht="15.6">
      <c r="B19" s="526" t="s">
        <v>608</v>
      </c>
    </row>
    <row r="20" spans="2:8" ht="13.5" customHeight="1"/>
    <row r="21" spans="2:8" ht="41.1" customHeight="1">
      <c r="B21" s="860" t="s">
        <v>670</v>
      </c>
      <c r="C21" s="860"/>
      <c r="D21" s="860"/>
      <c r="E21" s="860"/>
      <c r="F21" s="860"/>
      <c r="G21" s="860"/>
      <c r="H21" s="860"/>
    </row>
    <row r="23" spans="2:8" s="598" customFormat="1" ht="15.6">
      <c r="B23" s="608" t="s">
        <v>545</v>
      </c>
      <c r="C23" s="608" t="s">
        <v>560</v>
      </c>
      <c r="D23" s="608" t="s">
        <v>544</v>
      </c>
      <c r="E23" s="867" t="s">
        <v>34</v>
      </c>
      <c r="F23" s="868"/>
      <c r="G23" s="867" t="s">
        <v>543</v>
      </c>
      <c r="H23" s="868"/>
    </row>
    <row r="24" spans="2:8">
      <c r="B24" s="597">
        <v>1</v>
      </c>
      <c r="C24" s="632" t="s">
        <v>170</v>
      </c>
      <c r="D24" s="596" t="s">
        <v>862</v>
      </c>
      <c r="E24" s="865" t="s">
        <v>863</v>
      </c>
      <c r="F24" s="866"/>
      <c r="G24" s="869" t="s">
        <v>864</v>
      </c>
      <c r="H24" s="870"/>
    </row>
    <row r="25" spans="2:8">
      <c r="B25" s="597">
        <v>2</v>
      </c>
      <c r="C25" s="632" t="s">
        <v>170</v>
      </c>
      <c r="D25" s="596" t="s">
        <v>865</v>
      </c>
      <c r="E25" s="865" t="s">
        <v>866</v>
      </c>
      <c r="F25" s="866"/>
      <c r="G25" s="869" t="s">
        <v>864</v>
      </c>
      <c r="H25" s="870"/>
    </row>
    <row r="26" spans="2:8">
      <c r="B26" s="597">
        <v>3</v>
      </c>
      <c r="C26" s="632" t="s">
        <v>170</v>
      </c>
      <c r="D26" s="596" t="s">
        <v>867</v>
      </c>
      <c r="E26" s="865" t="s">
        <v>868</v>
      </c>
      <c r="F26" s="866"/>
      <c r="G26" s="869" t="s">
        <v>864</v>
      </c>
      <c r="H26" s="870"/>
    </row>
    <row r="27" spans="2:8">
      <c r="B27" s="597">
        <v>4</v>
      </c>
      <c r="C27" s="632" t="s">
        <v>549</v>
      </c>
      <c r="D27" s="596" t="s">
        <v>869</v>
      </c>
      <c r="E27" s="865" t="s">
        <v>870</v>
      </c>
      <c r="F27" s="866"/>
      <c r="G27" s="869" t="s">
        <v>864</v>
      </c>
      <c r="H27" s="870"/>
    </row>
    <row r="28" spans="2:8">
      <c r="B28" s="597">
        <v>5</v>
      </c>
      <c r="C28" s="632" t="s">
        <v>169</v>
      </c>
      <c r="D28" s="596" t="s">
        <v>871</v>
      </c>
      <c r="E28" s="865" t="s">
        <v>870</v>
      </c>
      <c r="F28" s="866"/>
      <c r="G28" s="869" t="s">
        <v>864</v>
      </c>
      <c r="H28" s="870"/>
    </row>
    <row r="29" spans="2:8">
      <c r="B29" s="597">
        <v>6</v>
      </c>
      <c r="C29" s="632" t="s">
        <v>368</v>
      </c>
      <c r="D29" s="596" t="s">
        <v>872</v>
      </c>
      <c r="E29" s="865" t="s">
        <v>873</v>
      </c>
      <c r="F29" s="866"/>
      <c r="G29" s="869" t="s">
        <v>864</v>
      </c>
      <c r="H29" s="870"/>
    </row>
    <row r="30" spans="2:8">
      <c r="B30" s="597">
        <v>7</v>
      </c>
      <c r="C30" s="632" t="s">
        <v>369</v>
      </c>
      <c r="D30" s="596" t="s">
        <v>874</v>
      </c>
      <c r="E30" s="865" t="s">
        <v>875</v>
      </c>
      <c r="F30" s="866"/>
      <c r="G30" s="869" t="s">
        <v>876</v>
      </c>
      <c r="H30" s="870"/>
    </row>
    <row r="31" spans="2:8">
      <c r="B31" s="597">
        <v>8</v>
      </c>
      <c r="C31" s="632" t="s">
        <v>369</v>
      </c>
      <c r="D31" s="596" t="s">
        <v>877</v>
      </c>
      <c r="E31" s="865" t="s">
        <v>878</v>
      </c>
      <c r="F31" s="866"/>
      <c r="G31" s="869" t="s">
        <v>864</v>
      </c>
      <c r="H31" s="870"/>
    </row>
    <row r="32" spans="2:8" ht="30.9" customHeight="1">
      <c r="B32" s="597">
        <v>9</v>
      </c>
      <c r="C32" s="632" t="s">
        <v>370</v>
      </c>
      <c r="D32" s="596" t="s">
        <v>879</v>
      </c>
      <c r="E32" s="865" t="s">
        <v>880</v>
      </c>
      <c r="F32" s="866"/>
      <c r="G32" s="869" t="s">
        <v>864</v>
      </c>
      <c r="H32" s="870"/>
    </row>
    <row r="33" spans="2:8">
      <c r="B33" s="597">
        <v>10</v>
      </c>
      <c r="C33" s="632" t="s">
        <v>370</v>
      </c>
      <c r="D33" s="596" t="s">
        <v>881</v>
      </c>
      <c r="E33" s="865" t="s">
        <v>882</v>
      </c>
      <c r="F33" s="866"/>
      <c r="G33" s="869" t="s">
        <v>864</v>
      </c>
      <c r="H33" s="870"/>
    </row>
    <row r="34" spans="2:8">
      <c r="B34" s="597" t="s">
        <v>480</v>
      </c>
      <c r="C34" s="632"/>
      <c r="D34" s="596"/>
      <c r="E34" s="865"/>
      <c r="F34" s="866"/>
      <c r="G34" s="869"/>
      <c r="H34" s="870"/>
    </row>
    <row r="36" spans="2:8" ht="30.75" customHeight="1">
      <c r="B36" s="526" t="s">
        <v>605</v>
      </c>
    </row>
    <row r="37" spans="2:8" ht="23.25" customHeight="1">
      <c r="B37" s="557" t="s">
        <v>609</v>
      </c>
      <c r="C37" s="594"/>
      <c r="D37" s="594"/>
      <c r="E37" s="594"/>
      <c r="F37" s="594"/>
      <c r="G37" s="594"/>
      <c r="H37" s="594"/>
    </row>
    <row r="39" spans="2:8" s="90" customFormat="1" ht="15.6">
      <c r="B39" s="608" t="s">
        <v>545</v>
      </c>
      <c r="C39" s="608" t="s">
        <v>560</v>
      </c>
      <c r="D39" s="608" t="s">
        <v>544</v>
      </c>
      <c r="E39" s="867" t="s">
        <v>34</v>
      </c>
      <c r="F39" s="868"/>
      <c r="G39" s="867" t="s">
        <v>543</v>
      </c>
      <c r="H39" s="868"/>
    </row>
    <row r="40" spans="2:8">
      <c r="B40" s="597">
        <v>1</v>
      </c>
      <c r="C40" s="632"/>
      <c r="D40" s="596"/>
      <c r="E40" s="865"/>
      <c r="F40" s="866"/>
      <c r="G40" s="869"/>
      <c r="H40" s="870"/>
    </row>
    <row r="41" spans="2:8">
      <c r="B41" s="597">
        <v>2</v>
      </c>
      <c r="C41" s="632"/>
      <c r="D41" s="596"/>
      <c r="E41" s="865"/>
      <c r="F41" s="866"/>
      <c r="G41" s="869"/>
      <c r="H41" s="870"/>
    </row>
    <row r="42" spans="2:8">
      <c r="B42" s="597">
        <v>3</v>
      </c>
      <c r="C42" s="632"/>
      <c r="D42" s="596"/>
      <c r="E42" s="865"/>
      <c r="F42" s="866"/>
      <c r="G42" s="869"/>
      <c r="H42" s="870"/>
    </row>
    <row r="43" spans="2:8">
      <c r="B43" s="597">
        <v>4</v>
      </c>
      <c r="C43" s="632"/>
      <c r="D43" s="596"/>
      <c r="E43" s="865"/>
      <c r="F43" s="866"/>
      <c r="G43" s="869"/>
      <c r="H43" s="870"/>
    </row>
    <row r="44" spans="2:8">
      <c r="B44" s="597">
        <v>5</v>
      </c>
      <c r="C44" s="632"/>
      <c r="D44" s="596"/>
      <c r="E44" s="865"/>
      <c r="F44" s="866"/>
      <c r="G44" s="869"/>
      <c r="H44" s="870"/>
    </row>
    <row r="45" spans="2:8">
      <c r="B45" s="597">
        <v>6</v>
      </c>
      <c r="C45" s="632"/>
      <c r="D45" s="596"/>
      <c r="E45" s="865"/>
      <c r="F45" s="866"/>
      <c r="G45" s="869"/>
      <c r="H45" s="870"/>
    </row>
    <row r="46" spans="2:8">
      <c r="B46" s="597">
        <v>7</v>
      </c>
      <c r="C46" s="632"/>
      <c r="D46" s="596"/>
      <c r="E46" s="865"/>
      <c r="F46" s="866"/>
      <c r="G46" s="869"/>
      <c r="H46" s="870"/>
    </row>
    <row r="47" spans="2:8">
      <c r="B47" s="597">
        <v>8</v>
      </c>
      <c r="C47" s="632"/>
      <c r="D47" s="596"/>
      <c r="E47" s="865"/>
      <c r="F47" s="866"/>
      <c r="G47" s="869"/>
      <c r="H47" s="870"/>
    </row>
    <row r="48" spans="2:8">
      <c r="B48" s="597">
        <v>9</v>
      </c>
      <c r="C48" s="632"/>
      <c r="D48" s="596"/>
      <c r="E48" s="865"/>
      <c r="F48" s="866"/>
      <c r="G48" s="869"/>
      <c r="H48" s="870"/>
    </row>
    <row r="49" spans="2:8">
      <c r="B49" s="597">
        <v>10</v>
      </c>
      <c r="C49" s="632"/>
      <c r="D49" s="596"/>
      <c r="E49" s="865"/>
      <c r="F49" s="866"/>
      <c r="G49" s="869"/>
      <c r="H49" s="870"/>
    </row>
    <row r="50" spans="2:8">
      <c r="B50" s="597" t="s">
        <v>480</v>
      </c>
      <c r="C50" s="632"/>
      <c r="D50" s="596"/>
      <c r="E50" s="865"/>
      <c r="F50" s="866"/>
      <c r="G50" s="869"/>
      <c r="H50" s="87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7"/>
  <sheetViews>
    <sheetView view="pageBreakPreview" topLeftCell="D1" zoomScale="80" zoomScaleNormal="90" zoomScaleSheetLayoutView="80" workbookViewId="0">
      <selection activeCell="C44" sqref="C44"/>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4414062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0"/>
      <c r="D4" s="256" t="s">
        <v>175</v>
      </c>
      <c r="E4" s="435"/>
      <c r="F4" s="435"/>
      <c r="G4" s="435"/>
      <c r="H4" s="435"/>
      <c r="I4" s="435"/>
      <c r="J4" s="435"/>
      <c r="K4" s="435"/>
      <c r="L4" s="435"/>
      <c r="M4" s="435"/>
      <c r="N4" s="435"/>
      <c r="O4" s="435"/>
      <c r="P4" s="435"/>
      <c r="Q4" s="451"/>
    </row>
    <row r="5" spans="2:17" s="2" customFormat="1" ht="24" customHeight="1" thickBot="1">
      <c r="B5" s="452"/>
      <c r="C5" s="450"/>
      <c r="D5" s="453" t="s">
        <v>406</v>
      </c>
      <c r="F5" s="435"/>
      <c r="G5" s="435"/>
      <c r="H5" s="435"/>
      <c r="I5" s="435"/>
      <c r="J5" s="435"/>
      <c r="K5" s="435"/>
      <c r="L5" s="435"/>
      <c r="M5" s="435"/>
      <c r="N5" s="435"/>
      <c r="O5" s="435"/>
      <c r="P5" s="435"/>
      <c r="Q5" s="451"/>
    </row>
    <row r="6" spans="2:17" s="2" customFormat="1" ht="28.5" customHeight="1" thickBot="1">
      <c r="B6" s="452"/>
      <c r="C6" s="450"/>
      <c r="D6" s="260" t="s">
        <v>172</v>
      </c>
      <c r="E6" s="435"/>
      <c r="F6" s="435"/>
      <c r="G6" s="435"/>
      <c r="H6" s="435"/>
      <c r="I6" s="435"/>
      <c r="J6" s="435"/>
      <c r="K6" s="435"/>
      <c r="L6" s="435"/>
      <c r="M6" s="435"/>
      <c r="N6" s="435"/>
      <c r="O6" s="435"/>
      <c r="P6" s="435"/>
      <c r="Q6" s="451"/>
    </row>
    <row r="7" spans="2:17" s="104" customFormat="1" ht="29.25" customHeight="1" thickBot="1">
      <c r="D7" s="558" t="s">
        <v>550</v>
      </c>
      <c r="P7" s="105"/>
      <c r="Q7" s="105"/>
    </row>
    <row r="8" spans="2:17" s="104" customFormat="1" ht="30" customHeight="1">
      <c r="D8" s="563"/>
      <c r="P8" s="105"/>
      <c r="Q8" s="105"/>
    </row>
    <row r="9" spans="2:17" s="2" customFormat="1" ht="24.75" customHeight="1">
      <c r="B9" s="118" t="s">
        <v>411</v>
      </c>
      <c r="C9" s="17"/>
      <c r="D9" s="449">
        <v>2010</v>
      </c>
    </row>
    <row r="10" spans="2:17" s="17" customFormat="1" ht="16.5" customHeight="1"/>
    <row r="11" spans="2:17" s="17" customFormat="1" ht="36.75" customHeight="1">
      <c r="B11" s="871" t="s">
        <v>729</v>
      </c>
      <c r="C11" s="871"/>
      <c r="D11" s="871"/>
      <c r="E11" s="871"/>
      <c r="F11" s="871"/>
      <c r="G11" s="871"/>
      <c r="H11" s="871"/>
      <c r="I11" s="871"/>
      <c r="J11" s="871"/>
      <c r="K11" s="871"/>
      <c r="L11" s="871"/>
      <c r="M11" s="871"/>
      <c r="N11" s="603"/>
      <c r="O11" s="603"/>
      <c r="P11" s="603"/>
      <c r="Q11" s="60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 50-4,999 kW</v>
      </c>
      <c r="G13" s="242" t="str">
        <f>'1.  LRAMVA Summary'!G52</f>
        <v>Unmetered Scattered Load</v>
      </c>
      <c r="H13" s="242" t="str">
        <f>'1.  LRAMVA Summary'!H52</f>
        <v>Sentinel Lighting</v>
      </c>
      <c r="I13" s="242" t="str">
        <f>'1.  LRAMVA Summary'!I52</f>
        <v>Street Lighting Service</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67"/>
      <c r="D14" s="568" t="str">
        <f>'1.  LRAMVA Summary'!D53</f>
        <v>kWh</v>
      </c>
      <c r="E14" s="568" t="str">
        <f>'1.  LRAMVA Summary'!E53</f>
        <v>kWh</v>
      </c>
      <c r="F14" s="568" t="str">
        <f>'1.  LRAMVA Summary'!F53</f>
        <v>kW</v>
      </c>
      <c r="G14" s="568" t="str">
        <f>'1.  LRAMVA Summary'!G53</f>
        <v>kWh</v>
      </c>
      <c r="H14" s="568" t="str">
        <f>'1.  LRAMVA Summary'!H53</f>
        <v>kW</v>
      </c>
      <c r="I14" s="568" t="str">
        <f>'1.  LRAMVA Summary'!I53</f>
        <v>kW</v>
      </c>
      <c r="J14" s="568">
        <f>'1.  LRAMVA Summary'!J53</f>
        <v>0</v>
      </c>
      <c r="K14" s="568">
        <f>'1.  LRAMVA Summary'!K53</f>
        <v>0</v>
      </c>
      <c r="L14" s="568">
        <f>'1.  LRAMVA Summary'!L53</f>
        <v>0</v>
      </c>
      <c r="M14" s="568">
        <f>'1.  LRAMVA Summary'!M53</f>
        <v>0</v>
      </c>
      <c r="N14" s="568">
        <f>'1.  LRAMVA Summary'!N53</f>
        <v>0</v>
      </c>
      <c r="O14" s="568">
        <f>'1.  LRAMVA Summary'!O53</f>
        <v>0</v>
      </c>
      <c r="P14" s="568">
        <f>'1.  LRAMVA Summary'!P53</f>
        <v>0</v>
      </c>
      <c r="Q14" s="569">
        <f>'1.  LRAMVA Summary'!Q53</f>
        <v>0</v>
      </c>
    </row>
    <row r="15" spans="2:17" s="450" customFormat="1" ht="15.75" customHeight="1">
      <c r="B15" s="455" t="s">
        <v>27</v>
      </c>
      <c r="C15" s="615">
        <f>SUM(D15:Q15)</f>
        <v>0</v>
      </c>
      <c r="D15" s="446">
        <v>0</v>
      </c>
      <c r="E15" s="446">
        <v>0</v>
      </c>
      <c r="F15" s="446">
        <v>0</v>
      </c>
      <c r="G15" s="446">
        <v>0</v>
      </c>
      <c r="H15" s="446">
        <v>0</v>
      </c>
      <c r="I15" s="446">
        <v>0</v>
      </c>
      <c r="J15" s="446">
        <v>0</v>
      </c>
      <c r="K15" s="446">
        <v>0</v>
      </c>
      <c r="L15" s="446">
        <v>0</v>
      </c>
      <c r="M15" s="446">
        <v>0</v>
      </c>
      <c r="N15" s="446">
        <v>0</v>
      </c>
      <c r="O15" s="446">
        <v>0</v>
      </c>
      <c r="P15" s="446">
        <v>0</v>
      </c>
      <c r="Q15" s="446">
        <v>0</v>
      </c>
    </row>
    <row r="16" spans="2:17" s="450" customFormat="1" ht="15.75" customHeight="1">
      <c r="B16" s="455" t="s">
        <v>28</v>
      </c>
      <c r="C16" s="615">
        <f>SUM(D16:Q16)</f>
        <v>0</v>
      </c>
      <c r="D16" s="446">
        <v>0</v>
      </c>
      <c r="E16" s="446">
        <v>0</v>
      </c>
      <c r="F16" s="446">
        <v>0</v>
      </c>
      <c r="G16" s="446">
        <v>0</v>
      </c>
      <c r="H16" s="446">
        <v>0</v>
      </c>
      <c r="I16" s="446">
        <v>0</v>
      </c>
      <c r="J16" s="446">
        <v>0</v>
      </c>
      <c r="K16" s="446">
        <v>0</v>
      </c>
      <c r="L16" s="446">
        <v>0</v>
      </c>
      <c r="M16" s="446">
        <v>0</v>
      </c>
      <c r="N16" s="446">
        <v>0</v>
      </c>
      <c r="O16" s="446">
        <v>0</v>
      </c>
      <c r="P16" s="446">
        <v>0</v>
      </c>
      <c r="Q16" s="446">
        <v>0</v>
      </c>
    </row>
    <row r="17" spans="2:17" s="17" customFormat="1" ht="15.75" customHeight="1"/>
    <row r="18" spans="2:17" s="25" customFormat="1" ht="15.75" customHeight="1">
      <c r="B18" s="190" t="s">
        <v>451</v>
      </c>
      <c r="C18" s="191"/>
      <c r="D18" s="191">
        <f t="shared" ref="D18:E18" si="0">IF(D14="kw",HLOOKUP(D14,D14:D16,3,FALSE),HLOOKUP(D14,D14:D16,2,FALSE))</f>
        <v>0</v>
      </c>
      <c r="E18" s="191">
        <f t="shared" si="0"/>
        <v>0</v>
      </c>
      <c r="F18" s="191">
        <f>IF(F14="kw",HLOOKUP(F14,F14:F16,3,FALSE),HLOOKUP(F14,F14:F16,2,FALSE))</f>
        <v>0</v>
      </c>
      <c r="G18" s="191">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1" customHeight="1">
      <c r="B20" s="454" t="s">
        <v>664</v>
      </c>
      <c r="C20" s="447"/>
      <c r="D20" s="448"/>
    </row>
    <row r="21" spans="2:17" s="435" customFormat="1" ht="21" customHeight="1">
      <c r="B21" s="454" t="s">
        <v>366</v>
      </c>
      <c r="C21" s="447" t="s">
        <v>413</v>
      </c>
      <c r="D21" s="448"/>
    </row>
    <row r="22" spans="2:17" s="17" customFormat="1" ht="15.75" customHeight="1">
      <c r="B22" s="165"/>
      <c r="C22" s="166"/>
      <c r="D22" s="162"/>
    </row>
    <row r="23" spans="2:17" s="17" customFormat="1" ht="23.25" customHeight="1">
      <c r="B23" s="167"/>
      <c r="C23" s="167"/>
      <c r="D23" s="162"/>
    </row>
    <row r="24" spans="2:17" s="17" customFormat="1" ht="22.5" customHeight="1">
      <c r="B24" s="118" t="s">
        <v>412</v>
      </c>
      <c r="C24" s="118"/>
      <c r="D24" s="449">
        <v>2012</v>
      </c>
    </row>
    <row r="25" spans="2:17" s="2" customFormat="1" ht="15.75" customHeight="1">
      <c r="D25" s="20"/>
    </row>
    <row r="26" spans="2:17" s="2" customFormat="1" ht="42" customHeight="1">
      <c r="B26" s="871" t="s">
        <v>729</v>
      </c>
      <c r="C26" s="871"/>
      <c r="D26" s="871"/>
      <c r="E26" s="871"/>
      <c r="F26" s="871"/>
      <c r="G26" s="871"/>
      <c r="H26" s="871"/>
      <c r="I26" s="871"/>
      <c r="J26" s="871"/>
      <c r="K26" s="871"/>
      <c r="L26" s="871"/>
      <c r="M26" s="871"/>
      <c r="N26" s="603"/>
      <c r="O26" s="603"/>
      <c r="P26" s="603"/>
      <c r="Q26" s="60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 50-4,999 kW</v>
      </c>
      <c r="G28" s="242" t="str">
        <f>'1.  LRAMVA Summary'!G52</f>
        <v>Unmetered Scattered Load</v>
      </c>
      <c r="H28" s="242" t="str">
        <f>'1.  LRAMVA Summary'!H52</f>
        <v>Sentinel Lighting</v>
      </c>
      <c r="I28" s="242" t="str">
        <f>'1.  LRAMVA Summary'!I52</f>
        <v>Street Lighting Service</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67"/>
      <c r="D29" s="568" t="str">
        <f>'1.  LRAMVA Summary'!D53</f>
        <v>kWh</v>
      </c>
      <c r="E29" s="568" t="str">
        <f>'1.  LRAMVA Summary'!E53</f>
        <v>kWh</v>
      </c>
      <c r="F29" s="568" t="str">
        <f>'1.  LRAMVA Summary'!F53</f>
        <v>kW</v>
      </c>
      <c r="G29" s="568" t="str">
        <f>'1.  LRAMVA Summary'!G53</f>
        <v>kWh</v>
      </c>
      <c r="H29" s="568" t="str">
        <f>'1.  LRAMVA Summary'!H53</f>
        <v>kW</v>
      </c>
      <c r="I29" s="568" t="str">
        <f>'1.  LRAMVA Summary'!I53</f>
        <v>kW</v>
      </c>
      <c r="J29" s="568">
        <f>'1.  LRAMVA Summary'!J53</f>
        <v>0</v>
      </c>
      <c r="K29" s="568">
        <f>'1.  LRAMVA Summary'!K53</f>
        <v>0</v>
      </c>
      <c r="L29" s="568">
        <f>'1.  LRAMVA Summary'!L53</f>
        <v>0</v>
      </c>
      <c r="M29" s="568">
        <f>'1.  LRAMVA Summary'!M53</f>
        <v>0</v>
      </c>
      <c r="N29" s="568">
        <f>'1.  LRAMVA Summary'!N53</f>
        <v>0</v>
      </c>
      <c r="O29" s="568">
        <f>'1.  LRAMVA Summary'!O53</f>
        <v>0</v>
      </c>
      <c r="P29" s="568">
        <f>'1.  LRAMVA Summary'!P53</f>
        <v>0</v>
      </c>
      <c r="Q29" s="569">
        <f>'1.  LRAMVA Summary'!Q53</f>
        <v>0</v>
      </c>
    </row>
    <row r="30" spans="2:17" s="450" customFormat="1" ht="15.75" customHeight="1">
      <c r="B30" s="455" t="s">
        <v>27</v>
      </c>
      <c r="C30" s="615">
        <f>SUM(D30:Q30)</f>
        <v>552000</v>
      </c>
      <c r="D30" s="735">
        <v>289081</v>
      </c>
      <c r="E30" s="735">
        <v>99654</v>
      </c>
      <c r="F30" s="735">
        <v>155110</v>
      </c>
      <c r="G30" s="735">
        <v>2021</v>
      </c>
      <c r="H30" s="735">
        <v>229</v>
      </c>
      <c r="I30" s="735">
        <v>5905</v>
      </c>
      <c r="J30" s="735"/>
      <c r="K30" s="735"/>
      <c r="L30" s="735"/>
      <c r="M30" s="735"/>
      <c r="N30" s="735">
        <v>0</v>
      </c>
      <c r="O30" s="735">
        <v>0</v>
      </c>
      <c r="P30" s="735">
        <v>0</v>
      </c>
      <c r="Q30" s="735">
        <v>0</v>
      </c>
    </row>
    <row r="31" spans="2:17" s="456" customFormat="1" ht="15" customHeight="1">
      <c r="B31" s="455" t="s">
        <v>28</v>
      </c>
      <c r="C31" s="615">
        <f>SUM(D31:Q31)</f>
        <v>410</v>
      </c>
      <c r="D31" s="735"/>
      <c r="E31" s="735"/>
      <c r="F31" s="735">
        <v>392</v>
      </c>
      <c r="G31" s="735"/>
      <c r="H31" s="735">
        <v>1</v>
      </c>
      <c r="I31" s="735">
        <v>17</v>
      </c>
      <c r="J31" s="735"/>
      <c r="K31" s="735"/>
      <c r="L31" s="735"/>
      <c r="M31" s="735"/>
      <c r="N31" s="735">
        <v>0</v>
      </c>
      <c r="O31" s="735">
        <v>0</v>
      </c>
      <c r="P31" s="735">
        <v>0</v>
      </c>
      <c r="Q31" s="735">
        <v>0</v>
      </c>
    </row>
    <row r="32" spans="2:17" s="17" customFormat="1" ht="15.75" customHeight="1"/>
    <row r="33" spans="2:32" s="25" customFormat="1" ht="15.75" customHeight="1">
      <c r="B33" s="190" t="s">
        <v>451</v>
      </c>
      <c r="C33" s="191"/>
      <c r="D33" s="191">
        <f>IF(D29="kw",HLOOKUP(D29,D29:D31,3,FALSE),HLOOKUP(D29,D29:D31,2,FALSE))</f>
        <v>289081</v>
      </c>
      <c r="E33" s="191">
        <f>IF(E29="kw",HLOOKUP(E29,E29:E31,3,FALSE),HLOOKUP(E29,E29:E31,2,FALSE))</f>
        <v>99654</v>
      </c>
      <c r="F33" s="191">
        <f>IF(F29="kw",HLOOKUP(F29,F29:F31,3,FALSE),HLOOKUP(F29,F29:F31,2,FALSE))</f>
        <v>392</v>
      </c>
      <c r="G33" s="191">
        <f>IF(G29="kw",HLOOKUP(G29,G29:G31,3,FALSE),HLOOKUP(G29,G29:G31,2,FALSE))</f>
        <v>2021</v>
      </c>
      <c r="H33" s="191">
        <f t="shared" ref="H33:Q33" si="2">IF(H29="kw",HLOOKUP(H29,H29:H31,3,FALSE),HLOOKUP(H29,H29:H31,2,FALSE))</f>
        <v>1</v>
      </c>
      <c r="I33" s="191">
        <f t="shared" si="2"/>
        <v>17</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4" t="s">
        <v>664</v>
      </c>
      <c r="C35" s="447" t="s">
        <v>178</v>
      </c>
      <c r="D35" s="448"/>
      <c r="E35" s="93"/>
      <c r="F35" s="93"/>
      <c r="G35" s="93"/>
      <c r="H35" s="93"/>
      <c r="I35" s="93"/>
      <c r="J35" s="93"/>
      <c r="K35" s="93"/>
      <c r="L35" s="93"/>
      <c r="M35" s="93"/>
      <c r="N35" s="93"/>
      <c r="O35" s="93"/>
      <c r="P35" s="93"/>
      <c r="Q35" s="93"/>
    </row>
    <row r="36" spans="2:32" s="435" customFormat="1" ht="21" customHeight="1">
      <c r="B36" s="454" t="s">
        <v>366</v>
      </c>
      <c r="C36" s="447" t="s">
        <v>776</v>
      </c>
      <c r="D36" s="448"/>
    </row>
    <row r="37" spans="2:32" s="17" customFormat="1" ht="15.75" customHeight="1">
      <c r="B37" s="165"/>
      <c r="C37" s="166"/>
      <c r="D37" s="162"/>
      <c r="R37" s="162"/>
    </row>
    <row r="38" spans="2:32" s="17" customFormat="1" ht="15.75" customHeight="1">
      <c r="B38" s="165"/>
      <c r="C38" s="165"/>
      <c r="D38" s="162"/>
      <c r="R38" s="162"/>
    </row>
    <row r="39" spans="2:32" s="20" customFormat="1" ht="15.6">
      <c r="B39" s="118" t="s">
        <v>453</v>
      </c>
      <c r="C39" s="35"/>
      <c r="D39" s="34"/>
      <c r="E39" s="39"/>
      <c r="F39" s="40"/>
    </row>
    <row r="40" spans="2:32" s="70" customFormat="1" ht="39" customHeight="1">
      <c r="B40" s="871" t="s">
        <v>603</v>
      </c>
      <c r="C40" s="871"/>
      <c r="D40" s="871"/>
      <c r="E40" s="871"/>
      <c r="F40" s="871"/>
      <c r="G40" s="871"/>
      <c r="H40" s="871"/>
      <c r="I40" s="871"/>
      <c r="J40" s="871"/>
      <c r="K40" s="871"/>
      <c r="L40" s="871"/>
      <c r="M40" s="871"/>
      <c r="N40" s="603"/>
      <c r="O40" s="603"/>
      <c r="P40" s="603"/>
      <c r="Q40" s="603"/>
    </row>
    <row r="41" spans="2:32" s="2" customFormat="1" ht="16.5" customHeight="1">
      <c r="B41" s="10"/>
      <c r="C41" s="10"/>
      <c r="D41" s="22"/>
      <c r="E41" s="20"/>
      <c r="F41" s="20"/>
      <c r="G41" s="20"/>
      <c r="R41" s="20"/>
    </row>
    <row r="42" spans="2:32" s="17" customFormat="1" ht="56.25" customHeight="1">
      <c r="B42" s="242" t="s">
        <v>234</v>
      </c>
      <c r="C42" s="242" t="s">
        <v>600</v>
      </c>
      <c r="D42" s="242" t="str">
        <f>'1.  LRAMVA Summary'!D52</f>
        <v>Residential</v>
      </c>
      <c r="E42" s="242" t="str">
        <f>'1.  LRAMVA Summary'!E52</f>
        <v>GS&lt;50 kW</v>
      </c>
      <c r="F42" s="242" t="str">
        <f>'1.  LRAMVA Summary'!F52</f>
        <v>GS 50-4,999 kW</v>
      </c>
      <c r="G42" s="242" t="str">
        <f>'1.  LRAMVA Summary'!G52</f>
        <v>Unmetered Scattered Load</v>
      </c>
      <c r="H42" s="242" t="str">
        <f>'1.  LRAMVA Summary'!H52</f>
        <v>Sentinel Lighting</v>
      </c>
      <c r="I42" s="242" t="str">
        <f>'1.  LRAMVA Summary'!I52</f>
        <v>Street Lighting Service</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70"/>
      <c r="C43" s="571"/>
      <c r="D43" s="572" t="str">
        <f>'1.  LRAMVA Summary'!D53</f>
        <v>kWh</v>
      </c>
      <c r="E43" s="572" t="str">
        <f>'1.  LRAMVA Summary'!E53</f>
        <v>kWh</v>
      </c>
      <c r="F43" s="572" t="str">
        <f>'1.  LRAMVA Summary'!F53</f>
        <v>kW</v>
      </c>
      <c r="G43" s="572" t="str">
        <f>'1.  LRAMVA Summary'!G53</f>
        <v>kWh</v>
      </c>
      <c r="H43" s="572" t="str">
        <f>'1.  LRAMVA Summary'!H53</f>
        <v>kW</v>
      </c>
      <c r="I43" s="572" t="str">
        <f>'1.  LRAMVA Summary'!I53</f>
        <v>kW</v>
      </c>
      <c r="J43" s="572">
        <f>'1.  LRAMVA Summary'!J53</f>
        <v>0</v>
      </c>
      <c r="K43" s="572">
        <f>'1.  LRAMVA Summary'!K53</f>
        <v>0</v>
      </c>
      <c r="L43" s="572">
        <f>'1.  LRAMVA Summary'!L53</f>
        <v>0</v>
      </c>
      <c r="M43" s="572">
        <f>'1.  LRAMVA Summary'!M53</f>
        <v>0</v>
      </c>
      <c r="N43" s="572">
        <f>'1.  LRAMVA Summary'!N53</f>
        <v>0</v>
      </c>
      <c r="O43" s="572">
        <f>'1.  LRAMVA Summary'!O53</f>
        <v>0</v>
      </c>
      <c r="P43" s="572">
        <f>'1.  LRAMVA Summary'!P53</f>
        <v>0</v>
      </c>
      <c r="Q43" s="573">
        <f>'1.  LRAMVA Summary'!Q53</f>
        <v>0</v>
      </c>
      <c r="R43" s="168"/>
    </row>
    <row r="44" spans="2:32" s="17" customFormat="1" ht="15.6">
      <c r="B44" s="169">
        <v>2011</v>
      </c>
      <c r="C44" s="523">
        <v>2010</v>
      </c>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6">
      <c r="B45" s="169">
        <v>2012</v>
      </c>
      <c r="C45" s="523">
        <v>2012</v>
      </c>
      <c r="D45" s="189">
        <f t="shared" ref="D45:Q45" si="4">IF(ISBLANK($C$45),0,IF($C$45=$D$9,HLOOKUP(D43,D14:D18,5,FALSE),HLOOKUP(D43,D29:D33,5,FALSE)))</f>
        <v>289081</v>
      </c>
      <c r="E45" s="189">
        <f t="shared" si="4"/>
        <v>99654</v>
      </c>
      <c r="F45" s="189">
        <f t="shared" si="4"/>
        <v>392</v>
      </c>
      <c r="G45" s="189">
        <f t="shared" si="4"/>
        <v>2021</v>
      </c>
      <c r="H45" s="189">
        <f t="shared" si="4"/>
        <v>1</v>
      </c>
      <c r="I45" s="189">
        <f t="shared" si="4"/>
        <v>17</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6">
      <c r="B46" s="170">
        <v>2013</v>
      </c>
      <c r="C46" s="523">
        <v>2012</v>
      </c>
      <c r="D46" s="189">
        <f t="shared" ref="D46:Q46" si="5">IF(ISBLANK($C$46),0,IF($C$46=$D$9,HLOOKUP(D43,D14:D18,5,FALSE),HLOOKUP(D43,D29:D33,5,FALSE)))</f>
        <v>289081</v>
      </c>
      <c r="E46" s="189">
        <f t="shared" si="5"/>
        <v>99654</v>
      </c>
      <c r="F46" s="189">
        <f t="shared" si="5"/>
        <v>392</v>
      </c>
      <c r="G46" s="189">
        <f t="shared" si="5"/>
        <v>2021</v>
      </c>
      <c r="H46" s="189">
        <f t="shared" si="5"/>
        <v>1</v>
      </c>
      <c r="I46" s="189">
        <f t="shared" si="5"/>
        <v>17</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6">
      <c r="B47" s="170">
        <v>2014</v>
      </c>
      <c r="C47" s="523">
        <v>2012</v>
      </c>
      <c r="D47" s="189">
        <f t="shared" ref="D47:Q47" si="6">IF(ISBLANK($C$47),0,IF($C$47=$D$9,HLOOKUP(D43,D14:D18,5,FALSE),HLOOKUP(D43,D29:D33,5,FALSE)))</f>
        <v>289081</v>
      </c>
      <c r="E47" s="189">
        <f t="shared" si="6"/>
        <v>99654</v>
      </c>
      <c r="F47" s="189">
        <f t="shared" si="6"/>
        <v>392</v>
      </c>
      <c r="G47" s="189">
        <f t="shared" si="6"/>
        <v>2021</v>
      </c>
      <c r="H47" s="189">
        <f t="shared" si="6"/>
        <v>1</v>
      </c>
      <c r="I47" s="189">
        <f t="shared" si="6"/>
        <v>17</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6">
      <c r="B48" s="170">
        <v>2015</v>
      </c>
      <c r="C48" s="523">
        <v>2012</v>
      </c>
      <c r="D48" s="189">
        <f t="shared" ref="D48:Q48" si="7">IF(ISBLANK($C$48),0,IF($C$48=$D$9,HLOOKUP(D43,D14:D18,5,FALSE),HLOOKUP(D43,D29:D33,5,FALSE)))</f>
        <v>289081</v>
      </c>
      <c r="E48" s="189">
        <f t="shared" si="7"/>
        <v>99654</v>
      </c>
      <c r="F48" s="189">
        <f t="shared" si="7"/>
        <v>392</v>
      </c>
      <c r="G48" s="189">
        <f t="shared" si="7"/>
        <v>2021</v>
      </c>
      <c r="H48" s="189">
        <f t="shared" si="7"/>
        <v>1</v>
      </c>
      <c r="I48" s="189">
        <f t="shared" si="7"/>
        <v>17</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6">
      <c r="B49" s="170">
        <v>2016</v>
      </c>
      <c r="C49" s="523">
        <v>2012</v>
      </c>
      <c r="D49" s="189">
        <f t="shared" ref="D49:Q49" si="8">IF(ISBLANK($C$49),0,IF($C$49=$D$9,HLOOKUP(D43,D14:D18,5,FALSE),HLOOKUP(D43,D29:D33,5,FALSE)))</f>
        <v>289081</v>
      </c>
      <c r="E49" s="189">
        <f t="shared" si="8"/>
        <v>99654</v>
      </c>
      <c r="F49" s="189">
        <f t="shared" si="8"/>
        <v>392</v>
      </c>
      <c r="G49" s="189">
        <f t="shared" si="8"/>
        <v>2021</v>
      </c>
      <c r="H49" s="189">
        <f t="shared" si="8"/>
        <v>1</v>
      </c>
      <c r="I49" s="189">
        <f t="shared" si="8"/>
        <v>17</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6">
      <c r="B50" s="170">
        <v>2017</v>
      </c>
      <c r="C50" s="523">
        <v>2012</v>
      </c>
      <c r="D50" s="189">
        <f t="shared" ref="D50:I50" si="9">IF(ISBLANK($C$50),0,IF($C$50=$D$9,HLOOKUP(D43,D14:D18,5,FALSE),HLOOKUP(D43,D29:D33,5,FALSE)))</f>
        <v>289081</v>
      </c>
      <c r="E50" s="189">
        <f t="shared" si="9"/>
        <v>99654</v>
      </c>
      <c r="F50" s="189">
        <f t="shared" si="9"/>
        <v>392</v>
      </c>
      <c r="G50" s="189">
        <f t="shared" si="9"/>
        <v>2021</v>
      </c>
      <c r="H50" s="189">
        <f t="shared" si="9"/>
        <v>1</v>
      </c>
      <c r="I50" s="189">
        <f t="shared" si="9"/>
        <v>17</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5.6">
      <c r="B51" s="170">
        <v>2018</v>
      </c>
      <c r="C51" s="523">
        <v>2012</v>
      </c>
      <c r="D51" s="189">
        <f t="shared" ref="D51:Q51" si="11">IF(ISBLANK($C$51),0,IF($C$51=$D$9,HLOOKUP(D43,D14:D18,5,FALSE),HLOOKUP(D43,D29:D33,5,FALSE)))</f>
        <v>289081</v>
      </c>
      <c r="E51" s="189">
        <f t="shared" si="11"/>
        <v>99654</v>
      </c>
      <c r="F51" s="189">
        <f t="shared" si="11"/>
        <v>392</v>
      </c>
      <c r="G51" s="189">
        <f t="shared" si="11"/>
        <v>2021</v>
      </c>
      <c r="H51" s="189">
        <f t="shared" si="11"/>
        <v>1</v>
      </c>
      <c r="I51" s="189">
        <f t="shared" si="11"/>
        <v>17</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5.6">
      <c r="B52" s="170">
        <v>2019</v>
      </c>
      <c r="C52" s="523">
        <v>2012</v>
      </c>
      <c r="D52" s="189">
        <f t="shared" ref="D52:Q52" si="12">IF(ISBLANK($C$52),0,IF($C$52=$D$9,HLOOKUP(D43,D14:D18,5,FALSE),HLOOKUP(D43,D29:D33,5,FALSE)))</f>
        <v>289081</v>
      </c>
      <c r="E52" s="189">
        <f t="shared" si="12"/>
        <v>99654</v>
      </c>
      <c r="F52" s="189">
        <f t="shared" si="12"/>
        <v>392</v>
      </c>
      <c r="G52" s="189">
        <f t="shared" si="12"/>
        <v>2021</v>
      </c>
      <c r="H52" s="189">
        <f t="shared" si="12"/>
        <v>1</v>
      </c>
      <c r="I52" s="189">
        <f t="shared" si="12"/>
        <v>17</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5.6">
      <c r="B53" s="170">
        <v>2020</v>
      </c>
      <c r="C53" s="523">
        <v>2012</v>
      </c>
      <c r="D53" s="189">
        <f t="shared" ref="D53:Q53" si="13">IF(ISBLANK($C$54),0,IF($C$54=$D$9,HLOOKUP(D$43,D$14:D$18,5,FALSE),HLOOKUP(D$43,D$29:D$33,5,FALSE)))</f>
        <v>289081</v>
      </c>
      <c r="E53" s="189">
        <f t="shared" si="13"/>
        <v>99654</v>
      </c>
      <c r="F53" s="189">
        <f t="shared" si="13"/>
        <v>392</v>
      </c>
      <c r="G53" s="189">
        <f t="shared" si="13"/>
        <v>2021</v>
      </c>
      <c r="H53" s="189">
        <f t="shared" si="13"/>
        <v>1</v>
      </c>
      <c r="I53" s="189">
        <f t="shared" si="13"/>
        <v>17</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17" customFormat="1" ht="15.6">
      <c r="B54" s="802">
        <v>2021</v>
      </c>
      <c r="C54" s="523">
        <v>2012</v>
      </c>
      <c r="D54" s="189">
        <f t="shared" ref="D54:Q54" si="14">IF(ISBLANK($C$54),0,IF($C$54=$D$9,HLOOKUP(D43,D14:D18,5,FALSE),HLOOKUP(D43,D29:D33,5,FALSE)))</f>
        <v>289081</v>
      </c>
      <c r="E54" s="189">
        <f t="shared" si="14"/>
        <v>99654</v>
      </c>
      <c r="F54" s="189">
        <f t="shared" si="14"/>
        <v>392</v>
      </c>
      <c r="G54" s="189">
        <f t="shared" si="14"/>
        <v>2021</v>
      </c>
      <c r="H54" s="189">
        <f t="shared" si="14"/>
        <v>1</v>
      </c>
      <c r="I54" s="189">
        <f t="shared" si="14"/>
        <v>17</v>
      </c>
      <c r="J54" s="189">
        <f t="shared" si="14"/>
        <v>0</v>
      </c>
      <c r="K54" s="189">
        <f t="shared" si="14"/>
        <v>0</v>
      </c>
      <c r="L54" s="189">
        <f t="shared" si="14"/>
        <v>0</v>
      </c>
      <c r="M54" s="189">
        <f t="shared" si="14"/>
        <v>0</v>
      </c>
      <c r="N54" s="189">
        <f t="shared" si="14"/>
        <v>0</v>
      </c>
      <c r="O54" s="189">
        <f t="shared" si="14"/>
        <v>0</v>
      </c>
      <c r="P54" s="189">
        <f t="shared" si="14"/>
        <v>0</v>
      </c>
      <c r="Q54" s="189">
        <f t="shared" si="14"/>
        <v>0</v>
      </c>
      <c r="R54" s="162"/>
      <c r="AF54" s="162"/>
    </row>
    <row r="55" spans="2:32" s="435" customFormat="1" ht="21" customHeight="1">
      <c r="B55" s="447" t="s">
        <v>822</v>
      </c>
      <c r="C55" s="457"/>
      <c r="D55" s="458"/>
      <c r="E55" s="459"/>
      <c r="F55" s="459"/>
      <c r="G55" s="459"/>
      <c r="H55" s="459"/>
      <c r="I55" s="459"/>
      <c r="J55" s="459"/>
      <c r="K55" s="459"/>
      <c r="L55" s="459"/>
      <c r="M55" s="459"/>
      <c r="N55" s="459"/>
      <c r="O55" s="459"/>
      <c r="P55" s="459"/>
      <c r="Q55" s="458"/>
      <c r="R55" s="451"/>
    </row>
    <row r="56" spans="2:32" s="17" customFormat="1" ht="15.75" customHeight="1">
      <c r="B56" s="167"/>
      <c r="C56" s="167"/>
      <c r="D56" s="162"/>
    </row>
    <row r="57" spans="2:32" s="17" customFormat="1" ht="15.75" customHeight="1">
      <c r="B57" s="167"/>
      <c r="C57" s="167"/>
      <c r="D57" s="162"/>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2" customFormat="1" ht="15.75" customHeight="1">
      <c r="B63" s="82"/>
      <c r="C63" s="82"/>
      <c r="D63" s="20"/>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row r="97" spans="2:3" s="9" customFormat="1">
      <c r="B97" s="26"/>
      <c r="C97"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7"/>
  <sheetViews>
    <sheetView view="pageBreakPreview" zoomScale="80" zoomScaleNormal="80" zoomScaleSheetLayoutView="80" workbookViewId="0">
      <pane ySplit="14" topLeftCell="A15" activePane="bottomLeft" state="frozen"/>
      <selection pane="bottomLeft" activeCell="B137" sqref="B137"/>
    </sheetView>
  </sheetViews>
  <sheetFormatPr defaultColWidth="9.109375" defaultRowHeight="14.4" outlineLevelRow="1"/>
  <cols>
    <col min="1" max="1" width="6.44140625" style="4" customWidth="1"/>
    <col min="2" max="2" width="36.44140625" style="5" customWidth="1"/>
    <col min="3" max="3" width="16.88671875" style="78"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4414062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2" t="s">
        <v>171</v>
      </c>
      <c r="C4" s="85" t="s">
        <v>175</v>
      </c>
      <c r="D4" s="85"/>
      <c r="E4" s="49"/>
    </row>
    <row r="5" spans="1:26" s="18" customFormat="1" ht="26.25" hidden="1" customHeight="1" outlineLevel="1" thickBot="1">
      <c r="A5" s="4"/>
      <c r="B5" s="872"/>
      <c r="C5" s="86" t="s">
        <v>172</v>
      </c>
      <c r="D5" s="86"/>
      <c r="E5" s="49"/>
    </row>
    <row r="6" spans="1:26" ht="26.25" hidden="1" customHeight="1" outlineLevel="1" thickBot="1">
      <c r="B6" s="872"/>
      <c r="C6" s="878" t="s">
        <v>550</v>
      </c>
      <c r="D6" s="879"/>
      <c r="F6" s="18"/>
      <c r="M6" s="6"/>
      <c r="N6" s="6"/>
      <c r="O6" s="6"/>
      <c r="P6" s="6"/>
      <c r="Q6" s="6"/>
      <c r="R6" s="6"/>
      <c r="S6" s="6"/>
      <c r="T6" s="6"/>
      <c r="U6" s="6"/>
      <c r="V6" s="6"/>
      <c r="W6" s="6"/>
      <c r="X6" s="6"/>
      <c r="Y6" s="6"/>
      <c r="Z6" s="6"/>
    </row>
    <row r="7" spans="1:26" s="18" customFormat="1" ht="26.25" hidden="1" customHeight="1" outlineLevel="1">
      <c r="A7" s="4"/>
      <c r="B7" s="529"/>
      <c r="M7" s="6"/>
      <c r="N7" s="6"/>
      <c r="O7" s="6"/>
      <c r="P7" s="6"/>
      <c r="Q7" s="6"/>
      <c r="R7" s="6"/>
      <c r="S7" s="6"/>
      <c r="T7" s="6"/>
      <c r="U7" s="6"/>
      <c r="V7" s="6"/>
      <c r="W7" s="6"/>
      <c r="X7" s="6"/>
      <c r="Y7" s="6"/>
      <c r="Z7" s="6"/>
    </row>
    <row r="8" spans="1:26" s="18" customFormat="1" ht="19.5" hidden="1" customHeight="1" outlineLevel="1">
      <c r="A8" s="4"/>
      <c r="B8" s="529" t="s">
        <v>527</v>
      </c>
      <c r="C8" s="583" t="s">
        <v>482</v>
      </c>
      <c r="D8" s="582"/>
      <c r="M8" s="6"/>
      <c r="N8" s="6"/>
      <c r="O8" s="6"/>
      <c r="P8" s="6"/>
      <c r="Q8" s="6"/>
      <c r="R8" s="6"/>
      <c r="S8" s="6"/>
      <c r="T8" s="6"/>
      <c r="U8" s="6"/>
      <c r="V8" s="6"/>
      <c r="W8" s="6"/>
      <c r="X8" s="6"/>
      <c r="Y8" s="6"/>
      <c r="Z8" s="6"/>
    </row>
    <row r="9" spans="1:26" s="18" customFormat="1" ht="19.5" hidden="1" customHeight="1" outlineLevel="1">
      <c r="A9" s="4"/>
      <c r="B9" s="529"/>
      <c r="C9" s="583" t="s">
        <v>528</v>
      </c>
      <c r="D9" s="58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1"/>
    </row>
    <row r="12" spans="1:26" ht="58.5" customHeight="1">
      <c r="B12" s="880" t="s">
        <v>610</v>
      </c>
      <c r="C12" s="880"/>
      <c r="D12" s="880"/>
      <c r="E12" s="880"/>
      <c r="F12" s="880"/>
      <c r="G12" s="880"/>
      <c r="H12" s="880"/>
      <c r="I12" s="880"/>
      <c r="J12" s="880"/>
      <c r="K12" s="880"/>
      <c r="L12" s="880"/>
      <c r="M12" s="880"/>
      <c r="N12" s="880"/>
      <c r="O12" s="88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2"/>
      <c r="C14" s="464" t="s">
        <v>41</v>
      </c>
      <c r="D14" s="465" t="s">
        <v>777</v>
      </c>
      <c r="E14" s="465" t="s">
        <v>778</v>
      </c>
      <c r="F14" s="465" t="s">
        <v>779</v>
      </c>
      <c r="G14" s="465" t="s">
        <v>780</v>
      </c>
      <c r="H14" s="465" t="s">
        <v>781</v>
      </c>
      <c r="I14" s="465" t="s">
        <v>782</v>
      </c>
      <c r="J14" s="465" t="s">
        <v>783</v>
      </c>
      <c r="K14" s="465" t="s">
        <v>784</v>
      </c>
      <c r="L14" s="465" t="s">
        <v>784</v>
      </c>
      <c r="M14" s="465" t="s">
        <v>784</v>
      </c>
      <c r="N14" s="465" t="s">
        <v>784</v>
      </c>
      <c r="O14" s="465" t="s">
        <v>823</v>
      </c>
      <c r="P14" s="7"/>
    </row>
    <row r="15" spans="1:26" s="7" customFormat="1" ht="18.75" customHeight="1">
      <c r="B15" s="466" t="s">
        <v>188</v>
      </c>
      <c r="C15" s="873"/>
      <c r="D15" s="467">
        <v>2010</v>
      </c>
      <c r="E15" s="467">
        <v>2011</v>
      </c>
      <c r="F15" s="467">
        <v>2012</v>
      </c>
      <c r="G15" s="467">
        <v>2013</v>
      </c>
      <c r="H15" s="467">
        <v>2014</v>
      </c>
      <c r="I15" s="467">
        <v>2015</v>
      </c>
      <c r="J15" s="467">
        <v>2016</v>
      </c>
      <c r="K15" s="467">
        <v>2017</v>
      </c>
      <c r="L15" s="467">
        <v>2018</v>
      </c>
      <c r="M15" s="467">
        <v>2019</v>
      </c>
      <c r="N15" s="467">
        <v>2020</v>
      </c>
      <c r="O15" s="468">
        <v>2021</v>
      </c>
    </row>
    <row r="16" spans="1:26" s="111" customFormat="1" ht="18" customHeight="1">
      <c r="B16" s="469" t="s">
        <v>558</v>
      </c>
      <c r="C16" s="874"/>
      <c r="D16" s="470">
        <v>4</v>
      </c>
      <c r="E16" s="470">
        <v>10</v>
      </c>
      <c r="F16" s="470">
        <v>4</v>
      </c>
      <c r="G16" s="470">
        <v>4</v>
      </c>
      <c r="H16" s="470">
        <v>4</v>
      </c>
      <c r="I16" s="470">
        <v>4</v>
      </c>
      <c r="J16" s="470">
        <v>4</v>
      </c>
      <c r="K16" s="470">
        <v>4</v>
      </c>
      <c r="L16" s="470">
        <v>4</v>
      </c>
      <c r="M16" s="470">
        <v>4</v>
      </c>
      <c r="N16" s="470"/>
      <c r="O16" s="471">
        <v>4</v>
      </c>
    </row>
    <row r="17" spans="1:15" s="111" customFormat="1" ht="17.25" customHeight="1">
      <c r="B17" s="472" t="s">
        <v>559</v>
      </c>
      <c r="C17" s="875"/>
      <c r="D17" s="112">
        <f>12-D16</f>
        <v>8</v>
      </c>
      <c r="E17" s="112">
        <f>12-E16</f>
        <v>2</v>
      </c>
      <c r="F17" s="112">
        <f t="shared" ref="F17:N17" si="0">12-F16</f>
        <v>8</v>
      </c>
      <c r="G17" s="112">
        <f t="shared" si="0"/>
        <v>8</v>
      </c>
      <c r="H17" s="112">
        <f t="shared" si="0"/>
        <v>8</v>
      </c>
      <c r="I17" s="112">
        <f t="shared" si="0"/>
        <v>8</v>
      </c>
      <c r="J17" s="112">
        <f t="shared" si="0"/>
        <v>8</v>
      </c>
      <c r="K17" s="112">
        <f t="shared" si="0"/>
        <v>8</v>
      </c>
      <c r="L17" s="112">
        <f t="shared" si="0"/>
        <v>8</v>
      </c>
      <c r="M17" s="112">
        <f t="shared" si="0"/>
        <v>8</v>
      </c>
      <c r="N17" s="112">
        <f t="shared" si="0"/>
        <v>12</v>
      </c>
      <c r="O17" s="113">
        <f t="shared" ref="O17" si="1">12-O16</f>
        <v>8</v>
      </c>
    </row>
    <row r="18" spans="1:15" s="7" customFormat="1" ht="17.25" customHeight="1">
      <c r="B18" s="473" t="str">
        <f>'1.  LRAMVA Summary'!B29</f>
        <v>Residential</v>
      </c>
      <c r="C18" s="873" t="str">
        <f>'2. LRAMVA Threshold'!D43</f>
        <v>kWh</v>
      </c>
      <c r="D18" s="46">
        <v>1.2E-2</v>
      </c>
      <c r="E18" s="46">
        <v>1.2E-2</v>
      </c>
      <c r="F18" s="46">
        <v>1.6400000000000001E-2</v>
      </c>
      <c r="G18" s="46">
        <v>1.6500000000000001E-2</v>
      </c>
      <c r="H18" s="46">
        <v>1.6799999999999999E-2</v>
      </c>
      <c r="I18" s="46">
        <v>1.7000000000000001E-2</v>
      </c>
      <c r="J18" s="46">
        <v>1.7000000000000001E-2</v>
      </c>
      <c r="K18" s="46">
        <v>1.7000000000000001E-2</v>
      </c>
      <c r="L18" s="46">
        <v>1.7000000000000001E-2</v>
      </c>
      <c r="M18" s="46">
        <v>1.7000000000000001E-2</v>
      </c>
      <c r="N18" s="46">
        <v>1.7000000000000001E-2</v>
      </c>
      <c r="O18" s="69">
        <v>0</v>
      </c>
    </row>
    <row r="19" spans="1:15" s="7" customFormat="1" ht="15" customHeight="1" outlineLevel="1">
      <c r="B19" s="525" t="s">
        <v>511</v>
      </c>
      <c r="C19" s="874"/>
      <c r="D19" s="46"/>
      <c r="E19" s="46"/>
      <c r="F19" s="46"/>
      <c r="G19" s="46"/>
      <c r="H19" s="46"/>
      <c r="I19" s="46"/>
      <c r="J19" s="46"/>
      <c r="K19" s="46"/>
      <c r="L19" s="46"/>
      <c r="M19" s="46"/>
      <c r="N19" s="46"/>
      <c r="O19" s="69"/>
    </row>
    <row r="20" spans="1:15" s="7" customFormat="1" ht="15" customHeight="1" outlineLevel="1">
      <c r="B20" s="525" t="s">
        <v>512</v>
      </c>
      <c r="C20" s="874"/>
      <c r="D20" s="46"/>
      <c r="E20" s="46"/>
      <c r="F20" s="46"/>
      <c r="G20" s="46"/>
      <c r="H20" s="46"/>
      <c r="I20" s="46"/>
      <c r="J20" s="46"/>
      <c r="K20" s="46"/>
      <c r="L20" s="46"/>
      <c r="M20" s="46"/>
      <c r="N20" s="46"/>
      <c r="O20" s="69"/>
    </row>
    <row r="21" spans="1:15" s="7" customFormat="1" ht="15" customHeight="1" outlineLevel="1">
      <c r="B21" s="525" t="s">
        <v>490</v>
      </c>
      <c r="C21" s="874"/>
      <c r="D21" s="46"/>
      <c r="E21" s="46"/>
      <c r="F21" s="46"/>
      <c r="G21" s="46"/>
      <c r="H21" s="46"/>
      <c r="I21" s="46"/>
      <c r="J21" s="46"/>
      <c r="K21" s="46"/>
      <c r="L21" s="46"/>
      <c r="M21" s="46"/>
      <c r="N21" s="46"/>
      <c r="O21" s="69"/>
    </row>
    <row r="22" spans="1:15" s="7" customFormat="1" ht="14.25" customHeight="1">
      <c r="B22" s="525" t="s">
        <v>513</v>
      </c>
      <c r="C22" s="877"/>
      <c r="D22" s="65">
        <f>SUM(D18:D21)</f>
        <v>1.2E-2</v>
      </c>
      <c r="E22" s="65">
        <f>SUM(E18:E21)</f>
        <v>1.2E-2</v>
      </c>
      <c r="F22" s="65">
        <f>SUM(F18:F21)</f>
        <v>1.6400000000000001E-2</v>
      </c>
      <c r="G22" s="65">
        <f t="shared" ref="G22:N22" si="2">SUM(G18:G21)</f>
        <v>1.6500000000000001E-2</v>
      </c>
      <c r="H22" s="65">
        <f t="shared" si="2"/>
        <v>1.6799999999999999E-2</v>
      </c>
      <c r="I22" s="65">
        <f t="shared" si="2"/>
        <v>1.7000000000000001E-2</v>
      </c>
      <c r="J22" s="65">
        <f t="shared" si="2"/>
        <v>1.7000000000000001E-2</v>
      </c>
      <c r="K22" s="65">
        <f t="shared" si="2"/>
        <v>1.7000000000000001E-2</v>
      </c>
      <c r="L22" s="65">
        <f t="shared" si="2"/>
        <v>1.7000000000000001E-2</v>
      </c>
      <c r="M22" s="65">
        <f t="shared" si="2"/>
        <v>1.7000000000000001E-2</v>
      </c>
      <c r="N22" s="65">
        <f t="shared" si="2"/>
        <v>1.7000000000000001E-2</v>
      </c>
      <c r="O22" s="65">
        <f t="shared" ref="O22" si="3">SUM(O18:O21)</f>
        <v>0</v>
      </c>
    </row>
    <row r="23" spans="1:15" s="63" customFormat="1">
      <c r="A23" s="62"/>
      <c r="B23" s="483" t="s">
        <v>514</v>
      </c>
      <c r="C23" s="475"/>
      <c r="D23" s="476"/>
      <c r="E23" s="477">
        <f>ROUND(SUM(D22*E16+E22*E17)/12,4)</f>
        <v>1.2E-2</v>
      </c>
      <c r="F23" s="477">
        <f>ROUND(SUM(E22*F16+F22*F17)/12,4)</f>
        <v>1.49E-2</v>
      </c>
      <c r="G23" s="477">
        <f>ROUND(SUM(F22*G16+G22*G17)/12,4)</f>
        <v>1.6500000000000001E-2</v>
      </c>
      <c r="H23" s="477">
        <f>ROUND(SUM(G22*H16+H22*H17)/12,4)</f>
        <v>1.67E-2</v>
      </c>
      <c r="I23" s="477">
        <f>ROUND(SUM(H22*I16+I22*I17)/12,4)</f>
        <v>1.6899999999999998E-2</v>
      </c>
      <c r="J23" s="477">
        <f t="shared" ref="J23:N23" si="4">ROUND(SUM(I22*J16+J22*J17)/12,4)</f>
        <v>1.7000000000000001E-2</v>
      </c>
      <c r="K23" s="477">
        <f t="shared" si="4"/>
        <v>1.7000000000000001E-2</v>
      </c>
      <c r="L23" s="477">
        <f t="shared" si="4"/>
        <v>1.7000000000000001E-2</v>
      </c>
      <c r="M23" s="477">
        <f t="shared" si="4"/>
        <v>1.7000000000000001E-2</v>
      </c>
      <c r="N23" s="477">
        <f t="shared" si="4"/>
        <v>1.7000000000000001E-2</v>
      </c>
      <c r="O23" s="477">
        <f>ROUND(SUM(N22*O16+O22*O17)/12,4)</f>
        <v>5.7000000000000002E-3</v>
      </c>
    </row>
    <row r="24" spans="1:15" s="63" customFormat="1">
      <c r="A24" s="62"/>
      <c r="B24" s="474"/>
      <c r="C24" s="479"/>
      <c r="D24" s="476"/>
      <c r="E24" s="477"/>
      <c r="F24" s="477"/>
      <c r="G24" s="477"/>
      <c r="H24" s="477"/>
      <c r="I24" s="477"/>
      <c r="J24" s="477"/>
      <c r="K24" s="477"/>
      <c r="L24" s="747"/>
      <c r="M24" s="747"/>
      <c r="N24" s="747"/>
      <c r="O24" s="478"/>
    </row>
    <row r="25" spans="1:15" s="63" customFormat="1" ht="15.75" customHeight="1">
      <c r="A25" s="62"/>
      <c r="B25" s="593" t="str">
        <f>'1.  LRAMVA Summary'!B30</f>
        <v>GS&lt;50 kW</v>
      </c>
      <c r="C25" s="876" t="str">
        <f>'2. LRAMVA Threshold'!E43</f>
        <v>kWh</v>
      </c>
      <c r="D25" s="46">
        <v>1.47E-2</v>
      </c>
      <c r="E25" s="46">
        <v>1.47E-2</v>
      </c>
      <c r="F25" s="46">
        <v>0.02</v>
      </c>
      <c r="G25" s="46">
        <v>2.01E-2</v>
      </c>
      <c r="H25" s="46">
        <v>2.0400000000000001E-2</v>
      </c>
      <c r="I25" s="46">
        <v>2.07E-2</v>
      </c>
      <c r="J25" s="46">
        <v>2.07E-2</v>
      </c>
      <c r="K25" s="46">
        <v>2.07E-2</v>
      </c>
      <c r="L25" s="46">
        <v>2.07E-2</v>
      </c>
      <c r="M25" s="46">
        <v>2.07E-2</v>
      </c>
      <c r="N25" s="46">
        <v>2.07E-2</v>
      </c>
      <c r="O25" s="69"/>
    </row>
    <row r="26" spans="1:15" s="18" customFormat="1" outlineLevel="1">
      <c r="A26" s="4"/>
      <c r="B26" s="525" t="s">
        <v>511</v>
      </c>
      <c r="C26" s="874"/>
      <c r="D26" s="46"/>
      <c r="E26" s="46"/>
      <c r="F26" s="46"/>
      <c r="G26" s="46"/>
      <c r="H26" s="46"/>
      <c r="I26" s="46"/>
      <c r="J26" s="46"/>
      <c r="K26" s="46"/>
      <c r="L26" s="46"/>
      <c r="M26" s="46"/>
      <c r="N26" s="46"/>
      <c r="O26" s="69"/>
    </row>
    <row r="27" spans="1:15" s="18" customFormat="1" outlineLevel="1">
      <c r="A27" s="4"/>
      <c r="B27" s="525" t="s">
        <v>512</v>
      </c>
      <c r="C27" s="874"/>
      <c r="D27" s="46"/>
      <c r="E27" s="46"/>
      <c r="F27" s="46"/>
      <c r="G27" s="46"/>
      <c r="H27" s="46"/>
      <c r="I27" s="46"/>
      <c r="J27" s="46"/>
      <c r="K27" s="46"/>
      <c r="L27" s="46"/>
      <c r="M27" s="46"/>
      <c r="N27" s="46"/>
      <c r="O27" s="69"/>
    </row>
    <row r="28" spans="1:15" s="18" customFormat="1" outlineLevel="1">
      <c r="A28" s="4"/>
      <c r="B28" s="525" t="s">
        <v>490</v>
      </c>
      <c r="C28" s="874"/>
      <c r="D28" s="46"/>
      <c r="E28" s="46"/>
      <c r="F28" s="46"/>
      <c r="G28" s="46"/>
      <c r="H28" s="46"/>
      <c r="I28" s="46"/>
      <c r="J28" s="46"/>
      <c r="K28" s="46"/>
      <c r="L28" s="46"/>
      <c r="M28" s="46"/>
      <c r="N28" s="46"/>
      <c r="O28" s="69"/>
    </row>
    <row r="29" spans="1:15" s="18" customFormat="1">
      <c r="A29" s="4"/>
      <c r="B29" s="525" t="s">
        <v>513</v>
      </c>
      <c r="C29" s="877"/>
      <c r="D29" s="65">
        <f>SUM(D25:D28)</f>
        <v>1.47E-2</v>
      </c>
      <c r="E29" s="65">
        <f t="shared" ref="E29:N29" si="5">SUM(E25:E28)</f>
        <v>1.47E-2</v>
      </c>
      <c r="F29" s="65">
        <f t="shared" si="5"/>
        <v>0.02</v>
      </c>
      <c r="G29" s="65">
        <f t="shared" si="5"/>
        <v>2.01E-2</v>
      </c>
      <c r="H29" s="65">
        <f t="shared" si="5"/>
        <v>2.0400000000000001E-2</v>
      </c>
      <c r="I29" s="65">
        <f t="shared" si="5"/>
        <v>2.07E-2</v>
      </c>
      <c r="J29" s="65">
        <f t="shared" si="5"/>
        <v>2.07E-2</v>
      </c>
      <c r="K29" s="65">
        <f t="shared" si="5"/>
        <v>2.07E-2</v>
      </c>
      <c r="L29" s="65">
        <f t="shared" si="5"/>
        <v>2.07E-2</v>
      </c>
      <c r="M29" s="65">
        <f t="shared" si="5"/>
        <v>2.07E-2</v>
      </c>
      <c r="N29" s="65">
        <f t="shared" si="5"/>
        <v>2.07E-2</v>
      </c>
      <c r="O29" s="65">
        <f t="shared" ref="O29" si="6">SUM(O25:O28)</f>
        <v>0</v>
      </c>
    </row>
    <row r="30" spans="1:15" s="18" customFormat="1">
      <c r="A30" s="4"/>
      <c r="B30" s="483" t="s">
        <v>514</v>
      </c>
      <c r="C30" s="480"/>
      <c r="D30" s="71"/>
      <c r="E30" s="477">
        <f>ROUND(SUM(D29*E16+E29*E17)/12,4)</f>
        <v>1.47E-2</v>
      </c>
      <c r="F30" s="477">
        <f t="shared" ref="F30:N30" si="7">ROUND(SUM(E29*F16+F29*F17)/12,4)</f>
        <v>1.8200000000000001E-2</v>
      </c>
      <c r="G30" s="477">
        <f t="shared" si="7"/>
        <v>2.01E-2</v>
      </c>
      <c r="H30" s="477">
        <f t="shared" si="7"/>
        <v>2.0299999999999999E-2</v>
      </c>
      <c r="I30" s="477">
        <f t="shared" si="7"/>
        <v>2.06E-2</v>
      </c>
      <c r="J30" s="477">
        <f>ROUND(SUM(I29*J16+J29*J17)/12,4)</f>
        <v>2.07E-2</v>
      </c>
      <c r="K30" s="477">
        <f t="shared" si="7"/>
        <v>2.07E-2</v>
      </c>
      <c r="L30" s="477">
        <f t="shared" si="7"/>
        <v>2.07E-2</v>
      </c>
      <c r="M30" s="477">
        <f t="shared" si="7"/>
        <v>2.07E-2</v>
      </c>
      <c r="N30" s="477">
        <f t="shared" si="7"/>
        <v>2.07E-2</v>
      </c>
      <c r="O30" s="477">
        <f t="shared" ref="O30" si="8">ROUND(SUM(N29*O16+O29*O17)/12,4)</f>
        <v>6.8999999999999999E-3</v>
      </c>
    </row>
    <row r="31" spans="1:15" s="18" customFormat="1">
      <c r="A31" s="4"/>
      <c r="B31" s="474"/>
      <c r="C31" s="482"/>
      <c r="D31" s="748"/>
      <c r="E31" s="748"/>
      <c r="F31" s="748"/>
      <c r="G31" s="748"/>
      <c r="H31" s="748"/>
      <c r="I31" s="748"/>
      <c r="J31" s="748"/>
      <c r="K31" s="748"/>
      <c r="L31" s="748"/>
      <c r="M31" s="748"/>
      <c r="N31" s="747"/>
      <c r="O31" s="481"/>
    </row>
    <row r="32" spans="1:15" s="64" customFormat="1">
      <c r="B32" s="593" t="str">
        <f>'1.  LRAMVA Summary'!B31</f>
        <v>GS 50-4,999 kW</v>
      </c>
      <c r="C32" s="876" t="str">
        <f>'2. LRAMVA Threshold'!F43</f>
        <v>kW</v>
      </c>
      <c r="D32" s="46">
        <v>3.1509</v>
      </c>
      <c r="E32" s="46">
        <v>3.1566000000000001</v>
      </c>
      <c r="F32" s="46">
        <v>3.6659999999999999</v>
      </c>
      <c r="G32" s="46">
        <v>3.6836000000000002</v>
      </c>
      <c r="H32" s="46">
        <v>3.7406999999999999</v>
      </c>
      <c r="I32" s="46">
        <v>3.7949000000000002</v>
      </c>
      <c r="J32" s="46">
        <v>3.7949000000000002</v>
      </c>
      <c r="K32" s="46">
        <v>3.7949000000000002</v>
      </c>
      <c r="L32" s="46">
        <v>3.7949000000000002</v>
      </c>
      <c r="M32" s="46">
        <v>3.7949000000000002</v>
      </c>
      <c r="N32" s="46">
        <f>M32</f>
        <v>3.7949000000000002</v>
      </c>
      <c r="O32" s="69"/>
    </row>
    <row r="33" spans="1:15" s="18" customFormat="1" outlineLevel="1">
      <c r="A33" s="4"/>
      <c r="B33" s="525" t="s">
        <v>511</v>
      </c>
      <c r="C33" s="874"/>
      <c r="D33" s="46"/>
      <c r="E33" s="46"/>
      <c r="F33" s="46"/>
      <c r="G33" s="46"/>
      <c r="H33" s="46"/>
      <c r="I33" s="46"/>
      <c r="J33" s="46"/>
      <c r="K33" s="46"/>
      <c r="L33" s="46"/>
      <c r="M33" s="46"/>
      <c r="N33" s="46"/>
      <c r="O33" s="69"/>
    </row>
    <row r="34" spans="1:15" s="18" customFormat="1" outlineLevel="1">
      <c r="A34" s="4"/>
      <c r="B34" s="525" t="s">
        <v>512</v>
      </c>
      <c r="C34" s="874"/>
      <c r="D34" s="46"/>
      <c r="E34" s="46"/>
      <c r="F34" s="46"/>
      <c r="G34" s="46"/>
      <c r="H34" s="46"/>
      <c r="I34" s="46"/>
      <c r="J34" s="46"/>
      <c r="K34" s="46"/>
      <c r="L34" s="46"/>
      <c r="M34" s="46"/>
      <c r="N34" s="46"/>
      <c r="O34" s="69"/>
    </row>
    <row r="35" spans="1:15" s="18" customFormat="1" outlineLevel="1">
      <c r="A35" s="4"/>
      <c r="B35" s="525" t="s">
        <v>490</v>
      </c>
      <c r="C35" s="874"/>
      <c r="D35" s="46"/>
      <c r="E35" s="46"/>
      <c r="F35" s="46"/>
      <c r="G35" s="46"/>
      <c r="H35" s="46"/>
      <c r="I35" s="46"/>
      <c r="J35" s="46"/>
      <c r="K35" s="46"/>
      <c r="L35" s="46"/>
      <c r="M35" s="46"/>
      <c r="N35" s="46"/>
      <c r="O35" s="69"/>
    </row>
    <row r="36" spans="1:15" s="18" customFormat="1">
      <c r="A36" s="4"/>
      <c r="B36" s="525" t="s">
        <v>513</v>
      </c>
      <c r="C36" s="877"/>
      <c r="D36" s="65">
        <f>SUM(D32:D35)</f>
        <v>3.1509</v>
      </c>
      <c r="E36" s="65">
        <f>SUM(E32:E35)</f>
        <v>3.1566000000000001</v>
      </c>
      <c r="F36" s="65">
        <f t="shared" ref="F36:M36" si="9">SUM(F32:F35)</f>
        <v>3.6659999999999999</v>
      </c>
      <c r="G36" s="65">
        <f t="shared" si="9"/>
        <v>3.6836000000000002</v>
      </c>
      <c r="H36" s="65">
        <f t="shared" si="9"/>
        <v>3.7406999999999999</v>
      </c>
      <c r="I36" s="65">
        <f t="shared" si="9"/>
        <v>3.7949000000000002</v>
      </c>
      <c r="J36" s="65">
        <f t="shared" si="9"/>
        <v>3.7949000000000002</v>
      </c>
      <c r="K36" s="65">
        <f t="shared" si="9"/>
        <v>3.7949000000000002</v>
      </c>
      <c r="L36" s="65">
        <f t="shared" si="9"/>
        <v>3.7949000000000002</v>
      </c>
      <c r="M36" s="65">
        <f t="shared" si="9"/>
        <v>3.7949000000000002</v>
      </c>
      <c r="N36" s="65">
        <f>SUM(N32:N35)</f>
        <v>3.7949000000000002</v>
      </c>
      <c r="O36" s="76">
        <f>SUM(O32:O35)</f>
        <v>0</v>
      </c>
    </row>
    <row r="37" spans="1:15" s="18" customFormat="1">
      <c r="A37" s="4"/>
      <c r="B37" s="483" t="s">
        <v>514</v>
      </c>
      <c r="C37" s="480"/>
      <c r="D37" s="71"/>
      <c r="E37" s="477">
        <f t="shared" ref="E37:N37" si="10">ROUND(SUM(D36*E16+E36*E17)/12,4)</f>
        <v>3.1518999999999999</v>
      </c>
      <c r="F37" s="477">
        <f t="shared" si="10"/>
        <v>3.4962</v>
      </c>
      <c r="G37" s="477">
        <f t="shared" si="10"/>
        <v>3.6777000000000002</v>
      </c>
      <c r="H37" s="477">
        <f t="shared" si="10"/>
        <v>3.7216999999999998</v>
      </c>
      <c r="I37" s="477">
        <f t="shared" si="10"/>
        <v>3.7768000000000002</v>
      </c>
      <c r="J37" s="477">
        <f t="shared" si="10"/>
        <v>3.7949000000000002</v>
      </c>
      <c r="K37" s="477">
        <f t="shared" si="10"/>
        <v>3.7949000000000002</v>
      </c>
      <c r="L37" s="477">
        <f t="shared" si="10"/>
        <v>3.7949000000000002</v>
      </c>
      <c r="M37" s="477">
        <f t="shared" si="10"/>
        <v>3.7949000000000002</v>
      </c>
      <c r="N37" s="477">
        <f t="shared" si="10"/>
        <v>3.7949000000000002</v>
      </c>
      <c r="O37" s="481">
        <f t="shared" ref="O37" si="11">ROUND(SUM(N36*O16+O36*O17)/12,4)</f>
        <v>1.2649999999999999</v>
      </c>
    </row>
    <row r="38" spans="1:15" s="70" customFormat="1" ht="15.75" customHeight="1">
      <c r="B38" s="483"/>
      <c r="C38" s="480"/>
      <c r="D38" s="71"/>
      <c r="E38" s="71"/>
      <c r="F38" s="71"/>
      <c r="G38" s="71"/>
      <c r="H38" s="71"/>
      <c r="I38" s="71"/>
      <c r="J38" s="71"/>
      <c r="K38" s="71"/>
      <c r="L38" s="747"/>
      <c r="M38" s="747"/>
      <c r="N38" s="747"/>
      <c r="O38" s="484"/>
    </row>
    <row r="39" spans="1:15" s="64" customFormat="1">
      <c r="A39" s="62"/>
      <c r="B39" s="593" t="str">
        <f>'1.  LRAMVA Summary'!B32</f>
        <v>Unmetered Scattered Load</v>
      </c>
      <c r="C39" s="876" t="str">
        <f>'2. LRAMVA Threshold'!G43</f>
        <v>kWh</v>
      </c>
      <c r="D39" s="46">
        <v>1.1299999999999999E-2</v>
      </c>
      <c r="E39" s="46">
        <v>1.1299999999999999E-2</v>
      </c>
      <c r="F39" s="46">
        <v>1.52E-2</v>
      </c>
      <c r="G39" s="46">
        <v>1.5299999999999999E-2</v>
      </c>
      <c r="H39" s="46">
        <v>1.55E-2</v>
      </c>
      <c r="I39" s="46">
        <v>1.5699999999999999E-2</v>
      </c>
      <c r="J39" s="46">
        <v>1.5699999999999999E-2</v>
      </c>
      <c r="K39" s="46">
        <v>1.5699999999999999E-2</v>
      </c>
      <c r="L39" s="46">
        <v>1.5699999999999999E-2</v>
      </c>
      <c r="M39" s="46">
        <v>1.5699999999999999E-2</v>
      </c>
      <c r="N39" s="46">
        <f>M39</f>
        <v>1.5699999999999999E-2</v>
      </c>
      <c r="O39" s="69"/>
    </row>
    <row r="40" spans="1:15" s="18" customFormat="1" outlineLevel="1">
      <c r="A40" s="4"/>
      <c r="B40" s="525" t="s">
        <v>511</v>
      </c>
      <c r="C40" s="874"/>
      <c r="D40" s="46"/>
      <c r="E40" s="46"/>
      <c r="F40" s="46"/>
      <c r="G40" s="46"/>
      <c r="H40" s="46"/>
      <c r="I40" s="46"/>
      <c r="J40" s="46"/>
      <c r="K40" s="46"/>
      <c r="L40" s="46"/>
      <c r="M40" s="46"/>
      <c r="N40" s="46"/>
      <c r="O40" s="69"/>
    </row>
    <row r="41" spans="1:15" s="18" customFormat="1" outlineLevel="1">
      <c r="A41" s="4"/>
      <c r="B41" s="525" t="s">
        <v>512</v>
      </c>
      <c r="C41" s="874"/>
      <c r="D41" s="46"/>
      <c r="E41" s="46"/>
      <c r="F41" s="46"/>
      <c r="G41" s="46"/>
      <c r="H41" s="46"/>
      <c r="I41" s="46"/>
      <c r="J41" s="46"/>
      <c r="K41" s="46"/>
      <c r="L41" s="46"/>
      <c r="M41" s="46"/>
      <c r="N41" s="46"/>
      <c r="O41" s="69"/>
    </row>
    <row r="42" spans="1:15" s="18" customFormat="1" outlineLevel="1">
      <c r="A42" s="4"/>
      <c r="B42" s="525" t="s">
        <v>490</v>
      </c>
      <c r="C42" s="874"/>
      <c r="D42" s="46"/>
      <c r="E42" s="46"/>
      <c r="F42" s="46"/>
      <c r="G42" s="46"/>
      <c r="H42" s="46"/>
      <c r="I42" s="46"/>
      <c r="J42" s="46"/>
      <c r="K42" s="46"/>
      <c r="L42" s="46"/>
      <c r="M42" s="46"/>
      <c r="N42" s="46"/>
      <c r="O42" s="69"/>
    </row>
    <row r="43" spans="1:15" s="18" customFormat="1">
      <c r="A43" s="4"/>
      <c r="B43" s="525" t="s">
        <v>513</v>
      </c>
      <c r="C43" s="877"/>
      <c r="D43" s="65">
        <f>SUM(D39:D42)</f>
        <v>1.1299999999999999E-2</v>
      </c>
      <c r="E43" s="65">
        <f t="shared" ref="E43:N43" si="12">SUM(E39:E42)</f>
        <v>1.1299999999999999E-2</v>
      </c>
      <c r="F43" s="65">
        <f t="shared" si="12"/>
        <v>1.52E-2</v>
      </c>
      <c r="G43" s="65">
        <f t="shared" si="12"/>
        <v>1.5299999999999999E-2</v>
      </c>
      <c r="H43" s="65">
        <f t="shared" si="12"/>
        <v>1.55E-2</v>
      </c>
      <c r="I43" s="65">
        <f t="shared" si="12"/>
        <v>1.5699999999999999E-2</v>
      </c>
      <c r="J43" s="65">
        <f t="shared" si="12"/>
        <v>1.5699999999999999E-2</v>
      </c>
      <c r="K43" s="65">
        <f t="shared" si="12"/>
        <v>1.5699999999999999E-2</v>
      </c>
      <c r="L43" s="65">
        <f t="shared" si="12"/>
        <v>1.5699999999999999E-2</v>
      </c>
      <c r="M43" s="65">
        <f t="shared" si="12"/>
        <v>1.5699999999999999E-2</v>
      </c>
      <c r="N43" s="65">
        <f t="shared" si="12"/>
        <v>1.5699999999999999E-2</v>
      </c>
      <c r="O43" s="76">
        <f t="shared" ref="O43" si="13">SUM(O39:O42)</f>
        <v>0</v>
      </c>
    </row>
    <row r="44" spans="1:15" s="14" customFormat="1">
      <c r="A44" s="72"/>
      <c r="B44" s="483" t="s">
        <v>514</v>
      </c>
      <c r="C44" s="480"/>
      <c r="D44" s="71"/>
      <c r="E44" s="477">
        <f t="shared" ref="E44:N44" si="14">ROUND(SUM(D43*E16+E43*E17)/12,4)</f>
        <v>1.1299999999999999E-2</v>
      </c>
      <c r="F44" s="477">
        <f t="shared" si="14"/>
        <v>1.3899999999999999E-2</v>
      </c>
      <c r="G44" s="477">
        <f t="shared" si="14"/>
        <v>1.5299999999999999E-2</v>
      </c>
      <c r="H44" s="477">
        <f t="shared" si="14"/>
        <v>1.54E-2</v>
      </c>
      <c r="I44" s="477">
        <f t="shared" si="14"/>
        <v>1.5599999999999999E-2</v>
      </c>
      <c r="J44" s="477">
        <f t="shared" si="14"/>
        <v>1.5699999999999999E-2</v>
      </c>
      <c r="K44" s="477">
        <f t="shared" si="14"/>
        <v>1.5699999999999999E-2</v>
      </c>
      <c r="L44" s="477">
        <f t="shared" si="14"/>
        <v>1.5699999999999999E-2</v>
      </c>
      <c r="M44" s="477">
        <f t="shared" si="14"/>
        <v>1.5699999999999999E-2</v>
      </c>
      <c r="N44" s="477">
        <f t="shared" si="14"/>
        <v>1.5699999999999999E-2</v>
      </c>
      <c r="O44" s="481">
        <f t="shared" ref="O44" si="15">ROUND(SUM(N43*O16+O43*O17)/12,4)</f>
        <v>5.1999999999999998E-3</v>
      </c>
    </row>
    <row r="45" spans="1:15" s="70" customFormat="1">
      <c r="A45" s="72"/>
      <c r="B45" s="483"/>
      <c r="C45" s="480"/>
      <c r="D45" s="71"/>
      <c r="E45" s="71"/>
      <c r="F45" s="71"/>
      <c r="G45" s="71"/>
      <c r="H45" s="71"/>
      <c r="I45" s="71"/>
      <c r="J45" s="71"/>
      <c r="K45" s="71"/>
      <c r="L45" s="747"/>
      <c r="M45" s="747"/>
      <c r="N45" s="747"/>
      <c r="O45" s="484"/>
    </row>
    <row r="46" spans="1:15" s="64" customFormat="1">
      <c r="A46" s="62"/>
      <c r="B46" s="593" t="str">
        <f>'1.  LRAMVA Summary'!B33</f>
        <v>Sentinel Lighting</v>
      </c>
      <c r="C46" s="876" t="str">
        <f>'2. LRAMVA Threshold'!H43</f>
        <v>kW</v>
      </c>
      <c r="D46" s="46">
        <v>10.3466</v>
      </c>
      <c r="E46" s="46">
        <v>10.3652</v>
      </c>
      <c r="F46" s="46">
        <v>16.6708</v>
      </c>
      <c r="G46" s="46">
        <v>16.750800000000002</v>
      </c>
      <c r="H46" s="46">
        <v>17.010400000000001</v>
      </c>
      <c r="I46" s="46">
        <v>17.257100000000001</v>
      </c>
      <c r="J46" s="46">
        <v>17.257100000000001</v>
      </c>
      <c r="K46" s="46">
        <v>17.257100000000001</v>
      </c>
      <c r="L46" s="46">
        <v>17.257100000000001</v>
      </c>
      <c r="M46" s="46">
        <v>17.257100000000001</v>
      </c>
      <c r="N46" s="46">
        <f>M46</f>
        <v>17.257100000000001</v>
      </c>
      <c r="O46" s="69"/>
    </row>
    <row r="47" spans="1:15" s="18" customFormat="1" outlineLevel="1">
      <c r="A47" s="4"/>
      <c r="B47" s="525" t="s">
        <v>511</v>
      </c>
      <c r="C47" s="874"/>
      <c r="D47" s="46"/>
      <c r="E47" s="46"/>
      <c r="F47" s="46"/>
      <c r="G47" s="46"/>
      <c r="H47" s="46"/>
      <c r="I47" s="46"/>
      <c r="J47" s="46"/>
      <c r="K47" s="46"/>
      <c r="L47" s="46"/>
      <c r="M47" s="46"/>
      <c r="N47" s="46"/>
      <c r="O47" s="69"/>
    </row>
    <row r="48" spans="1:15" s="18" customFormat="1" outlineLevel="1">
      <c r="A48" s="4"/>
      <c r="B48" s="525" t="s">
        <v>512</v>
      </c>
      <c r="C48" s="874"/>
      <c r="D48" s="46"/>
      <c r="E48" s="46"/>
      <c r="F48" s="46"/>
      <c r="G48" s="46"/>
      <c r="H48" s="46"/>
      <c r="I48" s="46"/>
      <c r="J48" s="46"/>
      <c r="K48" s="46"/>
      <c r="L48" s="46"/>
      <c r="M48" s="46"/>
      <c r="N48" s="46"/>
      <c r="O48" s="69"/>
    </row>
    <row r="49" spans="1:15" s="18" customFormat="1" outlineLevel="1">
      <c r="A49" s="4"/>
      <c r="B49" s="525" t="s">
        <v>490</v>
      </c>
      <c r="C49" s="874"/>
      <c r="D49" s="46"/>
      <c r="E49" s="46"/>
      <c r="F49" s="46"/>
      <c r="G49" s="46"/>
      <c r="H49" s="46"/>
      <c r="I49" s="46"/>
      <c r="J49" s="46"/>
      <c r="K49" s="46"/>
      <c r="L49" s="46"/>
      <c r="M49" s="46"/>
      <c r="N49" s="46"/>
      <c r="O49" s="69"/>
    </row>
    <row r="50" spans="1:15" s="18" customFormat="1">
      <c r="A50" s="4"/>
      <c r="B50" s="525" t="s">
        <v>513</v>
      </c>
      <c r="C50" s="877"/>
      <c r="D50" s="65">
        <f>SUM(D46:D49)</f>
        <v>10.3466</v>
      </c>
      <c r="E50" s="65">
        <f t="shared" ref="E50:N50" si="16">SUM(E46:E49)</f>
        <v>10.3652</v>
      </c>
      <c r="F50" s="65">
        <f t="shared" si="16"/>
        <v>16.6708</v>
      </c>
      <c r="G50" s="65">
        <f t="shared" si="16"/>
        <v>16.750800000000002</v>
      </c>
      <c r="H50" s="65">
        <f t="shared" si="16"/>
        <v>17.010400000000001</v>
      </c>
      <c r="I50" s="65">
        <f t="shared" si="16"/>
        <v>17.257100000000001</v>
      </c>
      <c r="J50" s="65">
        <f t="shared" si="16"/>
        <v>17.257100000000001</v>
      </c>
      <c r="K50" s="65">
        <f t="shared" si="16"/>
        <v>17.257100000000001</v>
      </c>
      <c r="L50" s="65">
        <f t="shared" si="16"/>
        <v>17.257100000000001</v>
      </c>
      <c r="M50" s="65">
        <f t="shared" si="16"/>
        <v>17.257100000000001</v>
      </c>
      <c r="N50" s="65">
        <f t="shared" si="16"/>
        <v>17.257100000000001</v>
      </c>
      <c r="O50" s="76">
        <f t="shared" ref="O50" si="17">SUM(O46:O49)</f>
        <v>0</v>
      </c>
    </row>
    <row r="51" spans="1:15" s="14" customFormat="1">
      <c r="A51" s="72"/>
      <c r="B51" s="483" t="s">
        <v>514</v>
      </c>
      <c r="C51" s="480"/>
      <c r="D51" s="71"/>
      <c r="E51" s="477">
        <f t="shared" ref="E51:N51" si="18">ROUND(SUM(D50*E16+E50*E17)/12,4)</f>
        <v>10.3497</v>
      </c>
      <c r="F51" s="477">
        <f t="shared" si="18"/>
        <v>14.568899999999999</v>
      </c>
      <c r="G51" s="477">
        <f t="shared" si="18"/>
        <v>16.7241</v>
      </c>
      <c r="H51" s="477">
        <f t="shared" si="18"/>
        <v>16.9239</v>
      </c>
      <c r="I51" s="477">
        <f t="shared" si="18"/>
        <v>17.174900000000001</v>
      </c>
      <c r="J51" s="477">
        <f t="shared" si="18"/>
        <v>17.257100000000001</v>
      </c>
      <c r="K51" s="477">
        <f t="shared" si="18"/>
        <v>17.257100000000001</v>
      </c>
      <c r="L51" s="477">
        <f t="shared" si="18"/>
        <v>17.257100000000001</v>
      </c>
      <c r="M51" s="477">
        <f t="shared" si="18"/>
        <v>17.257100000000001</v>
      </c>
      <c r="N51" s="477">
        <f t="shared" si="18"/>
        <v>17.257100000000001</v>
      </c>
      <c r="O51" s="481">
        <f t="shared" ref="O51" si="19">ROUND(SUM(N50*O16+O50*O17)/12,4)</f>
        <v>5.7523999999999997</v>
      </c>
    </row>
    <row r="52" spans="1:15" s="70" customFormat="1">
      <c r="A52" s="72"/>
      <c r="B52" s="483"/>
      <c r="C52" s="480"/>
      <c r="D52" s="71"/>
      <c r="E52" s="71"/>
      <c r="F52" s="71"/>
      <c r="G52" s="71"/>
      <c r="H52" s="71"/>
      <c r="I52" s="71"/>
      <c r="J52" s="71"/>
      <c r="K52" s="71"/>
      <c r="L52" s="749"/>
      <c r="M52" s="749"/>
      <c r="N52" s="749"/>
      <c r="O52" s="484"/>
    </row>
    <row r="53" spans="1:15" s="64" customFormat="1">
      <c r="A53" s="62"/>
      <c r="B53" s="593" t="str">
        <f>'1.  LRAMVA Summary'!B34</f>
        <v>Street Lighting Service</v>
      </c>
      <c r="C53" s="876" t="str">
        <f>'2. LRAMVA Threshold'!I43</f>
        <v>kW</v>
      </c>
      <c r="D53" s="46">
        <v>17.6645</v>
      </c>
      <c r="E53" s="46">
        <v>17.696300000000001</v>
      </c>
      <c r="F53" s="46">
        <v>24.228000000000002</v>
      </c>
      <c r="G53" s="46">
        <v>24.3443</v>
      </c>
      <c r="H53" s="46">
        <v>24.721599999999999</v>
      </c>
      <c r="I53" s="46">
        <v>25.080100000000002</v>
      </c>
      <c r="J53" s="46">
        <v>25.080100000000002</v>
      </c>
      <c r="K53" s="46">
        <v>25.080100000000002</v>
      </c>
      <c r="L53" s="46">
        <v>25.080100000000002</v>
      </c>
      <c r="M53" s="46">
        <v>25.080100000000002</v>
      </c>
      <c r="N53" s="46">
        <f>M53</f>
        <v>25.080100000000002</v>
      </c>
      <c r="O53" s="69"/>
    </row>
    <row r="54" spans="1:15" s="18" customFormat="1" outlineLevel="1">
      <c r="A54" s="4"/>
      <c r="B54" s="525" t="s">
        <v>511</v>
      </c>
      <c r="C54" s="874"/>
      <c r="D54" s="46"/>
      <c r="E54" s="46"/>
      <c r="F54" s="46"/>
      <c r="G54" s="46"/>
      <c r="H54" s="46"/>
      <c r="I54" s="46"/>
      <c r="J54" s="46"/>
      <c r="K54" s="46"/>
      <c r="L54" s="46"/>
      <c r="M54" s="46"/>
      <c r="N54" s="46"/>
      <c r="O54" s="69"/>
    </row>
    <row r="55" spans="1:15" s="18" customFormat="1" outlineLevel="1">
      <c r="A55" s="4"/>
      <c r="B55" s="525" t="s">
        <v>512</v>
      </c>
      <c r="C55" s="874"/>
      <c r="D55" s="46"/>
      <c r="E55" s="46"/>
      <c r="F55" s="46"/>
      <c r="G55" s="46"/>
      <c r="H55" s="46"/>
      <c r="I55" s="46"/>
      <c r="J55" s="46"/>
      <c r="K55" s="46"/>
      <c r="L55" s="46"/>
      <c r="M55" s="46"/>
      <c r="N55" s="46"/>
      <c r="O55" s="69"/>
    </row>
    <row r="56" spans="1:15" s="18" customFormat="1" outlineLevel="1">
      <c r="A56" s="4"/>
      <c r="B56" s="525" t="s">
        <v>490</v>
      </c>
      <c r="C56" s="874"/>
      <c r="D56" s="46"/>
      <c r="E56" s="46"/>
      <c r="F56" s="46"/>
      <c r="G56" s="46"/>
      <c r="H56" s="46"/>
      <c r="I56" s="46"/>
      <c r="J56" s="46"/>
      <c r="K56" s="46"/>
      <c r="L56" s="46"/>
      <c r="M56" s="46"/>
      <c r="N56" s="46"/>
      <c r="O56" s="69"/>
    </row>
    <row r="57" spans="1:15" s="18" customFormat="1">
      <c r="A57" s="4"/>
      <c r="B57" s="525" t="s">
        <v>513</v>
      </c>
      <c r="C57" s="877"/>
      <c r="D57" s="65">
        <f>SUM(D53:D56)</f>
        <v>17.6645</v>
      </c>
      <c r="E57" s="65">
        <f t="shared" ref="E57:N57" si="20">SUM(E53:E56)</f>
        <v>17.696300000000001</v>
      </c>
      <c r="F57" s="65">
        <f t="shared" si="20"/>
        <v>24.228000000000002</v>
      </c>
      <c r="G57" s="65">
        <f t="shared" si="20"/>
        <v>24.3443</v>
      </c>
      <c r="H57" s="65">
        <f t="shared" si="20"/>
        <v>24.721599999999999</v>
      </c>
      <c r="I57" s="65">
        <f t="shared" si="20"/>
        <v>25.080100000000002</v>
      </c>
      <c r="J57" s="65">
        <f t="shared" si="20"/>
        <v>25.080100000000002</v>
      </c>
      <c r="K57" s="65">
        <f t="shared" si="20"/>
        <v>25.080100000000002</v>
      </c>
      <c r="L57" s="65">
        <f t="shared" si="20"/>
        <v>25.080100000000002</v>
      </c>
      <c r="M57" s="65">
        <f t="shared" si="20"/>
        <v>25.080100000000002</v>
      </c>
      <c r="N57" s="65">
        <f t="shared" si="20"/>
        <v>25.080100000000002</v>
      </c>
      <c r="O57" s="77">
        <f t="shared" ref="O57" si="21">SUM(O53:O56)</f>
        <v>0</v>
      </c>
    </row>
    <row r="58" spans="1:15" s="14" customFormat="1">
      <c r="A58" s="72"/>
      <c r="B58" s="483" t="s">
        <v>514</v>
      </c>
      <c r="C58" s="480"/>
      <c r="D58" s="71"/>
      <c r="E58" s="477">
        <f t="shared" ref="E58:N58" si="22">ROUND(SUM(D57*E16+E57*E17)/12,4)</f>
        <v>17.669799999999999</v>
      </c>
      <c r="F58" s="477">
        <f t="shared" si="22"/>
        <v>22.050799999999999</v>
      </c>
      <c r="G58" s="477">
        <f t="shared" si="22"/>
        <v>24.305499999999999</v>
      </c>
      <c r="H58" s="477">
        <f t="shared" si="22"/>
        <v>24.595800000000001</v>
      </c>
      <c r="I58" s="477">
        <f t="shared" si="22"/>
        <v>24.960599999999999</v>
      </c>
      <c r="J58" s="477">
        <f t="shared" si="22"/>
        <v>25.080100000000002</v>
      </c>
      <c r="K58" s="477">
        <f t="shared" si="22"/>
        <v>25.080100000000002</v>
      </c>
      <c r="L58" s="477">
        <f t="shared" si="22"/>
        <v>25.080100000000002</v>
      </c>
      <c r="M58" s="477">
        <f t="shared" si="22"/>
        <v>25.080100000000002</v>
      </c>
      <c r="N58" s="477">
        <f t="shared" si="22"/>
        <v>25.080100000000002</v>
      </c>
      <c r="O58" s="481">
        <f t="shared" ref="O58" si="23">ROUND(SUM(N57*O16+O57*O17)/12,4)</f>
        <v>8.36</v>
      </c>
    </row>
    <row r="59" spans="1:15" s="70" customFormat="1">
      <c r="A59" s="72"/>
      <c r="B59" s="483"/>
      <c r="C59" s="480"/>
      <c r="D59" s="71"/>
      <c r="E59" s="71"/>
      <c r="F59" s="71"/>
      <c r="G59" s="71"/>
      <c r="H59" s="71"/>
      <c r="I59" s="71"/>
      <c r="J59" s="71"/>
      <c r="K59" s="71"/>
      <c r="L59" s="749"/>
      <c r="M59" s="749"/>
      <c r="N59" s="749"/>
      <c r="O59" s="484"/>
    </row>
    <row r="60" spans="1:15" s="64" customFormat="1" ht="15" hidden="1" customHeight="1">
      <c r="A60" s="62"/>
      <c r="B60" s="593">
        <f>'1.  LRAMVA Summary'!B35</f>
        <v>0</v>
      </c>
      <c r="C60" s="876">
        <f>'2. LRAMVA Threshold'!J43</f>
        <v>0</v>
      </c>
      <c r="D60" s="46"/>
      <c r="E60" s="46"/>
      <c r="F60" s="46"/>
      <c r="G60" s="46"/>
      <c r="H60" s="46"/>
      <c r="I60" s="46"/>
      <c r="J60" s="46"/>
      <c r="K60" s="46"/>
      <c r="L60" s="46"/>
      <c r="M60" s="46"/>
      <c r="N60" s="46"/>
      <c r="O60" s="69"/>
    </row>
    <row r="61" spans="1:15" s="18" customFormat="1" ht="15" hidden="1" customHeight="1" outlineLevel="1">
      <c r="A61" s="4"/>
      <c r="B61" s="525" t="s">
        <v>511</v>
      </c>
      <c r="C61" s="874"/>
      <c r="D61" s="46"/>
      <c r="E61" s="46"/>
      <c r="F61" s="46"/>
      <c r="G61" s="46"/>
      <c r="H61" s="46"/>
      <c r="I61" s="46"/>
      <c r="J61" s="46"/>
      <c r="K61" s="46"/>
      <c r="L61" s="46"/>
      <c r="M61" s="46"/>
      <c r="N61" s="46"/>
      <c r="O61" s="69"/>
    </row>
    <row r="62" spans="1:15" s="18" customFormat="1" ht="15" hidden="1" customHeight="1" outlineLevel="1">
      <c r="A62" s="4"/>
      <c r="B62" s="525" t="s">
        <v>512</v>
      </c>
      <c r="C62" s="874"/>
      <c r="D62" s="46"/>
      <c r="E62" s="46"/>
      <c r="F62" s="46"/>
      <c r="G62" s="46"/>
      <c r="H62" s="46"/>
      <c r="I62" s="46"/>
      <c r="J62" s="46"/>
      <c r="K62" s="46"/>
      <c r="L62" s="46"/>
      <c r="M62" s="46"/>
      <c r="N62" s="46"/>
      <c r="O62" s="69"/>
    </row>
    <row r="63" spans="1:15" s="18" customFormat="1" ht="15" hidden="1" customHeight="1" outlineLevel="1">
      <c r="A63" s="4"/>
      <c r="B63" s="525" t="s">
        <v>490</v>
      </c>
      <c r="C63" s="874"/>
      <c r="D63" s="46"/>
      <c r="E63" s="46"/>
      <c r="F63" s="46"/>
      <c r="G63" s="46"/>
      <c r="H63" s="46"/>
      <c r="I63" s="46"/>
      <c r="J63" s="46"/>
      <c r="K63" s="46"/>
      <c r="L63" s="46"/>
      <c r="M63" s="46"/>
      <c r="N63" s="46"/>
      <c r="O63" s="69"/>
    </row>
    <row r="64" spans="1:15" s="18" customFormat="1" ht="15" hidden="1" customHeight="1" collapsed="1">
      <c r="A64" s="4"/>
      <c r="B64" s="525" t="s">
        <v>513</v>
      </c>
      <c r="C64" s="877"/>
      <c r="D64" s="65">
        <f>SUM(D60:D63)</f>
        <v>0</v>
      </c>
      <c r="E64" s="65">
        <f t="shared" ref="E64:N64" si="24">SUM(E60:E63)</f>
        <v>0</v>
      </c>
      <c r="F64" s="65">
        <f t="shared" si="24"/>
        <v>0</v>
      </c>
      <c r="G64" s="65">
        <f t="shared" si="24"/>
        <v>0</v>
      </c>
      <c r="H64" s="65">
        <f t="shared" si="24"/>
        <v>0</v>
      </c>
      <c r="I64" s="65">
        <f t="shared" si="24"/>
        <v>0</v>
      </c>
      <c r="J64" s="65">
        <f t="shared" si="24"/>
        <v>0</v>
      </c>
      <c r="K64" s="65">
        <f t="shared" si="24"/>
        <v>0</v>
      </c>
      <c r="L64" s="65">
        <f t="shared" si="24"/>
        <v>0</v>
      </c>
      <c r="M64" s="65">
        <f t="shared" si="24"/>
        <v>0</v>
      </c>
      <c r="N64" s="65">
        <f t="shared" si="24"/>
        <v>0</v>
      </c>
      <c r="O64" s="77">
        <f t="shared" ref="O64" si="25">SUM(O60:O63)</f>
        <v>0</v>
      </c>
    </row>
    <row r="65" spans="1:15" s="14" customFormat="1" hidden="1">
      <c r="A65" s="72"/>
      <c r="B65" s="483" t="s">
        <v>514</v>
      </c>
      <c r="C65" s="480"/>
      <c r="D65" s="71"/>
      <c r="E65" s="477">
        <f t="shared" ref="E65:N65" si="26">ROUND(SUM(D64*E16+E64*E17)/12,4)</f>
        <v>0</v>
      </c>
      <c r="F65" s="477">
        <f t="shared" si="26"/>
        <v>0</v>
      </c>
      <c r="G65" s="477">
        <f t="shared" si="26"/>
        <v>0</v>
      </c>
      <c r="H65" s="477">
        <f t="shared" si="26"/>
        <v>0</v>
      </c>
      <c r="I65" s="477">
        <f>ROUND(SUM(H64*I16+I64*I17)/12,4)</f>
        <v>0</v>
      </c>
      <c r="J65" s="477">
        <f t="shared" si="26"/>
        <v>0</v>
      </c>
      <c r="K65" s="477">
        <f t="shared" si="26"/>
        <v>0</v>
      </c>
      <c r="L65" s="477">
        <f t="shared" si="26"/>
        <v>0</v>
      </c>
      <c r="M65" s="477">
        <f t="shared" si="26"/>
        <v>0</v>
      </c>
      <c r="N65" s="477">
        <f t="shared" si="26"/>
        <v>0</v>
      </c>
      <c r="O65" s="481">
        <f t="shared" ref="O65" si="27">ROUND(SUM(N64*O16+O64*O17)/12,4)</f>
        <v>0</v>
      </c>
    </row>
    <row r="66" spans="1:15" s="14" customFormat="1" hidden="1">
      <c r="A66" s="72"/>
      <c r="B66" s="73"/>
      <c r="C66" s="80"/>
      <c r="D66" s="71"/>
      <c r="E66" s="71"/>
      <c r="F66" s="71"/>
      <c r="G66" s="71"/>
      <c r="H66" s="71"/>
      <c r="I66" s="71"/>
      <c r="J66" s="71"/>
      <c r="K66" s="71"/>
      <c r="L66" s="747"/>
      <c r="M66" s="747"/>
      <c r="N66" s="747"/>
      <c r="O66" s="481"/>
    </row>
    <row r="67" spans="1:15" s="64" customFormat="1" ht="15" hidden="1" customHeight="1">
      <c r="A67" s="62"/>
      <c r="B67" s="593">
        <f>'1.  LRAMVA Summary'!B36</f>
        <v>0</v>
      </c>
      <c r="C67" s="876">
        <f>'2. LRAMVA Threshold'!K43</f>
        <v>0</v>
      </c>
      <c r="D67" s="46"/>
      <c r="E67" s="46"/>
      <c r="F67" s="46"/>
      <c r="G67" s="46"/>
      <c r="H67" s="46"/>
      <c r="I67" s="46"/>
      <c r="J67" s="46"/>
      <c r="K67" s="46"/>
      <c r="L67" s="46"/>
      <c r="M67" s="46"/>
      <c r="N67" s="46"/>
      <c r="O67" s="69"/>
    </row>
    <row r="68" spans="1:15" s="18" customFormat="1" ht="15" hidden="1" customHeight="1" outlineLevel="1">
      <c r="A68" s="4"/>
      <c r="B68" s="525" t="s">
        <v>511</v>
      </c>
      <c r="C68" s="874"/>
      <c r="D68" s="46"/>
      <c r="E68" s="46"/>
      <c r="F68" s="46"/>
      <c r="G68" s="46"/>
      <c r="H68" s="46"/>
      <c r="I68" s="46"/>
      <c r="J68" s="46"/>
      <c r="K68" s="46"/>
      <c r="L68" s="46"/>
      <c r="M68" s="46"/>
      <c r="N68" s="46"/>
      <c r="O68" s="69"/>
    </row>
    <row r="69" spans="1:15" s="18" customFormat="1" ht="15" hidden="1" customHeight="1" outlineLevel="1">
      <c r="A69" s="4"/>
      <c r="B69" s="525" t="s">
        <v>512</v>
      </c>
      <c r="C69" s="874"/>
      <c r="D69" s="46"/>
      <c r="E69" s="46"/>
      <c r="F69" s="46"/>
      <c r="G69" s="46"/>
      <c r="H69" s="46"/>
      <c r="I69" s="46"/>
      <c r="J69" s="46"/>
      <c r="K69" s="46"/>
      <c r="L69" s="46"/>
      <c r="M69" s="46"/>
      <c r="N69" s="46"/>
      <c r="O69" s="69"/>
    </row>
    <row r="70" spans="1:15" s="18" customFormat="1" ht="15" hidden="1" customHeight="1" outlineLevel="1">
      <c r="A70" s="4"/>
      <c r="B70" s="525" t="s">
        <v>490</v>
      </c>
      <c r="C70" s="874"/>
      <c r="D70" s="46"/>
      <c r="E70" s="46"/>
      <c r="F70" s="46"/>
      <c r="G70" s="46"/>
      <c r="H70" s="46"/>
      <c r="I70" s="46"/>
      <c r="J70" s="46"/>
      <c r="K70" s="46"/>
      <c r="L70" s="46"/>
      <c r="M70" s="46"/>
      <c r="N70" s="46"/>
      <c r="O70" s="69"/>
    </row>
    <row r="71" spans="1:15" s="18" customFormat="1" ht="15" hidden="1" customHeight="1" collapsed="1">
      <c r="A71" s="4"/>
      <c r="B71" s="525" t="s">
        <v>513</v>
      </c>
      <c r="C71" s="877"/>
      <c r="D71" s="65">
        <f>SUM(D67:D70)</f>
        <v>0</v>
      </c>
      <c r="E71" s="65">
        <f t="shared" ref="E71:N71" si="28">SUM(E67:E70)</f>
        <v>0</v>
      </c>
      <c r="F71" s="65">
        <f>SUM(F67:F70)</f>
        <v>0</v>
      </c>
      <c r="G71" s="65">
        <f t="shared" si="28"/>
        <v>0</v>
      </c>
      <c r="H71" s="65">
        <f t="shared" si="28"/>
        <v>0</v>
      </c>
      <c r="I71" s="65">
        <f t="shared" si="28"/>
        <v>0</v>
      </c>
      <c r="J71" s="65">
        <f t="shared" si="28"/>
        <v>0</v>
      </c>
      <c r="K71" s="65">
        <f t="shared" si="28"/>
        <v>0</v>
      </c>
      <c r="L71" s="65">
        <f t="shared" si="28"/>
        <v>0</v>
      </c>
      <c r="M71" s="65">
        <f t="shared" si="28"/>
        <v>0</v>
      </c>
      <c r="N71" s="65">
        <f t="shared" si="28"/>
        <v>0</v>
      </c>
      <c r="O71" s="76">
        <f t="shared" ref="O71" si="29">SUM(O67:O70)</f>
        <v>0</v>
      </c>
    </row>
    <row r="72" spans="1:15" s="14" customFormat="1" hidden="1">
      <c r="A72" s="72"/>
      <c r="B72" s="483" t="s">
        <v>514</v>
      </c>
      <c r="C72" s="480"/>
      <c r="D72" s="71"/>
      <c r="E72" s="477">
        <f t="shared" ref="E72:N72" si="30">ROUND(SUM(D71*E16+E71*E17)/12,4)</f>
        <v>0</v>
      </c>
      <c r="F72" s="477">
        <f t="shared" si="30"/>
        <v>0</v>
      </c>
      <c r="G72" s="477">
        <f t="shared" si="30"/>
        <v>0</v>
      </c>
      <c r="H72" s="477">
        <f t="shared" si="30"/>
        <v>0</v>
      </c>
      <c r="I72" s="477">
        <f t="shared" si="30"/>
        <v>0</v>
      </c>
      <c r="J72" s="477">
        <f t="shared" si="30"/>
        <v>0</v>
      </c>
      <c r="K72" s="477">
        <f t="shared" si="30"/>
        <v>0</v>
      </c>
      <c r="L72" s="477">
        <f t="shared" si="30"/>
        <v>0</v>
      </c>
      <c r="M72" s="477">
        <f t="shared" si="30"/>
        <v>0</v>
      </c>
      <c r="N72" s="477">
        <f t="shared" si="30"/>
        <v>0</v>
      </c>
      <c r="O72" s="740">
        <f t="shared" ref="O72" si="31">ROUND(SUM(N71*O16+O71*O17)/12,4)</f>
        <v>0</v>
      </c>
    </row>
    <row r="73" spans="1:15" s="14" customFormat="1" hidden="1">
      <c r="A73" s="72"/>
      <c r="B73" s="474"/>
      <c r="C73" s="480"/>
      <c r="D73" s="71"/>
      <c r="E73" s="477"/>
      <c r="F73" s="477"/>
      <c r="G73" s="477"/>
      <c r="H73" s="477"/>
      <c r="I73" s="477"/>
      <c r="J73" s="477"/>
      <c r="K73" s="477"/>
      <c r="L73" s="477"/>
      <c r="M73" s="477"/>
      <c r="N73" s="477"/>
      <c r="O73" s="740"/>
    </row>
    <row r="74" spans="1:15" s="64" customFormat="1" ht="15" hidden="1" customHeight="1">
      <c r="A74" s="62"/>
      <c r="B74" s="593">
        <f>'1.  LRAMVA Summary'!B37</f>
        <v>0</v>
      </c>
      <c r="C74" s="876">
        <f>'2. LRAMVA Threshold'!L43</f>
        <v>0</v>
      </c>
      <c r="D74" s="46"/>
      <c r="E74" s="46"/>
      <c r="F74" s="46"/>
      <c r="G74" s="46"/>
      <c r="H74" s="46"/>
      <c r="I74" s="46"/>
      <c r="J74" s="46"/>
      <c r="K74" s="46"/>
      <c r="L74" s="46"/>
      <c r="M74" s="46"/>
      <c r="N74" s="46"/>
      <c r="O74" s="69"/>
    </row>
    <row r="75" spans="1:15" s="18" customFormat="1" ht="15" hidden="1" customHeight="1" outlineLevel="1">
      <c r="A75" s="4"/>
      <c r="B75" s="525" t="s">
        <v>511</v>
      </c>
      <c r="C75" s="874"/>
      <c r="D75" s="46"/>
      <c r="E75" s="46"/>
      <c r="F75" s="46"/>
      <c r="G75" s="46"/>
      <c r="H75" s="46"/>
      <c r="I75" s="46"/>
      <c r="J75" s="46"/>
      <c r="K75" s="46"/>
      <c r="L75" s="46"/>
      <c r="M75" s="46"/>
      <c r="N75" s="46"/>
      <c r="O75" s="69"/>
    </row>
    <row r="76" spans="1:15" s="18" customFormat="1" ht="15" hidden="1" customHeight="1" outlineLevel="1">
      <c r="A76" s="4"/>
      <c r="B76" s="525" t="s">
        <v>512</v>
      </c>
      <c r="C76" s="874"/>
      <c r="D76" s="46"/>
      <c r="E76" s="46"/>
      <c r="F76" s="46"/>
      <c r="G76" s="46"/>
      <c r="H76" s="46"/>
      <c r="I76" s="46"/>
      <c r="J76" s="46"/>
      <c r="K76" s="46"/>
      <c r="L76" s="46"/>
      <c r="M76" s="46"/>
      <c r="N76" s="46"/>
      <c r="O76" s="69"/>
    </row>
    <row r="77" spans="1:15" s="18" customFormat="1" ht="15" hidden="1" customHeight="1" outlineLevel="1">
      <c r="A77" s="4"/>
      <c r="B77" s="525" t="s">
        <v>490</v>
      </c>
      <c r="C77" s="874"/>
      <c r="D77" s="46"/>
      <c r="E77" s="46"/>
      <c r="F77" s="46"/>
      <c r="G77" s="46"/>
      <c r="H77" s="46"/>
      <c r="I77" s="46"/>
      <c r="J77" s="46"/>
      <c r="K77" s="46"/>
      <c r="L77" s="46"/>
      <c r="M77" s="46"/>
      <c r="N77" s="46"/>
      <c r="O77" s="69"/>
    </row>
    <row r="78" spans="1:15" s="18" customFormat="1" ht="15" hidden="1" customHeight="1" collapsed="1">
      <c r="A78" s="4"/>
      <c r="B78" s="525" t="s">
        <v>513</v>
      </c>
      <c r="C78" s="877"/>
      <c r="D78" s="65">
        <f>SUM(D74:D77)</f>
        <v>0</v>
      </c>
      <c r="E78" s="65">
        <f>SUM(E74:E77)</f>
        <v>0</v>
      </c>
      <c r="F78" s="65">
        <f t="shared" ref="F78:N78" si="32">SUM(F74:F77)</f>
        <v>0</v>
      </c>
      <c r="G78" s="65">
        <f t="shared" si="32"/>
        <v>0</v>
      </c>
      <c r="H78" s="65">
        <f t="shared" si="32"/>
        <v>0</v>
      </c>
      <c r="I78" s="65">
        <f t="shared" si="32"/>
        <v>0</v>
      </c>
      <c r="J78" s="65">
        <f t="shared" si="32"/>
        <v>0</v>
      </c>
      <c r="K78" s="65">
        <f t="shared" si="32"/>
        <v>0</v>
      </c>
      <c r="L78" s="65">
        <f t="shared" si="32"/>
        <v>0</v>
      </c>
      <c r="M78" s="65">
        <f t="shared" si="32"/>
        <v>0</v>
      </c>
      <c r="N78" s="65">
        <f t="shared" si="32"/>
        <v>0</v>
      </c>
      <c r="O78" s="76">
        <f t="shared" ref="O78" si="33">SUM(O74:O77)</f>
        <v>0</v>
      </c>
    </row>
    <row r="79" spans="1:15" s="14" customFormat="1" hidden="1">
      <c r="A79" s="72"/>
      <c r="B79" s="483" t="s">
        <v>514</v>
      </c>
      <c r="C79" s="480"/>
      <c r="D79" s="71"/>
      <c r="E79" s="477">
        <f t="shared" ref="E79:N79" si="34">ROUND(SUM(D78*E16+E78*E17)/12,4)</f>
        <v>0</v>
      </c>
      <c r="F79" s="477">
        <f t="shared" si="34"/>
        <v>0</v>
      </c>
      <c r="G79" s="477">
        <f t="shared" si="34"/>
        <v>0</v>
      </c>
      <c r="H79" s="477">
        <f t="shared" si="34"/>
        <v>0</v>
      </c>
      <c r="I79" s="477">
        <f t="shared" si="34"/>
        <v>0</v>
      </c>
      <c r="J79" s="477">
        <f t="shared" si="34"/>
        <v>0</v>
      </c>
      <c r="K79" s="477">
        <f t="shared" si="34"/>
        <v>0</v>
      </c>
      <c r="L79" s="477">
        <f t="shared" si="34"/>
        <v>0</v>
      </c>
      <c r="M79" s="477">
        <f t="shared" si="34"/>
        <v>0</v>
      </c>
      <c r="N79" s="477">
        <f t="shared" si="34"/>
        <v>0</v>
      </c>
      <c r="O79" s="740">
        <f t="shared" ref="O79" si="35">ROUND(SUM(N78*O16+O78*O17)/12,4)</f>
        <v>0</v>
      </c>
    </row>
    <row r="80" spans="1:15" s="14" customFormat="1" hidden="1">
      <c r="A80" s="72"/>
      <c r="B80" s="474"/>
      <c r="C80" s="480"/>
      <c r="D80" s="71"/>
      <c r="E80" s="477"/>
      <c r="F80" s="477"/>
      <c r="G80" s="477"/>
      <c r="H80" s="477"/>
      <c r="I80" s="477"/>
      <c r="J80" s="477"/>
      <c r="K80" s="477"/>
      <c r="L80" s="477"/>
      <c r="M80" s="477"/>
      <c r="N80" s="477"/>
      <c r="O80" s="740"/>
    </row>
    <row r="81" spans="1:15" s="64" customFormat="1" ht="15" hidden="1" customHeight="1">
      <c r="A81" s="62"/>
      <c r="B81" s="593">
        <f>'1.  LRAMVA Summary'!B38</f>
        <v>0</v>
      </c>
      <c r="C81" s="876">
        <f>'2. LRAMVA Threshold'!M43</f>
        <v>0</v>
      </c>
      <c r="D81" s="46"/>
      <c r="E81" s="46"/>
      <c r="F81" s="46"/>
      <c r="G81" s="46"/>
      <c r="H81" s="46"/>
      <c r="I81" s="46"/>
      <c r="J81" s="46"/>
      <c r="K81" s="46"/>
      <c r="L81" s="46"/>
      <c r="M81" s="46"/>
      <c r="N81" s="46"/>
      <c r="O81" s="69"/>
    </row>
    <row r="82" spans="1:15" s="18" customFormat="1" ht="15" hidden="1" customHeight="1" outlineLevel="1">
      <c r="A82" s="4"/>
      <c r="B82" s="525" t="s">
        <v>511</v>
      </c>
      <c r="C82" s="874"/>
      <c r="D82" s="46"/>
      <c r="E82" s="46"/>
      <c r="F82" s="46"/>
      <c r="G82" s="46"/>
      <c r="H82" s="46"/>
      <c r="I82" s="46"/>
      <c r="J82" s="46"/>
      <c r="K82" s="46"/>
      <c r="L82" s="46"/>
      <c r="M82" s="46"/>
      <c r="N82" s="46"/>
      <c r="O82" s="69"/>
    </row>
    <row r="83" spans="1:15" s="18" customFormat="1" ht="15" hidden="1" customHeight="1" outlineLevel="1">
      <c r="A83" s="4"/>
      <c r="B83" s="525" t="s">
        <v>512</v>
      </c>
      <c r="C83" s="874"/>
      <c r="D83" s="46"/>
      <c r="E83" s="46"/>
      <c r="F83" s="46"/>
      <c r="G83" s="46"/>
      <c r="H83" s="46"/>
      <c r="I83" s="46"/>
      <c r="J83" s="46"/>
      <c r="K83" s="46"/>
      <c r="L83" s="46"/>
      <c r="M83" s="46"/>
      <c r="N83" s="46"/>
      <c r="O83" s="69"/>
    </row>
    <row r="84" spans="1:15" s="18" customFormat="1" ht="15" hidden="1" customHeight="1" outlineLevel="1">
      <c r="A84" s="4"/>
      <c r="B84" s="525" t="s">
        <v>490</v>
      </c>
      <c r="C84" s="874"/>
      <c r="D84" s="46"/>
      <c r="E84" s="46"/>
      <c r="F84" s="46"/>
      <c r="G84" s="46"/>
      <c r="H84" s="46"/>
      <c r="I84" s="46"/>
      <c r="J84" s="46"/>
      <c r="K84" s="46"/>
      <c r="L84" s="46"/>
      <c r="M84" s="46"/>
      <c r="N84" s="46"/>
      <c r="O84" s="69"/>
    </row>
    <row r="85" spans="1:15" s="18" customFormat="1" ht="15" hidden="1" customHeight="1" collapsed="1">
      <c r="A85" s="4"/>
      <c r="B85" s="525" t="s">
        <v>513</v>
      </c>
      <c r="C85" s="877"/>
      <c r="D85" s="65">
        <f>SUM(D81:D84)</f>
        <v>0</v>
      </c>
      <c r="E85" s="65">
        <f>SUM(E81:E84)</f>
        <v>0</v>
      </c>
      <c r="F85" s="65">
        <f t="shared" ref="F85:N85" si="36">SUM(F81:F84)</f>
        <v>0</v>
      </c>
      <c r="G85" s="65">
        <f t="shared" si="36"/>
        <v>0</v>
      </c>
      <c r="H85" s="65">
        <f t="shared" si="36"/>
        <v>0</v>
      </c>
      <c r="I85" s="65">
        <f t="shared" si="36"/>
        <v>0</v>
      </c>
      <c r="J85" s="65">
        <f t="shared" si="36"/>
        <v>0</v>
      </c>
      <c r="K85" s="65">
        <f t="shared" si="36"/>
        <v>0</v>
      </c>
      <c r="L85" s="65">
        <f t="shared" si="36"/>
        <v>0</v>
      </c>
      <c r="M85" s="65">
        <f t="shared" si="36"/>
        <v>0</v>
      </c>
      <c r="N85" s="65">
        <f t="shared" si="36"/>
        <v>0</v>
      </c>
      <c r="O85" s="76">
        <f t="shared" ref="O85" si="37">SUM(O81:O84)</f>
        <v>0</v>
      </c>
    </row>
    <row r="86" spans="1:15" s="14" customFormat="1" hidden="1">
      <c r="A86" s="72"/>
      <c r="B86" s="483" t="s">
        <v>514</v>
      </c>
      <c r="C86" s="480"/>
      <c r="D86" s="71"/>
      <c r="E86" s="477">
        <f t="shared" ref="E86:O86" si="38">ROUND(SUM(D85*E16+E85*E17)/12,4)</f>
        <v>0</v>
      </c>
      <c r="F86" s="477">
        <f t="shared" si="38"/>
        <v>0</v>
      </c>
      <c r="G86" s="477">
        <f t="shared" si="38"/>
        <v>0</v>
      </c>
      <c r="H86" s="477">
        <f t="shared" si="38"/>
        <v>0</v>
      </c>
      <c r="I86" s="477">
        <f t="shared" si="38"/>
        <v>0</v>
      </c>
      <c r="J86" s="477">
        <f t="shared" si="38"/>
        <v>0</v>
      </c>
      <c r="K86" s="477">
        <f t="shared" si="38"/>
        <v>0</v>
      </c>
      <c r="L86" s="477">
        <f t="shared" si="38"/>
        <v>0</v>
      </c>
      <c r="M86" s="477">
        <f t="shared" si="38"/>
        <v>0</v>
      </c>
      <c r="N86" s="477">
        <f t="shared" si="38"/>
        <v>0</v>
      </c>
      <c r="O86" s="740">
        <f t="shared" si="38"/>
        <v>0</v>
      </c>
    </row>
    <row r="87" spans="1:15" s="14" customFormat="1" hidden="1">
      <c r="A87" s="72"/>
      <c r="B87" s="474"/>
      <c r="C87" s="480"/>
      <c r="D87" s="71"/>
      <c r="E87" s="477"/>
      <c r="F87" s="477"/>
      <c r="G87" s="477"/>
      <c r="H87" s="477"/>
      <c r="I87" s="477"/>
      <c r="J87" s="477"/>
      <c r="K87" s="477"/>
      <c r="L87" s="477"/>
      <c r="M87" s="477"/>
      <c r="N87" s="477"/>
      <c r="O87" s="740"/>
    </row>
    <row r="88" spans="1:15" s="64" customFormat="1" ht="15" hidden="1" customHeight="1">
      <c r="A88" s="62"/>
      <c r="B88" s="593">
        <f>'1.  LRAMVA Summary'!B39</f>
        <v>0</v>
      </c>
      <c r="C88" s="876">
        <f>'2. LRAMVA Threshold'!N43</f>
        <v>0</v>
      </c>
      <c r="D88" s="46"/>
      <c r="E88" s="46"/>
      <c r="F88" s="46"/>
      <c r="G88" s="46"/>
      <c r="H88" s="46"/>
      <c r="I88" s="46"/>
      <c r="J88" s="46"/>
      <c r="K88" s="46"/>
      <c r="L88" s="46"/>
      <c r="M88" s="46"/>
      <c r="N88" s="46"/>
      <c r="O88" s="69"/>
    </row>
    <row r="89" spans="1:15" s="18" customFormat="1" ht="15" hidden="1" customHeight="1" outlineLevel="1">
      <c r="A89" s="4"/>
      <c r="B89" s="525" t="s">
        <v>511</v>
      </c>
      <c r="C89" s="874"/>
      <c r="D89" s="46"/>
      <c r="E89" s="46"/>
      <c r="F89" s="46"/>
      <c r="G89" s="46"/>
      <c r="H89" s="46"/>
      <c r="I89" s="46"/>
      <c r="J89" s="46"/>
      <c r="K89" s="46"/>
      <c r="L89" s="46"/>
      <c r="M89" s="46"/>
      <c r="N89" s="46"/>
      <c r="O89" s="69"/>
    </row>
    <row r="90" spans="1:15" s="18" customFormat="1" ht="15" hidden="1" customHeight="1" outlineLevel="1">
      <c r="A90" s="4"/>
      <c r="B90" s="525" t="s">
        <v>512</v>
      </c>
      <c r="C90" s="874"/>
      <c r="D90" s="46"/>
      <c r="E90" s="46"/>
      <c r="F90" s="46"/>
      <c r="G90" s="46"/>
      <c r="H90" s="46"/>
      <c r="I90" s="46"/>
      <c r="J90" s="46"/>
      <c r="K90" s="46"/>
      <c r="L90" s="46"/>
      <c r="M90" s="46"/>
      <c r="N90" s="46"/>
      <c r="O90" s="69"/>
    </row>
    <row r="91" spans="1:15" s="18" customFormat="1" ht="15" hidden="1" customHeight="1" outlineLevel="1">
      <c r="A91" s="4"/>
      <c r="B91" s="525" t="s">
        <v>490</v>
      </c>
      <c r="C91" s="874"/>
      <c r="D91" s="46"/>
      <c r="E91" s="46"/>
      <c r="F91" s="46"/>
      <c r="G91" s="46"/>
      <c r="H91" s="46"/>
      <c r="I91" s="46"/>
      <c r="J91" s="46"/>
      <c r="K91" s="46"/>
      <c r="L91" s="46"/>
      <c r="M91" s="46"/>
      <c r="N91" s="46"/>
      <c r="O91" s="69"/>
    </row>
    <row r="92" spans="1:15" s="18" customFormat="1" ht="15" hidden="1" customHeight="1" collapsed="1">
      <c r="A92" s="4"/>
      <c r="B92" s="525" t="s">
        <v>513</v>
      </c>
      <c r="C92" s="877"/>
      <c r="D92" s="65">
        <f>SUM(D88:D91)</f>
        <v>0</v>
      </c>
      <c r="E92" s="65">
        <f>SUM(E88:E91)</f>
        <v>0</v>
      </c>
      <c r="F92" s="65">
        <f t="shared" ref="F92:N92" si="39">SUM(F88:F91)</f>
        <v>0</v>
      </c>
      <c r="G92" s="65">
        <f t="shared" si="39"/>
        <v>0</v>
      </c>
      <c r="H92" s="65">
        <f t="shared" si="39"/>
        <v>0</v>
      </c>
      <c r="I92" s="65">
        <f t="shared" si="39"/>
        <v>0</v>
      </c>
      <c r="J92" s="65">
        <f t="shared" si="39"/>
        <v>0</v>
      </c>
      <c r="K92" s="65">
        <f t="shared" si="39"/>
        <v>0</v>
      </c>
      <c r="L92" s="65">
        <f t="shared" si="39"/>
        <v>0</v>
      </c>
      <c r="M92" s="65">
        <f t="shared" si="39"/>
        <v>0</v>
      </c>
      <c r="N92" s="65">
        <f t="shared" si="39"/>
        <v>0</v>
      </c>
      <c r="O92" s="76">
        <f t="shared" ref="O92" si="40">SUM(O88:O91)</f>
        <v>0</v>
      </c>
    </row>
    <row r="93" spans="1:15" s="14" customFormat="1" hidden="1">
      <c r="A93" s="72"/>
      <c r="B93" s="483" t="s">
        <v>514</v>
      </c>
      <c r="C93" s="480"/>
      <c r="D93" s="71"/>
      <c r="E93" s="477">
        <f t="shared" ref="E93:O93" si="41">ROUND(SUM(D92*E16+E92*E17)/12,4)</f>
        <v>0</v>
      </c>
      <c r="F93" s="477">
        <f t="shared" si="41"/>
        <v>0</v>
      </c>
      <c r="G93" s="477">
        <f t="shared" si="41"/>
        <v>0</v>
      </c>
      <c r="H93" s="477">
        <f t="shared" si="41"/>
        <v>0</v>
      </c>
      <c r="I93" s="477">
        <f t="shared" si="41"/>
        <v>0</v>
      </c>
      <c r="J93" s="477">
        <f t="shared" si="41"/>
        <v>0</v>
      </c>
      <c r="K93" s="477">
        <f t="shared" si="41"/>
        <v>0</v>
      </c>
      <c r="L93" s="477">
        <f t="shared" si="41"/>
        <v>0</v>
      </c>
      <c r="M93" s="477">
        <f t="shared" si="41"/>
        <v>0</v>
      </c>
      <c r="N93" s="477">
        <f t="shared" si="41"/>
        <v>0</v>
      </c>
      <c r="O93" s="740">
        <f t="shared" si="41"/>
        <v>0</v>
      </c>
    </row>
    <row r="94" spans="1:15" s="14" customFormat="1" hidden="1">
      <c r="A94" s="72"/>
      <c r="B94" s="474"/>
      <c r="C94" s="480"/>
      <c r="D94" s="71"/>
      <c r="E94" s="477"/>
      <c r="F94" s="477"/>
      <c r="G94" s="477"/>
      <c r="H94" s="477"/>
      <c r="I94" s="477"/>
      <c r="J94" s="477"/>
      <c r="K94" s="477"/>
      <c r="L94" s="477"/>
      <c r="M94" s="477"/>
      <c r="N94" s="477"/>
      <c r="O94" s="740"/>
    </row>
    <row r="95" spans="1:15" s="64" customFormat="1" ht="15" hidden="1" customHeight="1">
      <c r="A95" s="62"/>
      <c r="B95" s="593">
        <f>'1.  LRAMVA Summary'!B40</f>
        <v>0</v>
      </c>
      <c r="C95" s="876">
        <f>'2. LRAMVA Threshold'!O43</f>
        <v>0</v>
      </c>
      <c r="D95" s="46"/>
      <c r="E95" s="46"/>
      <c r="F95" s="46"/>
      <c r="G95" s="46"/>
      <c r="H95" s="46"/>
      <c r="I95" s="46"/>
      <c r="J95" s="46"/>
      <c r="K95" s="46"/>
      <c r="L95" s="46"/>
      <c r="M95" s="46"/>
      <c r="N95" s="46"/>
      <c r="O95" s="69"/>
    </row>
    <row r="96" spans="1:15" s="18" customFormat="1" ht="15" hidden="1" customHeight="1" outlineLevel="1">
      <c r="A96" s="4"/>
      <c r="B96" s="525" t="s">
        <v>511</v>
      </c>
      <c r="C96" s="874"/>
      <c r="D96" s="46"/>
      <c r="E96" s="46"/>
      <c r="F96" s="46"/>
      <c r="G96" s="46"/>
      <c r="H96" s="46"/>
      <c r="I96" s="46"/>
      <c r="J96" s="46"/>
      <c r="K96" s="46"/>
      <c r="L96" s="46"/>
      <c r="M96" s="46"/>
      <c r="N96" s="46"/>
      <c r="O96" s="69"/>
    </row>
    <row r="97" spans="1:15" s="18" customFormat="1" ht="15" hidden="1" customHeight="1" outlineLevel="1">
      <c r="A97" s="4"/>
      <c r="B97" s="525" t="s">
        <v>512</v>
      </c>
      <c r="C97" s="874"/>
      <c r="D97" s="46"/>
      <c r="E97" s="46"/>
      <c r="F97" s="46"/>
      <c r="G97" s="46"/>
      <c r="H97" s="46"/>
      <c r="I97" s="46"/>
      <c r="J97" s="46"/>
      <c r="K97" s="46"/>
      <c r="L97" s="46"/>
      <c r="M97" s="46"/>
      <c r="N97" s="46"/>
      <c r="O97" s="69"/>
    </row>
    <row r="98" spans="1:15" s="18" customFormat="1" ht="15" hidden="1" customHeight="1" outlineLevel="1">
      <c r="A98" s="4"/>
      <c r="B98" s="525" t="s">
        <v>490</v>
      </c>
      <c r="C98" s="874"/>
      <c r="D98" s="46"/>
      <c r="E98" s="46"/>
      <c r="F98" s="46"/>
      <c r="G98" s="46"/>
      <c r="H98" s="46"/>
      <c r="I98" s="46"/>
      <c r="J98" s="46"/>
      <c r="K98" s="46"/>
      <c r="L98" s="46"/>
      <c r="M98" s="46"/>
      <c r="N98" s="46"/>
      <c r="O98" s="69"/>
    </row>
    <row r="99" spans="1:15" s="18" customFormat="1" ht="15" hidden="1" customHeight="1" collapsed="1">
      <c r="A99" s="4"/>
      <c r="B99" s="525" t="s">
        <v>513</v>
      </c>
      <c r="C99" s="877"/>
      <c r="D99" s="65">
        <f>SUM(D95:D98)</f>
        <v>0</v>
      </c>
      <c r="E99" s="65">
        <f>SUM(E95:E98)</f>
        <v>0</v>
      </c>
      <c r="F99" s="65">
        <f t="shared" ref="F99:N99" si="42">SUM(F95:F98)</f>
        <v>0</v>
      </c>
      <c r="G99" s="65">
        <f t="shared" si="42"/>
        <v>0</v>
      </c>
      <c r="H99" s="65">
        <f t="shared" si="42"/>
        <v>0</v>
      </c>
      <c r="I99" s="65">
        <f t="shared" si="42"/>
        <v>0</v>
      </c>
      <c r="J99" s="65">
        <f t="shared" si="42"/>
        <v>0</v>
      </c>
      <c r="K99" s="65">
        <f t="shared" si="42"/>
        <v>0</v>
      </c>
      <c r="L99" s="65">
        <f t="shared" si="42"/>
        <v>0</v>
      </c>
      <c r="M99" s="65">
        <f t="shared" si="42"/>
        <v>0</v>
      </c>
      <c r="N99" s="65">
        <f t="shared" si="42"/>
        <v>0</v>
      </c>
      <c r="O99" s="76">
        <f t="shared" ref="O99" si="43">SUM(O95:O98)</f>
        <v>0</v>
      </c>
    </row>
    <row r="100" spans="1:15" s="14" customFormat="1" hidden="1">
      <c r="A100" s="72"/>
      <c r="B100" s="483" t="s">
        <v>514</v>
      </c>
      <c r="C100" s="480"/>
      <c r="D100" s="71"/>
      <c r="E100" s="477">
        <f t="shared" ref="E100:O100" si="44">ROUND(SUM(D99*E16+E99*E17)/12,4)</f>
        <v>0</v>
      </c>
      <c r="F100" s="477">
        <f t="shared" si="44"/>
        <v>0</v>
      </c>
      <c r="G100" s="477">
        <f t="shared" si="44"/>
        <v>0</v>
      </c>
      <c r="H100" s="477">
        <f t="shared" si="44"/>
        <v>0</v>
      </c>
      <c r="I100" s="477">
        <f t="shared" si="44"/>
        <v>0</v>
      </c>
      <c r="J100" s="477">
        <f t="shared" si="44"/>
        <v>0</v>
      </c>
      <c r="K100" s="477">
        <f t="shared" si="44"/>
        <v>0</v>
      </c>
      <c r="L100" s="477">
        <f t="shared" si="44"/>
        <v>0</v>
      </c>
      <c r="M100" s="477">
        <f t="shared" si="44"/>
        <v>0</v>
      </c>
      <c r="N100" s="477">
        <f t="shared" si="44"/>
        <v>0</v>
      </c>
      <c r="O100" s="740">
        <f t="shared" si="44"/>
        <v>0</v>
      </c>
    </row>
    <row r="101" spans="1:15" s="14" customFormat="1" hidden="1">
      <c r="A101" s="72"/>
      <c r="B101" s="474"/>
      <c r="C101" s="480"/>
      <c r="D101" s="71"/>
      <c r="E101" s="477"/>
      <c r="F101" s="477"/>
      <c r="G101" s="477"/>
      <c r="H101" s="477"/>
      <c r="I101" s="477"/>
      <c r="J101" s="477"/>
      <c r="K101" s="477"/>
      <c r="L101" s="477"/>
      <c r="M101" s="477"/>
      <c r="N101" s="477"/>
      <c r="O101" s="740"/>
    </row>
    <row r="102" spans="1:15" s="64" customFormat="1" ht="15" hidden="1" customHeight="1">
      <c r="A102" s="62"/>
      <c r="B102" s="593">
        <f>'1.  LRAMVA Summary'!B41</f>
        <v>0</v>
      </c>
      <c r="C102" s="876">
        <f>'2. LRAMVA Threshold'!P43</f>
        <v>0</v>
      </c>
      <c r="D102" s="46"/>
      <c r="E102" s="46"/>
      <c r="F102" s="46"/>
      <c r="G102" s="46"/>
      <c r="H102" s="46"/>
      <c r="I102" s="46"/>
      <c r="J102" s="46"/>
      <c r="K102" s="46"/>
      <c r="L102" s="46"/>
      <c r="M102" s="46"/>
      <c r="N102" s="46"/>
      <c r="O102" s="69"/>
    </row>
    <row r="103" spans="1:15" s="18" customFormat="1" ht="15" hidden="1" customHeight="1" outlineLevel="1">
      <c r="A103" s="4"/>
      <c r="B103" s="525" t="s">
        <v>511</v>
      </c>
      <c r="C103" s="874"/>
      <c r="D103" s="46"/>
      <c r="E103" s="46"/>
      <c r="F103" s="46"/>
      <c r="G103" s="46"/>
      <c r="H103" s="46"/>
      <c r="I103" s="46"/>
      <c r="J103" s="46"/>
      <c r="K103" s="46"/>
      <c r="L103" s="46"/>
      <c r="M103" s="46"/>
      <c r="N103" s="46"/>
      <c r="O103" s="69"/>
    </row>
    <row r="104" spans="1:15" s="18" customFormat="1" ht="15" hidden="1" customHeight="1" outlineLevel="1">
      <c r="A104" s="4"/>
      <c r="B104" s="525" t="s">
        <v>512</v>
      </c>
      <c r="C104" s="874"/>
      <c r="D104" s="46"/>
      <c r="E104" s="46"/>
      <c r="F104" s="46"/>
      <c r="G104" s="46"/>
      <c r="H104" s="46"/>
      <c r="I104" s="46"/>
      <c r="J104" s="46"/>
      <c r="K104" s="46"/>
      <c r="L104" s="46"/>
      <c r="M104" s="46"/>
      <c r="N104" s="46"/>
      <c r="O104" s="69"/>
    </row>
    <row r="105" spans="1:15" s="18" customFormat="1" ht="15" hidden="1" customHeight="1" outlineLevel="1">
      <c r="A105" s="4"/>
      <c r="B105" s="525" t="s">
        <v>490</v>
      </c>
      <c r="C105" s="874"/>
      <c r="D105" s="46"/>
      <c r="E105" s="46"/>
      <c r="F105" s="46"/>
      <c r="G105" s="46"/>
      <c r="H105" s="46"/>
      <c r="I105" s="46"/>
      <c r="J105" s="46"/>
      <c r="K105" s="46"/>
      <c r="L105" s="46"/>
      <c r="M105" s="46"/>
      <c r="N105" s="46"/>
      <c r="O105" s="69"/>
    </row>
    <row r="106" spans="1:15" s="18" customFormat="1" ht="15" hidden="1" customHeight="1" collapsed="1">
      <c r="A106" s="4"/>
      <c r="B106" s="525" t="s">
        <v>513</v>
      </c>
      <c r="C106" s="877"/>
      <c r="D106" s="65">
        <f>SUM(D102:D105)</f>
        <v>0</v>
      </c>
      <c r="E106" s="65">
        <f>SUM(E102:E105)</f>
        <v>0</v>
      </c>
      <c r="F106" s="65">
        <f>SUM(F102:F105)</f>
        <v>0</v>
      </c>
      <c r="G106" s="65">
        <f t="shared" ref="G106:N106" si="45">SUM(G102:G105)</f>
        <v>0</v>
      </c>
      <c r="H106" s="65">
        <f t="shared" si="45"/>
        <v>0</v>
      </c>
      <c r="I106" s="65">
        <f t="shared" si="45"/>
        <v>0</v>
      </c>
      <c r="J106" s="65">
        <f t="shared" si="45"/>
        <v>0</v>
      </c>
      <c r="K106" s="65">
        <f t="shared" si="45"/>
        <v>0</v>
      </c>
      <c r="L106" s="65">
        <f t="shared" si="45"/>
        <v>0</v>
      </c>
      <c r="M106" s="65">
        <f t="shared" si="45"/>
        <v>0</v>
      </c>
      <c r="N106" s="65">
        <f t="shared" si="45"/>
        <v>0</v>
      </c>
      <c r="O106" s="76">
        <f t="shared" ref="O106" si="46">SUM(O102:O105)</f>
        <v>0</v>
      </c>
    </row>
    <row r="107" spans="1:15" s="14" customFormat="1" hidden="1">
      <c r="A107" s="72"/>
      <c r="B107" s="483" t="s">
        <v>514</v>
      </c>
      <c r="C107" s="480"/>
      <c r="D107" s="71"/>
      <c r="E107" s="477">
        <f t="shared" ref="E107:O107" si="47">ROUND(SUM(D106*E16+E106*E17)/12,4)</f>
        <v>0</v>
      </c>
      <c r="F107" s="477">
        <f t="shared" si="47"/>
        <v>0</v>
      </c>
      <c r="G107" s="477">
        <f t="shared" si="47"/>
        <v>0</v>
      </c>
      <c r="H107" s="477">
        <f t="shared" si="47"/>
        <v>0</v>
      </c>
      <c r="I107" s="477">
        <f t="shared" si="47"/>
        <v>0</v>
      </c>
      <c r="J107" s="477">
        <f t="shared" si="47"/>
        <v>0</v>
      </c>
      <c r="K107" s="477">
        <f t="shared" si="47"/>
        <v>0</v>
      </c>
      <c r="L107" s="477">
        <f t="shared" si="47"/>
        <v>0</v>
      </c>
      <c r="M107" s="477">
        <f t="shared" si="47"/>
        <v>0</v>
      </c>
      <c r="N107" s="477">
        <f t="shared" si="47"/>
        <v>0</v>
      </c>
      <c r="O107" s="740">
        <f t="shared" si="47"/>
        <v>0</v>
      </c>
    </row>
    <row r="108" spans="1:15" s="14" customFormat="1" hidden="1">
      <c r="A108" s="72"/>
      <c r="B108" s="474"/>
      <c r="C108" s="480"/>
      <c r="D108" s="71"/>
      <c r="E108" s="477"/>
      <c r="F108" s="477"/>
      <c r="G108" s="477"/>
      <c r="H108" s="477"/>
      <c r="I108" s="477"/>
      <c r="J108" s="477"/>
      <c r="K108" s="477"/>
      <c r="L108" s="477"/>
      <c r="M108" s="477"/>
      <c r="N108" s="477"/>
      <c r="O108" s="740"/>
    </row>
    <row r="109" spans="1:15" s="64" customFormat="1" ht="15" hidden="1" customHeight="1">
      <c r="A109" s="62"/>
      <c r="B109" s="593">
        <f>'1.  LRAMVA Summary'!B42</f>
        <v>0</v>
      </c>
      <c r="C109" s="876">
        <f>'2. LRAMVA Threshold'!Q43</f>
        <v>0</v>
      </c>
      <c r="D109" s="46"/>
      <c r="E109" s="46"/>
      <c r="F109" s="46"/>
      <c r="G109" s="46"/>
      <c r="H109" s="46"/>
      <c r="I109" s="46"/>
      <c r="J109" s="46"/>
      <c r="K109" s="46"/>
      <c r="L109" s="46"/>
      <c r="M109" s="46"/>
      <c r="N109" s="46"/>
      <c r="O109" s="69"/>
    </row>
    <row r="110" spans="1:15" s="18" customFormat="1" ht="15" hidden="1" customHeight="1" outlineLevel="1">
      <c r="A110" s="4"/>
      <c r="B110" s="525" t="s">
        <v>511</v>
      </c>
      <c r="C110" s="874"/>
      <c r="D110" s="46"/>
      <c r="E110" s="46"/>
      <c r="F110" s="46"/>
      <c r="G110" s="46"/>
      <c r="H110" s="46"/>
      <c r="I110" s="46"/>
      <c r="J110" s="46"/>
      <c r="K110" s="46"/>
      <c r="L110" s="46"/>
      <c r="M110" s="46"/>
      <c r="N110" s="46"/>
      <c r="O110" s="69"/>
    </row>
    <row r="111" spans="1:15" s="18" customFormat="1" ht="15" hidden="1" customHeight="1" outlineLevel="1">
      <c r="A111" s="4"/>
      <c r="B111" s="525" t="s">
        <v>512</v>
      </c>
      <c r="C111" s="874"/>
      <c r="D111" s="46"/>
      <c r="E111" s="46"/>
      <c r="F111" s="46"/>
      <c r="G111" s="46"/>
      <c r="H111" s="46"/>
      <c r="I111" s="46"/>
      <c r="J111" s="46"/>
      <c r="K111" s="46"/>
      <c r="L111" s="46"/>
      <c r="M111" s="46"/>
      <c r="N111" s="46"/>
      <c r="O111" s="69"/>
    </row>
    <row r="112" spans="1:15" s="18" customFormat="1" ht="15" hidden="1" customHeight="1" outlineLevel="1">
      <c r="A112" s="4"/>
      <c r="B112" s="525" t="s">
        <v>490</v>
      </c>
      <c r="C112" s="874"/>
      <c r="D112" s="46"/>
      <c r="E112" s="46"/>
      <c r="F112" s="46"/>
      <c r="G112" s="46"/>
      <c r="H112" s="46"/>
      <c r="I112" s="46"/>
      <c r="J112" s="46"/>
      <c r="K112" s="46"/>
      <c r="L112" s="46"/>
      <c r="M112" s="46"/>
      <c r="N112" s="46"/>
      <c r="O112" s="69"/>
    </row>
    <row r="113" spans="1:17" s="18" customFormat="1" ht="15" hidden="1" customHeight="1" collapsed="1">
      <c r="A113" s="4"/>
      <c r="B113" s="525" t="s">
        <v>513</v>
      </c>
      <c r="C113" s="877"/>
      <c r="D113" s="65">
        <f>SUM(D109:D112)</f>
        <v>0</v>
      </c>
      <c r="E113" s="65">
        <f>SUM(E109:E112)</f>
        <v>0</v>
      </c>
      <c r="F113" s="65">
        <f>SUM(F109:F112)</f>
        <v>0</v>
      </c>
      <c r="G113" s="65">
        <f>SUM(G109:G112)</f>
        <v>0</v>
      </c>
      <c r="H113" s="65">
        <f t="shared" ref="H113:N113" si="48">SUM(H109:H112)</f>
        <v>0</v>
      </c>
      <c r="I113" s="65">
        <f t="shared" si="48"/>
        <v>0</v>
      </c>
      <c r="J113" s="65">
        <f t="shared" si="48"/>
        <v>0</v>
      </c>
      <c r="K113" s="65">
        <f t="shared" si="48"/>
        <v>0</v>
      </c>
      <c r="L113" s="65">
        <f t="shared" si="48"/>
        <v>0</v>
      </c>
      <c r="M113" s="65">
        <f t="shared" si="48"/>
        <v>0</v>
      </c>
      <c r="N113" s="65">
        <f t="shared" si="48"/>
        <v>0</v>
      </c>
      <c r="O113" s="76">
        <f t="shared" ref="O113" si="49">SUM(O109:O112)</f>
        <v>0</v>
      </c>
    </row>
    <row r="114" spans="1:17" s="14" customFormat="1" hidden="1">
      <c r="A114" s="72"/>
      <c r="B114" s="483" t="s">
        <v>514</v>
      </c>
      <c r="C114" s="480"/>
      <c r="D114" s="71"/>
      <c r="E114" s="477">
        <f t="shared" ref="E114:O114" si="50">ROUND(SUM(D113*E16+E113*E17)/12,4)</f>
        <v>0</v>
      </c>
      <c r="F114" s="477">
        <f t="shared" si="50"/>
        <v>0</v>
      </c>
      <c r="G114" s="477">
        <f t="shared" si="50"/>
        <v>0</v>
      </c>
      <c r="H114" s="477">
        <f t="shared" si="50"/>
        <v>0</v>
      </c>
      <c r="I114" s="477">
        <f t="shared" si="50"/>
        <v>0</v>
      </c>
      <c r="J114" s="477">
        <f t="shared" si="50"/>
        <v>0</v>
      </c>
      <c r="K114" s="477">
        <f t="shared" si="50"/>
        <v>0</v>
      </c>
      <c r="L114" s="477">
        <f t="shared" si="50"/>
        <v>0</v>
      </c>
      <c r="M114" s="477">
        <f t="shared" si="50"/>
        <v>0</v>
      </c>
      <c r="N114" s="477">
        <f t="shared" si="50"/>
        <v>0</v>
      </c>
      <c r="O114" s="740">
        <f t="shared" si="50"/>
        <v>0</v>
      </c>
    </row>
    <row r="115" spans="1:17" s="70" customFormat="1">
      <c r="A115" s="72"/>
      <c r="B115" s="74"/>
      <c r="C115" s="81"/>
      <c r="D115" s="75"/>
      <c r="E115" s="75"/>
      <c r="F115" s="75"/>
      <c r="G115" s="75"/>
      <c r="H115" s="75"/>
      <c r="I115" s="75"/>
      <c r="J115" s="75"/>
      <c r="K115" s="485"/>
      <c r="L115" s="486"/>
      <c r="M115" s="486"/>
      <c r="N115" s="486"/>
      <c r="O115" s="487"/>
    </row>
    <row r="116" spans="1:17" s="3" customFormat="1" ht="21" customHeight="1">
      <c r="A116" s="4"/>
      <c r="B116" s="488" t="s">
        <v>824</v>
      </c>
      <c r="C116" s="98"/>
      <c r="D116" s="489"/>
      <c r="E116" s="489"/>
      <c r="F116" s="489"/>
      <c r="G116" s="489"/>
      <c r="H116" s="489"/>
      <c r="I116" s="489"/>
      <c r="J116" s="489"/>
      <c r="K116" s="489"/>
      <c r="L116" s="489"/>
      <c r="M116" s="489"/>
      <c r="N116" s="489"/>
      <c r="O116" s="489"/>
    </row>
    <row r="119" spans="1:17" ht="15.6">
      <c r="B119" s="118" t="s">
        <v>484</v>
      </c>
      <c r="J119" s="18"/>
    </row>
    <row r="120" spans="1:17" s="14" customFormat="1" ht="75.75" customHeight="1">
      <c r="A120" s="72"/>
      <c r="B120" s="881" t="s">
        <v>666</v>
      </c>
      <c r="C120" s="881"/>
      <c r="D120" s="881"/>
      <c r="E120" s="881"/>
      <c r="F120" s="881"/>
      <c r="G120" s="881"/>
      <c r="H120" s="881"/>
      <c r="I120" s="881"/>
      <c r="J120" s="881"/>
      <c r="K120" s="881"/>
      <c r="L120" s="881"/>
      <c r="M120" s="881"/>
      <c r="N120" s="881"/>
      <c r="O120" s="881"/>
      <c r="P120" s="881"/>
    </row>
    <row r="121" spans="1:17" s="18" customFormat="1" ht="9" customHeight="1">
      <c r="A121" s="4"/>
      <c r="B121" s="118"/>
      <c r="C121" s="78"/>
    </row>
    <row r="122" spans="1:17" ht="63.75" customHeight="1">
      <c r="B122" s="243" t="s">
        <v>234</v>
      </c>
      <c r="C122" s="243" t="str">
        <f>'1.  LRAMVA Summary'!D52</f>
        <v>Residential</v>
      </c>
      <c r="D122" s="243" t="str">
        <f>'1.  LRAMVA Summary'!E52</f>
        <v>GS&lt;50 kW</v>
      </c>
      <c r="E122" s="243" t="str">
        <f>'1.  LRAMVA Summary'!F52</f>
        <v>GS 50-4,999 kW</v>
      </c>
      <c r="F122" s="243" t="str">
        <f>'1.  LRAMVA Summary'!G52</f>
        <v>Unmetered Scattered Load</v>
      </c>
      <c r="G122" s="243" t="str">
        <f>'1.  LRAMVA Summary'!H52</f>
        <v>Sentinel Lighting</v>
      </c>
      <c r="H122" s="243" t="str">
        <f>'1.  LRAMVA Summary'!I52</f>
        <v>Street Lighting Service</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74"/>
      <c r="C123" s="575" t="str">
        <f>'1.  LRAMVA Summary'!D53</f>
        <v>kWh</v>
      </c>
      <c r="D123" s="575" t="str">
        <f>'1.  LRAMVA Summary'!E53</f>
        <v>kWh</v>
      </c>
      <c r="E123" s="575" t="str">
        <f>'1.  LRAMVA Summary'!F53</f>
        <v>kW</v>
      </c>
      <c r="F123" s="575" t="str">
        <f>'1.  LRAMVA Summary'!G53</f>
        <v>kWh</v>
      </c>
      <c r="G123" s="575" t="str">
        <f>'1.  LRAMVA Summary'!H53</f>
        <v>kW</v>
      </c>
      <c r="H123" s="575" t="str">
        <f>'1.  LRAMVA Summary'!I53</f>
        <v>kW</v>
      </c>
      <c r="I123" s="575">
        <f>'1.  LRAMVA Summary'!J53</f>
        <v>0</v>
      </c>
      <c r="J123" s="575">
        <f>'1.  LRAMVA Summary'!K53</f>
        <v>0</v>
      </c>
      <c r="K123" s="575">
        <f>'1.  LRAMVA Summary'!L53</f>
        <v>0</v>
      </c>
      <c r="L123" s="575">
        <f>'1.  LRAMVA Summary'!M53</f>
        <v>0</v>
      </c>
      <c r="M123" s="575">
        <f>'1.  LRAMVA Summary'!N53</f>
        <v>0</v>
      </c>
      <c r="N123" s="575">
        <f>'1.  LRAMVA Summary'!O53</f>
        <v>0</v>
      </c>
      <c r="O123" s="575">
        <f>'1.  LRAMVA Summary'!P53</f>
        <v>0</v>
      </c>
      <c r="P123" s="576">
        <f>'1.  LRAMVA Summary'!Q53</f>
        <v>0</v>
      </c>
    </row>
    <row r="124" spans="1:17">
      <c r="B124" s="490">
        <v>2011</v>
      </c>
      <c r="C124" s="793">
        <f t="shared" ref="C124:C129" si="51">HLOOKUP(B124,$E$15:$O$114,9,FALSE)</f>
        <v>1.2E-2</v>
      </c>
      <c r="D124" s="794">
        <f>HLOOKUP(B124,$E$15:$O$114,16,FALSE)</f>
        <v>1.47E-2</v>
      </c>
      <c r="E124" s="795">
        <f>HLOOKUP(B124,$E$15:$O$114,23,FALSE)</f>
        <v>3.1518999999999999</v>
      </c>
      <c r="F124" s="794">
        <f>HLOOKUP(B124,$E$15:$O$114,30,FALSE)</f>
        <v>1.1299999999999999E-2</v>
      </c>
      <c r="G124" s="795">
        <f>HLOOKUP(B124,$E$15:$O$114,37,FALSE)</f>
        <v>10.3497</v>
      </c>
      <c r="H124" s="794">
        <f>HLOOKUP(B124,$E$15:$O$114,44,FALSE)</f>
        <v>17.669799999999999</v>
      </c>
      <c r="I124" s="795">
        <f>HLOOKUP(B124,$E$15:$O$114,51,FALSE)</f>
        <v>0</v>
      </c>
      <c r="J124" s="795">
        <f>HLOOKUP(B124,$E$15:$O$114,58,FALSE)</f>
        <v>0</v>
      </c>
      <c r="K124" s="795">
        <f>HLOOKUP(B124,$E$15:$O$114,65,FALSE)</f>
        <v>0</v>
      </c>
      <c r="L124" s="795">
        <f>HLOOKUP(B124,$E$15:$O$114,72,FALSE)</f>
        <v>0</v>
      </c>
      <c r="M124" s="795">
        <f>HLOOKUP(B124,$E$15:$O$114,79,FALSE)</f>
        <v>0</v>
      </c>
      <c r="N124" s="795">
        <f>HLOOKUP(B124,$E$15:$O$114,86,FALSE)</f>
        <v>0</v>
      </c>
      <c r="O124" s="795">
        <f>HLOOKUP(B124,$E$15:$O$114,93,FALSE)</f>
        <v>0</v>
      </c>
      <c r="P124" s="795">
        <f>HLOOKUP(B124,$E$15:$O$114,100,FALSE)</f>
        <v>0</v>
      </c>
    </row>
    <row r="125" spans="1:17">
      <c r="B125" s="491">
        <v>2012</v>
      </c>
      <c r="C125" s="796">
        <f t="shared" si="51"/>
        <v>1.49E-2</v>
      </c>
      <c r="D125" s="797">
        <f>HLOOKUP(B125,$E$15:$O$114,16,FALSE)</f>
        <v>1.8200000000000001E-2</v>
      </c>
      <c r="E125" s="798">
        <f>HLOOKUP(B125,$E$15:$O$114,23,FALSE)</f>
        <v>3.4962</v>
      </c>
      <c r="F125" s="797">
        <f>HLOOKUP(B125,$E$15:$O$114,30,FALSE)</f>
        <v>1.3899999999999999E-2</v>
      </c>
      <c r="G125" s="798">
        <f>HLOOKUP(B125,$E$15:$O$114,37,FALSE)</f>
        <v>14.568899999999999</v>
      </c>
      <c r="H125" s="797">
        <f>HLOOKUP(B125,$E$15:$O$114,44,FALSE)</f>
        <v>22.050799999999999</v>
      </c>
      <c r="I125" s="798">
        <f>HLOOKUP(B125,$E$15:$O$114,51,FALSE)</f>
        <v>0</v>
      </c>
      <c r="J125" s="798">
        <f>HLOOKUP(B125,$E$15:$O$114,58,FALSE)</f>
        <v>0</v>
      </c>
      <c r="K125" s="798">
        <f>HLOOKUP(B125,$E$15:$O$114,65,FALSE)</f>
        <v>0</v>
      </c>
      <c r="L125" s="798">
        <f>HLOOKUP(B125,$E$15:$O$114,72,FALSE)</f>
        <v>0</v>
      </c>
      <c r="M125" s="798">
        <f>HLOOKUP(B125,$E$15:$O$114,79,FALSE)</f>
        <v>0</v>
      </c>
      <c r="N125" s="798">
        <f>HLOOKUP(B125,$E$15:$O$114,86,FALSE)</f>
        <v>0</v>
      </c>
      <c r="O125" s="798">
        <f>HLOOKUP(B125,$E$15:$O$114,93,FALSE)</f>
        <v>0</v>
      </c>
      <c r="P125" s="798">
        <f t="shared" ref="P125:P131" si="52">HLOOKUP(B125,$E$15:$O$114,100,FALSE)</f>
        <v>0</v>
      </c>
    </row>
    <row r="126" spans="1:17">
      <c r="B126" s="491">
        <v>2013</v>
      </c>
      <c r="C126" s="796">
        <f t="shared" si="51"/>
        <v>1.6500000000000001E-2</v>
      </c>
      <c r="D126" s="797">
        <f t="shared" ref="D126:D131" si="53">HLOOKUP(B126,$E$15:$O$114,16,FALSE)</f>
        <v>2.01E-2</v>
      </c>
      <c r="E126" s="798">
        <f t="shared" ref="E126:E131" si="54">HLOOKUP(B126,$E$15:$O$114,23,FALSE)</f>
        <v>3.6777000000000002</v>
      </c>
      <c r="F126" s="797">
        <f t="shared" ref="F126:F131" si="55">HLOOKUP(B126,$E$15:$O$114,30,FALSE)</f>
        <v>1.5299999999999999E-2</v>
      </c>
      <c r="G126" s="798">
        <f t="shared" ref="G126:G131" si="56">HLOOKUP(B126,$E$15:$O$114,37,FALSE)</f>
        <v>16.7241</v>
      </c>
      <c r="H126" s="797">
        <f t="shared" ref="H126:H131" si="57">HLOOKUP(B126,$E$15:$O$114,44,FALSE)</f>
        <v>24.305499999999999</v>
      </c>
      <c r="I126" s="798">
        <f t="shared" ref="I126:I131" si="58">HLOOKUP(B126,$E$15:$O$114,51,FALSE)</f>
        <v>0</v>
      </c>
      <c r="J126" s="798">
        <f t="shared" ref="J126:J131" si="59">HLOOKUP(B126,$E$15:$O$114,58,FALSE)</f>
        <v>0</v>
      </c>
      <c r="K126" s="798">
        <f t="shared" ref="K126:K131" si="60">HLOOKUP(B126,$E$15:$O$114,65,FALSE)</f>
        <v>0</v>
      </c>
      <c r="L126" s="798">
        <f>HLOOKUP(B126,$E$15:$O$114,72,FALSE)</f>
        <v>0</v>
      </c>
      <c r="M126" s="798">
        <f t="shared" ref="M126:M131" si="61">HLOOKUP(B126,$E$15:$O$114,79,FALSE)</f>
        <v>0</v>
      </c>
      <c r="N126" s="798">
        <f t="shared" ref="N126:N131" si="62">HLOOKUP(B126,$E$15:$O$114,86,FALSE)</f>
        <v>0</v>
      </c>
      <c r="O126" s="798">
        <f t="shared" ref="O126:O131" si="63">HLOOKUP(B126,$E$15:$O$114,93,FALSE)</f>
        <v>0</v>
      </c>
      <c r="P126" s="798">
        <f t="shared" si="52"/>
        <v>0</v>
      </c>
    </row>
    <row r="127" spans="1:17">
      <c r="B127" s="491">
        <v>2014</v>
      </c>
      <c r="C127" s="796">
        <f t="shared" si="51"/>
        <v>1.67E-2</v>
      </c>
      <c r="D127" s="797">
        <f>HLOOKUP(B127,$E$15:$O$114,16,FALSE)</f>
        <v>2.0299999999999999E-2</v>
      </c>
      <c r="E127" s="798">
        <f>HLOOKUP(B127,$E$15:$O$114,23,FALSE)</f>
        <v>3.7216999999999998</v>
      </c>
      <c r="F127" s="797">
        <f>HLOOKUP(B127,$E$15:$O$114,30,FALSE)</f>
        <v>1.54E-2</v>
      </c>
      <c r="G127" s="798">
        <f>HLOOKUP(B127,$E$15:$O$114,37,FALSE)</f>
        <v>16.9239</v>
      </c>
      <c r="H127" s="797">
        <f>HLOOKUP(B127,$E$15:$O$114,44,FALSE)</f>
        <v>24.595800000000001</v>
      </c>
      <c r="I127" s="798">
        <f>HLOOKUP(B127,$E$15:$O$114,51,FALSE)</f>
        <v>0</v>
      </c>
      <c r="J127" s="798">
        <f>HLOOKUP(B127,$E$15:$O$114,58,FALSE)</f>
        <v>0</v>
      </c>
      <c r="K127" s="798">
        <f>HLOOKUP(B127,$E$15:$O$114,65,FALSE)</f>
        <v>0</v>
      </c>
      <c r="L127" s="798">
        <f>HLOOKUP(B127,$E$15:$O$114,72,FALSE)</f>
        <v>0</v>
      </c>
      <c r="M127" s="798">
        <f>HLOOKUP(B127,$E$15:$O$114,79,FALSE)</f>
        <v>0</v>
      </c>
      <c r="N127" s="798">
        <f>HLOOKUP(B127,$E$15:$O$114,86,FALSE)</f>
        <v>0</v>
      </c>
      <c r="O127" s="798">
        <f>HLOOKUP(B127,$E$15:$O$114,93,FALSE)</f>
        <v>0</v>
      </c>
      <c r="P127" s="798">
        <f>HLOOKUP(B127,$E$15:$O$114,100,FALSE)</f>
        <v>0</v>
      </c>
    </row>
    <row r="128" spans="1:17">
      <c r="B128" s="491">
        <v>2015</v>
      </c>
      <c r="C128" s="796">
        <f t="shared" si="51"/>
        <v>1.6899999999999998E-2</v>
      </c>
      <c r="D128" s="797">
        <f t="shared" si="53"/>
        <v>2.06E-2</v>
      </c>
      <c r="E128" s="798">
        <f t="shared" si="54"/>
        <v>3.7768000000000002</v>
      </c>
      <c r="F128" s="797">
        <f t="shared" si="55"/>
        <v>1.5599999999999999E-2</v>
      </c>
      <c r="G128" s="798">
        <f t="shared" si="56"/>
        <v>17.174900000000001</v>
      </c>
      <c r="H128" s="797">
        <f t="shared" si="57"/>
        <v>24.960599999999999</v>
      </c>
      <c r="I128" s="798">
        <f t="shared" si="58"/>
        <v>0</v>
      </c>
      <c r="J128" s="798">
        <f t="shared" si="59"/>
        <v>0</v>
      </c>
      <c r="K128" s="798">
        <f t="shared" si="60"/>
        <v>0</v>
      </c>
      <c r="L128" s="798">
        <f t="shared" ref="L128:L131" si="64">HLOOKUP(B128,$E$15:$O$114,72,FALSE)</f>
        <v>0</v>
      </c>
      <c r="M128" s="798">
        <f t="shared" si="61"/>
        <v>0</v>
      </c>
      <c r="N128" s="798">
        <f t="shared" si="62"/>
        <v>0</v>
      </c>
      <c r="O128" s="798">
        <f t="shared" si="63"/>
        <v>0</v>
      </c>
      <c r="P128" s="798">
        <f t="shared" si="52"/>
        <v>0</v>
      </c>
    </row>
    <row r="129" spans="1:16">
      <c r="B129" s="491">
        <v>2016</v>
      </c>
      <c r="C129" s="796">
        <f t="shared" si="51"/>
        <v>1.7000000000000001E-2</v>
      </c>
      <c r="D129" s="797">
        <f t="shared" si="53"/>
        <v>2.07E-2</v>
      </c>
      <c r="E129" s="798">
        <f t="shared" si="54"/>
        <v>3.7949000000000002</v>
      </c>
      <c r="F129" s="797">
        <f t="shared" si="55"/>
        <v>1.5699999999999999E-2</v>
      </c>
      <c r="G129" s="798">
        <f t="shared" si="56"/>
        <v>17.257100000000001</v>
      </c>
      <c r="H129" s="797">
        <f t="shared" si="57"/>
        <v>25.080100000000002</v>
      </c>
      <c r="I129" s="798">
        <f t="shared" si="58"/>
        <v>0</v>
      </c>
      <c r="J129" s="798">
        <f t="shared" si="59"/>
        <v>0</v>
      </c>
      <c r="K129" s="798">
        <f t="shared" si="60"/>
        <v>0</v>
      </c>
      <c r="L129" s="798">
        <f t="shared" si="64"/>
        <v>0</v>
      </c>
      <c r="M129" s="798">
        <f t="shared" si="61"/>
        <v>0</v>
      </c>
      <c r="N129" s="798">
        <f t="shared" si="62"/>
        <v>0</v>
      </c>
      <c r="O129" s="798">
        <f t="shared" si="63"/>
        <v>0</v>
      </c>
      <c r="P129" s="798">
        <f t="shared" si="52"/>
        <v>0</v>
      </c>
    </row>
    <row r="130" spans="1:16">
      <c r="B130" s="491">
        <v>2017</v>
      </c>
      <c r="C130" s="796">
        <f>HLOOKUP(B130,$E$15:$O$114,9,FALSE)</f>
        <v>1.7000000000000001E-2</v>
      </c>
      <c r="D130" s="797">
        <f t="shared" si="53"/>
        <v>2.07E-2</v>
      </c>
      <c r="E130" s="798">
        <f t="shared" si="54"/>
        <v>3.7949000000000002</v>
      </c>
      <c r="F130" s="797">
        <f t="shared" si="55"/>
        <v>1.5699999999999999E-2</v>
      </c>
      <c r="G130" s="798">
        <f t="shared" si="56"/>
        <v>17.257100000000001</v>
      </c>
      <c r="H130" s="797">
        <f t="shared" si="57"/>
        <v>25.080100000000002</v>
      </c>
      <c r="I130" s="798">
        <f t="shared" si="58"/>
        <v>0</v>
      </c>
      <c r="J130" s="798">
        <f t="shared" si="59"/>
        <v>0</v>
      </c>
      <c r="K130" s="798">
        <f t="shared" si="60"/>
        <v>0</v>
      </c>
      <c r="L130" s="798">
        <f t="shared" si="64"/>
        <v>0</v>
      </c>
      <c r="M130" s="798">
        <f t="shared" si="61"/>
        <v>0</v>
      </c>
      <c r="N130" s="798">
        <f t="shared" si="62"/>
        <v>0</v>
      </c>
      <c r="O130" s="798">
        <f t="shared" si="63"/>
        <v>0</v>
      </c>
      <c r="P130" s="798">
        <f t="shared" si="52"/>
        <v>0</v>
      </c>
    </row>
    <row r="131" spans="1:16">
      <c r="B131" s="491">
        <v>2018</v>
      </c>
      <c r="C131" s="796">
        <f t="shared" ref="C131" si="65">HLOOKUP(B131,$E$15:$O$114,9,FALSE)</f>
        <v>1.7000000000000001E-2</v>
      </c>
      <c r="D131" s="797">
        <f t="shared" si="53"/>
        <v>2.07E-2</v>
      </c>
      <c r="E131" s="798">
        <f t="shared" si="54"/>
        <v>3.7949000000000002</v>
      </c>
      <c r="F131" s="797">
        <f t="shared" si="55"/>
        <v>1.5699999999999999E-2</v>
      </c>
      <c r="G131" s="798">
        <f t="shared" si="56"/>
        <v>17.257100000000001</v>
      </c>
      <c r="H131" s="797">
        <f t="shared" si="57"/>
        <v>25.080100000000002</v>
      </c>
      <c r="I131" s="798">
        <f t="shared" si="58"/>
        <v>0</v>
      </c>
      <c r="J131" s="798">
        <f t="shared" si="59"/>
        <v>0</v>
      </c>
      <c r="K131" s="798">
        <f t="shared" si="60"/>
        <v>0</v>
      </c>
      <c r="L131" s="798">
        <f t="shared" si="64"/>
        <v>0</v>
      </c>
      <c r="M131" s="798">
        <f t="shared" si="61"/>
        <v>0</v>
      </c>
      <c r="N131" s="798">
        <f t="shared" si="62"/>
        <v>0</v>
      </c>
      <c r="O131" s="798">
        <f t="shared" si="63"/>
        <v>0</v>
      </c>
      <c r="P131" s="798">
        <f t="shared" si="52"/>
        <v>0</v>
      </c>
    </row>
    <row r="132" spans="1:16">
      <c r="B132" s="491">
        <v>2019</v>
      </c>
      <c r="C132" s="669">
        <f t="shared" ref="C132:C134" si="66">HLOOKUP(B132,$E$15:$O$114,9,FALSE)</f>
        <v>1.7000000000000001E-2</v>
      </c>
      <c r="D132" s="670">
        <f t="shared" ref="D132:D134" si="67">HLOOKUP(B132,$E$15:$O$114,16,FALSE)</f>
        <v>2.07E-2</v>
      </c>
      <c r="E132" s="671">
        <f t="shared" ref="E132:E134" si="68">HLOOKUP(B132,$E$15:$O$114,23,FALSE)</f>
        <v>3.7949000000000002</v>
      </c>
      <c r="F132" s="670">
        <f t="shared" ref="F132:F134" si="69">HLOOKUP(B132,$E$15:$O$114,30,FALSE)</f>
        <v>1.5699999999999999E-2</v>
      </c>
      <c r="G132" s="671">
        <f t="shared" ref="G132" si="70">HLOOKUP(B132,$E$15:$O$114,37,FALSE)</f>
        <v>17.257100000000001</v>
      </c>
      <c r="H132" s="670">
        <f t="shared" ref="H132:H134" si="71">HLOOKUP(B132,$E$15:$O$114,44,FALSE)</f>
        <v>25.080100000000002</v>
      </c>
      <c r="I132" s="671">
        <f t="shared" ref="I132:I134" si="72">HLOOKUP(B132,$E$15:$O$114,51,FALSE)</f>
        <v>0</v>
      </c>
      <c r="J132" s="671">
        <f t="shared" ref="J132:J134" si="73">HLOOKUP(B132,$E$15:$O$114,58,FALSE)</f>
        <v>0</v>
      </c>
      <c r="K132" s="671">
        <f t="shared" ref="K132:K134" si="74">HLOOKUP(B132,$E$15:$O$114,65,FALSE)</f>
        <v>0</v>
      </c>
      <c r="L132" s="671">
        <f t="shared" ref="L132:L134" si="75">HLOOKUP(B132,$E$15:$O$114,72,FALSE)</f>
        <v>0</v>
      </c>
      <c r="M132" s="671">
        <f t="shared" ref="M132:M134" si="76">HLOOKUP(B132,$E$15:$O$114,79,FALSE)</f>
        <v>0</v>
      </c>
      <c r="N132" s="671">
        <f t="shared" ref="N132:N134" si="77">HLOOKUP(B132,$E$15:$O$114,86,FALSE)</f>
        <v>0</v>
      </c>
      <c r="O132" s="671">
        <f t="shared" ref="O132:O134" si="78">HLOOKUP(B132,$E$15:$O$114,93,FALSE)</f>
        <v>0</v>
      </c>
      <c r="P132" s="671">
        <f t="shared" ref="P132:P134" si="79">HLOOKUP(B132,$E$15:$O$114,100,FALSE)</f>
        <v>0</v>
      </c>
    </row>
    <row r="133" spans="1:16" s="18" customFormat="1">
      <c r="A133" s="4"/>
      <c r="B133" s="491">
        <v>2020</v>
      </c>
      <c r="C133" s="669">
        <f t="shared" ref="C133" si="80">HLOOKUP(B133,$E$15:$O$114,9,FALSE)</f>
        <v>1.7000000000000001E-2</v>
      </c>
      <c r="D133" s="670">
        <f t="shared" ref="D133" si="81">HLOOKUP(B133,$E$15:$O$114,16,FALSE)</f>
        <v>2.07E-2</v>
      </c>
      <c r="E133" s="671">
        <f t="shared" ref="E133" si="82">HLOOKUP(B133,$E$15:$O$114,23,FALSE)</f>
        <v>3.7949000000000002</v>
      </c>
      <c r="F133" s="670">
        <f t="shared" ref="F133" si="83">HLOOKUP(B133,$E$15:$O$114,30,FALSE)</f>
        <v>1.5699999999999999E-2</v>
      </c>
      <c r="G133" s="671">
        <f>HLOOKUP(B133,$E$15:$O$114,37,FALSE)</f>
        <v>17.257100000000001</v>
      </c>
      <c r="H133" s="670">
        <f t="shared" ref="H133" si="84">HLOOKUP(B133,$E$15:$O$114,44,FALSE)</f>
        <v>25.080100000000002</v>
      </c>
      <c r="I133" s="671">
        <f t="shared" ref="I133" si="85">HLOOKUP(B133,$E$15:$O$114,51,FALSE)</f>
        <v>0</v>
      </c>
      <c r="J133" s="671">
        <f t="shared" ref="J133" si="86">HLOOKUP(B133,$E$15:$O$114,58,FALSE)</f>
        <v>0</v>
      </c>
      <c r="K133" s="671">
        <f t="shared" ref="K133" si="87">HLOOKUP(B133,$E$15:$O$114,65,FALSE)</f>
        <v>0</v>
      </c>
      <c r="L133" s="671">
        <f t="shared" ref="L133" si="88">HLOOKUP(B133,$E$15:$O$114,72,FALSE)</f>
        <v>0</v>
      </c>
      <c r="M133" s="671">
        <f t="shared" ref="M133" si="89">HLOOKUP(B133,$E$15:$O$114,79,FALSE)</f>
        <v>0</v>
      </c>
      <c r="N133" s="671">
        <f t="shared" ref="N133" si="90">HLOOKUP(B133,$E$15:$O$114,86,FALSE)</f>
        <v>0</v>
      </c>
      <c r="O133" s="671">
        <f t="shared" ref="O133" si="91">HLOOKUP(B133,$E$15:$O$114,93,FALSE)</f>
        <v>0</v>
      </c>
      <c r="P133" s="671">
        <f t="shared" ref="P133" si="92">HLOOKUP(B133,$E$15:$O$114,100,FALSE)</f>
        <v>0</v>
      </c>
    </row>
    <row r="134" spans="1:16">
      <c r="B134" s="803">
        <v>2021</v>
      </c>
      <c r="C134" s="672">
        <f t="shared" si="66"/>
        <v>5.7000000000000002E-3</v>
      </c>
      <c r="D134" s="673">
        <f t="shared" si="67"/>
        <v>6.8999999999999999E-3</v>
      </c>
      <c r="E134" s="674">
        <f t="shared" si="68"/>
        <v>1.2649999999999999</v>
      </c>
      <c r="F134" s="673">
        <f t="shared" si="69"/>
        <v>5.1999999999999998E-3</v>
      </c>
      <c r="G134" s="674">
        <f>HLOOKUP(B134,$E$15:$O$114,37,FALSE)</f>
        <v>5.7523999999999997</v>
      </c>
      <c r="H134" s="673">
        <f t="shared" si="71"/>
        <v>8.36</v>
      </c>
      <c r="I134" s="674">
        <f t="shared" si="72"/>
        <v>0</v>
      </c>
      <c r="J134" s="674">
        <f t="shared" si="73"/>
        <v>0</v>
      </c>
      <c r="K134" s="674">
        <f t="shared" si="74"/>
        <v>0</v>
      </c>
      <c r="L134" s="674">
        <f t="shared" si="75"/>
        <v>0</v>
      </c>
      <c r="M134" s="674">
        <f t="shared" si="76"/>
        <v>0</v>
      </c>
      <c r="N134" s="674">
        <f t="shared" si="77"/>
        <v>0</v>
      </c>
      <c r="O134" s="674">
        <f t="shared" si="78"/>
        <v>0</v>
      </c>
      <c r="P134" s="674">
        <f t="shared" si="79"/>
        <v>0</v>
      </c>
    </row>
    <row r="135" spans="1:16" ht="18.75" customHeight="1">
      <c r="B135" s="488" t="s">
        <v>825</v>
      </c>
      <c r="C135" s="587"/>
      <c r="D135" s="588"/>
      <c r="E135" s="589"/>
      <c r="F135" s="588"/>
      <c r="G135" s="588"/>
      <c r="H135" s="588"/>
      <c r="I135" s="588"/>
      <c r="J135" s="588"/>
      <c r="K135" s="588"/>
      <c r="L135" s="588"/>
      <c r="M135" s="588"/>
      <c r="N135" s="588"/>
      <c r="O135" s="588"/>
      <c r="P135" s="588"/>
    </row>
    <row r="137" spans="1:16">
      <c r="B137" s="58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7" location="'3.  Distribution Rates'!A1" display="Return to top"/>
  </hyperlinks>
  <pageMargins left="0.7" right="0.7" top="0.75" bottom="0.75" header="0.3" footer="0.3"/>
  <pageSetup paperSize="17"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4:X64"/>
  <sheetViews>
    <sheetView view="pageBreakPreview" topLeftCell="A29" zoomScale="80" zoomScaleNormal="90" zoomScaleSheetLayoutView="80" workbookViewId="0">
      <selection activeCell="L27" sqref="L27"/>
    </sheetView>
  </sheetViews>
  <sheetFormatPr defaultColWidth="9.109375" defaultRowHeight="14.4"/>
  <cols>
    <col min="1" max="2" width="9.109375" style="12"/>
    <col min="3" max="3" width="23.44140625" style="12" bestFit="1" customWidth="1"/>
    <col min="4" max="4" width="14.88671875" style="12" bestFit="1" customWidth="1"/>
    <col min="5" max="5" width="13.109375" style="12" customWidth="1"/>
    <col min="6" max="6" width="10" style="12" bestFit="1" customWidth="1"/>
    <col min="7" max="7" width="12.109375" style="12" bestFit="1" customWidth="1"/>
    <col min="8" max="8" width="19.44140625" style="12" customWidth="1"/>
    <col min="9" max="9" width="18" style="12" customWidth="1"/>
    <col min="10" max="10" width="23.6640625" style="12" bestFit="1" customWidth="1"/>
    <col min="11" max="11" width="14.88671875" style="12" bestFit="1" customWidth="1"/>
    <col min="12" max="12" width="7" style="12" bestFit="1" customWidth="1"/>
    <col min="13" max="13" width="10" style="12" bestFit="1" customWidth="1"/>
    <col min="14" max="14" width="12.109375" style="12" bestFit="1" customWidth="1"/>
    <col min="15" max="15" width="15.88671875" style="12" customWidth="1"/>
    <col min="16" max="16384" width="9.109375" style="12"/>
  </cols>
  <sheetData>
    <row r="14" spans="2:24" ht="15.6">
      <c r="B14" s="577" t="s">
        <v>505</v>
      </c>
    </row>
    <row r="15" spans="2:24" ht="15.6">
      <c r="B15" s="577"/>
    </row>
    <row r="16" spans="2:24" s="656" customFormat="1" ht="28.5" customHeight="1">
      <c r="B16" s="882" t="s">
        <v>625</v>
      </c>
      <c r="C16" s="882"/>
      <c r="D16" s="882"/>
      <c r="E16" s="882"/>
      <c r="F16" s="882"/>
      <c r="G16" s="882"/>
      <c r="H16" s="882"/>
      <c r="I16" s="882"/>
      <c r="J16" s="882"/>
      <c r="K16" s="882"/>
      <c r="L16" s="882"/>
      <c r="M16" s="882"/>
      <c r="N16" s="882"/>
      <c r="O16" s="882"/>
      <c r="P16" s="882"/>
      <c r="Q16" s="882"/>
      <c r="R16" s="882"/>
      <c r="S16" s="882"/>
      <c r="T16" s="882"/>
      <c r="U16" s="882"/>
      <c r="V16" s="882"/>
      <c r="W16" s="882"/>
      <c r="X16" s="882"/>
    </row>
    <row r="18" spans="3:9">
      <c r="C18" s="12" t="s">
        <v>859</v>
      </c>
    </row>
    <row r="20" spans="3:9" ht="15.6">
      <c r="C20" s="118" t="s">
        <v>844</v>
      </c>
    </row>
    <row r="22" spans="3:9" ht="41.4">
      <c r="C22" s="243" t="s">
        <v>833</v>
      </c>
      <c r="D22" s="243" t="s">
        <v>834</v>
      </c>
      <c r="E22" s="243" t="s">
        <v>835</v>
      </c>
      <c r="F22" s="243" t="s">
        <v>836</v>
      </c>
      <c r="G22" s="243" t="s">
        <v>837</v>
      </c>
      <c r="H22" s="243" t="s">
        <v>839</v>
      </c>
      <c r="I22" s="243" t="s">
        <v>838</v>
      </c>
    </row>
    <row r="23" spans="3:9">
      <c r="C23" s="819">
        <v>135378</v>
      </c>
      <c r="D23" s="820">
        <v>2015</v>
      </c>
      <c r="E23" s="821">
        <v>9715.2000000000007</v>
      </c>
      <c r="F23" s="821">
        <v>2.02</v>
      </c>
      <c r="G23" s="822" t="s">
        <v>847</v>
      </c>
      <c r="H23" s="820" t="s">
        <v>840</v>
      </c>
      <c r="I23" s="823" t="s">
        <v>883</v>
      </c>
    </row>
    <row r="24" spans="3:9">
      <c r="C24" s="824">
        <v>127210</v>
      </c>
      <c r="D24" s="825">
        <v>2015</v>
      </c>
      <c r="E24" s="826">
        <v>286820</v>
      </c>
      <c r="F24" s="826">
        <v>0</v>
      </c>
      <c r="G24" s="827" t="s">
        <v>884</v>
      </c>
      <c r="H24" s="825" t="s">
        <v>840</v>
      </c>
      <c r="I24" s="828" t="s">
        <v>883</v>
      </c>
    </row>
    <row r="25" spans="3:9">
      <c r="C25" s="824">
        <v>133937</v>
      </c>
      <c r="D25" s="825">
        <v>2015</v>
      </c>
      <c r="E25" s="826">
        <v>76276</v>
      </c>
      <c r="F25" s="826">
        <v>12.85</v>
      </c>
      <c r="G25" s="827" t="s">
        <v>847</v>
      </c>
      <c r="H25" s="825" t="s">
        <v>840</v>
      </c>
      <c r="I25" s="828" t="s">
        <v>883</v>
      </c>
    </row>
    <row r="26" spans="3:9">
      <c r="C26" s="824">
        <v>138600</v>
      </c>
      <c r="D26" s="825">
        <v>2015</v>
      </c>
      <c r="E26" s="826">
        <v>1290</v>
      </c>
      <c r="F26" s="826">
        <v>0.45</v>
      </c>
      <c r="G26" s="827" t="s">
        <v>847</v>
      </c>
      <c r="H26" s="825" t="s">
        <v>840</v>
      </c>
      <c r="I26" s="828" t="s">
        <v>883</v>
      </c>
    </row>
    <row r="27" spans="3:9">
      <c r="C27" s="824">
        <v>139495</v>
      </c>
      <c r="D27" s="825">
        <v>2015</v>
      </c>
      <c r="E27" s="826">
        <v>38621</v>
      </c>
      <c r="F27" s="826">
        <v>6.68</v>
      </c>
      <c r="G27" s="827" t="s">
        <v>847</v>
      </c>
      <c r="H27" s="825" t="s">
        <v>840</v>
      </c>
      <c r="I27" s="828" t="s">
        <v>883</v>
      </c>
    </row>
    <row r="28" spans="3:9">
      <c r="C28" s="824">
        <v>140553</v>
      </c>
      <c r="D28" s="825">
        <v>2015</v>
      </c>
      <c r="E28" s="826">
        <v>2670</v>
      </c>
      <c r="F28" s="826">
        <v>0.9</v>
      </c>
      <c r="G28" s="827" t="s">
        <v>846</v>
      </c>
      <c r="H28" s="825" t="s">
        <v>840</v>
      </c>
      <c r="I28" s="828" t="s">
        <v>883</v>
      </c>
    </row>
    <row r="29" spans="3:9">
      <c r="C29" s="824">
        <v>139250</v>
      </c>
      <c r="D29" s="825">
        <v>2015</v>
      </c>
      <c r="E29" s="826">
        <v>12770</v>
      </c>
      <c r="F29" s="826">
        <v>1.66</v>
      </c>
      <c r="G29" s="827" t="s">
        <v>846</v>
      </c>
      <c r="H29" s="825" t="s">
        <v>840</v>
      </c>
      <c r="I29" s="828" t="s">
        <v>883</v>
      </c>
    </row>
    <row r="30" spans="3:9">
      <c r="C30" s="824">
        <v>153139</v>
      </c>
      <c r="D30" s="825">
        <v>2016</v>
      </c>
      <c r="E30" s="826">
        <v>9445.1331185574072</v>
      </c>
      <c r="F30" s="826">
        <v>2.8389162256344718</v>
      </c>
      <c r="G30" s="827" t="s">
        <v>846</v>
      </c>
      <c r="H30" s="825" t="s">
        <v>840</v>
      </c>
      <c r="I30" s="828" t="s">
        <v>885</v>
      </c>
    </row>
    <row r="31" spans="3:9">
      <c r="C31" s="824">
        <v>160820</v>
      </c>
      <c r="D31" s="825">
        <v>2016</v>
      </c>
      <c r="E31" s="826">
        <v>979.19976502043346</v>
      </c>
      <c r="F31" s="826">
        <v>1.0959645554938715</v>
      </c>
      <c r="G31" s="827" t="s">
        <v>846</v>
      </c>
      <c r="H31" s="825" t="s">
        <v>840</v>
      </c>
      <c r="I31" s="828" t="s">
        <v>885</v>
      </c>
    </row>
    <row r="32" spans="3:9">
      <c r="C32" s="824" t="s">
        <v>886</v>
      </c>
      <c r="D32" s="825">
        <v>2017</v>
      </c>
      <c r="E32" s="827">
        <v>4363.7584693692661</v>
      </c>
      <c r="F32" s="827">
        <v>9.5745373914696472</v>
      </c>
      <c r="G32" s="827" t="s">
        <v>847</v>
      </c>
      <c r="H32" s="825" t="s">
        <v>840</v>
      </c>
      <c r="I32" s="828" t="s">
        <v>887</v>
      </c>
    </row>
    <row r="33" spans="3:15">
      <c r="C33" s="824" t="s">
        <v>888</v>
      </c>
      <c r="D33" s="825">
        <v>2017</v>
      </c>
      <c r="E33" s="827">
        <v>6341.4147221202638</v>
      </c>
      <c r="F33" s="827">
        <v>1.2164362675033116</v>
      </c>
      <c r="G33" s="827" t="s">
        <v>846</v>
      </c>
      <c r="H33" s="825" t="s">
        <v>840</v>
      </c>
      <c r="I33" s="828" t="s">
        <v>887</v>
      </c>
    </row>
    <row r="34" spans="3:15">
      <c r="C34" s="824" t="s">
        <v>889</v>
      </c>
      <c r="D34" s="825">
        <v>2017</v>
      </c>
      <c r="E34" s="827">
        <v>7506.8028537609371</v>
      </c>
      <c r="F34" s="827">
        <v>6.3360909208255016</v>
      </c>
      <c r="G34" s="827" t="s">
        <v>846</v>
      </c>
      <c r="H34" s="825" t="s">
        <v>840</v>
      </c>
      <c r="I34" s="828" t="s">
        <v>887</v>
      </c>
    </row>
    <row r="35" spans="3:15">
      <c r="C35" s="824" t="s">
        <v>890</v>
      </c>
      <c r="D35" s="825">
        <v>2017</v>
      </c>
      <c r="E35" s="827">
        <v>39035.70987382895</v>
      </c>
      <c r="F35" s="827">
        <v>7.870544061118073</v>
      </c>
      <c r="G35" s="827" t="s">
        <v>847</v>
      </c>
      <c r="H35" s="825" t="s">
        <v>840</v>
      </c>
      <c r="I35" s="828" t="s">
        <v>887</v>
      </c>
    </row>
    <row r="36" spans="3:15">
      <c r="C36" s="824" t="s">
        <v>891</v>
      </c>
      <c r="D36" s="825">
        <v>2017</v>
      </c>
      <c r="E36" s="827">
        <v>76144.868765368767</v>
      </c>
      <c r="F36" s="827">
        <v>14.239527463115126</v>
      </c>
      <c r="G36" s="827" t="s">
        <v>847</v>
      </c>
      <c r="H36" s="825" t="s">
        <v>840</v>
      </c>
      <c r="I36" s="828" t="s">
        <v>887</v>
      </c>
    </row>
    <row r="37" spans="3:15">
      <c r="C37" s="824" t="s">
        <v>892</v>
      </c>
      <c r="D37" s="825">
        <v>2017</v>
      </c>
      <c r="E37" s="827">
        <v>46059.014846907034</v>
      </c>
      <c r="F37" s="827">
        <v>0</v>
      </c>
      <c r="G37" s="827" t="s">
        <v>847</v>
      </c>
      <c r="H37" s="825" t="s">
        <v>840</v>
      </c>
      <c r="I37" s="828" t="s">
        <v>887</v>
      </c>
    </row>
    <row r="38" spans="3:15">
      <c r="C38" s="824" t="s">
        <v>893</v>
      </c>
      <c r="D38" s="825">
        <v>2017</v>
      </c>
      <c r="E38" s="827">
        <v>382367.55611359898</v>
      </c>
      <c r="F38" s="827">
        <v>66.139800839178406</v>
      </c>
      <c r="G38" s="827" t="s">
        <v>847</v>
      </c>
      <c r="H38" s="825" t="s">
        <v>840</v>
      </c>
      <c r="I38" s="828" t="s">
        <v>887</v>
      </c>
    </row>
    <row r="39" spans="3:15">
      <c r="C39" s="824">
        <v>182649</v>
      </c>
      <c r="D39" s="825">
        <v>2018</v>
      </c>
      <c r="E39" s="827">
        <v>57425</v>
      </c>
      <c r="F39" s="827">
        <v>12.5</v>
      </c>
      <c r="G39" s="827" t="s">
        <v>847</v>
      </c>
      <c r="H39" s="825" t="s">
        <v>841</v>
      </c>
      <c r="I39" s="828" t="s">
        <v>894</v>
      </c>
    </row>
    <row r="40" spans="3:15">
      <c r="C40" s="824">
        <v>186656</v>
      </c>
      <c r="D40" s="825">
        <v>2017</v>
      </c>
      <c r="E40" s="827">
        <v>16023</v>
      </c>
      <c r="F40" s="827">
        <v>0</v>
      </c>
      <c r="G40" s="827" t="s">
        <v>847</v>
      </c>
      <c r="H40" s="825" t="s">
        <v>843</v>
      </c>
      <c r="I40" s="828" t="s">
        <v>894</v>
      </c>
    </row>
    <row r="41" spans="3:15">
      <c r="C41" s="824">
        <v>189800</v>
      </c>
      <c r="D41" s="825">
        <v>2018</v>
      </c>
      <c r="E41" s="827">
        <v>71946</v>
      </c>
      <c r="F41" s="827">
        <v>14</v>
      </c>
      <c r="G41" s="827" t="s">
        <v>847</v>
      </c>
      <c r="H41" s="825" t="s">
        <v>841</v>
      </c>
      <c r="I41" s="828" t="s">
        <v>894</v>
      </c>
    </row>
    <row r="42" spans="3:15">
      <c r="C42" s="824">
        <v>187454</v>
      </c>
      <c r="D42" s="825">
        <v>2017</v>
      </c>
      <c r="E42" s="827">
        <v>16929.32</v>
      </c>
      <c r="F42" s="827">
        <v>3.4800000000000004</v>
      </c>
      <c r="G42" s="827" t="s">
        <v>846</v>
      </c>
      <c r="H42" s="825" t="s">
        <v>843</v>
      </c>
      <c r="I42" s="828" t="s">
        <v>895</v>
      </c>
    </row>
    <row r="43" spans="3:15">
      <c r="C43" s="824">
        <v>195178</v>
      </c>
      <c r="D43" s="825">
        <v>2018</v>
      </c>
      <c r="E43" s="827">
        <v>463.25</v>
      </c>
      <c r="F43" s="827">
        <v>0.77349999999999997</v>
      </c>
      <c r="G43" s="827" t="s">
        <v>846</v>
      </c>
      <c r="H43" s="825" t="s">
        <v>841</v>
      </c>
      <c r="I43" s="828" t="s">
        <v>896</v>
      </c>
    </row>
    <row r="44" spans="3:15">
      <c r="C44" s="829">
        <v>195178</v>
      </c>
      <c r="D44" s="830">
        <v>2018</v>
      </c>
      <c r="E44" s="831">
        <v>1006.25</v>
      </c>
      <c r="F44" s="831">
        <v>1.3195000000000001</v>
      </c>
      <c r="G44" s="831" t="s">
        <v>842</v>
      </c>
      <c r="H44" s="830" t="s">
        <v>841</v>
      </c>
      <c r="I44" s="832" t="s">
        <v>896</v>
      </c>
    </row>
    <row r="47" spans="3:15" ht="15.6">
      <c r="C47" s="118" t="s">
        <v>851</v>
      </c>
      <c r="J47" s="118" t="s">
        <v>852</v>
      </c>
      <c r="O47" s="118" t="s">
        <v>854</v>
      </c>
    </row>
    <row r="49" spans="3:18">
      <c r="C49" s="811" t="s">
        <v>849</v>
      </c>
      <c r="D49" s="811" t="s">
        <v>845</v>
      </c>
      <c r="E49"/>
      <c r="F49"/>
      <c r="J49" s="811" t="s">
        <v>853</v>
      </c>
      <c r="K49" s="811" t="s">
        <v>845</v>
      </c>
      <c r="L49"/>
      <c r="M49"/>
      <c r="O49" s="243" t="s">
        <v>234</v>
      </c>
      <c r="P49" s="243" t="s">
        <v>846</v>
      </c>
      <c r="Q49" s="243" t="s">
        <v>847</v>
      </c>
      <c r="R49" s="243" t="s">
        <v>26</v>
      </c>
    </row>
    <row r="50" spans="3:18">
      <c r="C50" s="811" t="s">
        <v>850</v>
      </c>
      <c r="D50" t="s">
        <v>846</v>
      </c>
      <c r="E50" t="s">
        <v>847</v>
      </c>
      <c r="F50" t="s">
        <v>848</v>
      </c>
      <c r="J50" s="811" t="s">
        <v>850</v>
      </c>
      <c r="K50" t="s">
        <v>846</v>
      </c>
      <c r="L50" t="s">
        <v>847</v>
      </c>
      <c r="M50" t="s">
        <v>848</v>
      </c>
      <c r="O50" s="809">
        <v>2015</v>
      </c>
      <c r="P50" s="815">
        <f>GETPIVOTDATA("Energy savings (kWh)",$C$49,"Implementation year",2015,"Rate Class","GS&lt;50","Status","Final results")</f>
        <v>0.10923842985322146</v>
      </c>
      <c r="Q50" s="815">
        <f>GETPIVOTDATA("Demand Savings (kW)",$J$49,"Implementation year",2015,"Rate Class","GS&gt;50","Status","Final results")</f>
        <v>0.89576547231270365</v>
      </c>
      <c r="R50" s="816">
        <f>SUM(P50:Q50)</f>
        <v>1.0050039021659252</v>
      </c>
    </row>
    <row r="51" spans="3:18">
      <c r="C51" s="812">
        <v>2015</v>
      </c>
      <c r="D51" s="814">
        <v>0.10923842985322146</v>
      </c>
      <c r="E51" s="814">
        <v>0.89076157014677848</v>
      </c>
      <c r="F51" s="814">
        <v>1</v>
      </c>
      <c r="J51" s="812">
        <v>2015</v>
      </c>
      <c r="K51" s="814">
        <v>0.10423452768729642</v>
      </c>
      <c r="L51" s="814">
        <v>0.89576547231270365</v>
      </c>
      <c r="M51" s="814">
        <v>1</v>
      </c>
      <c r="O51" s="809">
        <v>2016</v>
      </c>
      <c r="P51" s="815">
        <f>GETPIVOTDATA("Energy savings (kWh)",$C$49,"Implementation year",2016,"Rate Class","GS&lt;50","Status","Final results")</f>
        <v>1</v>
      </c>
      <c r="Q51" s="815">
        <f>GETPIVOTDATA("Demand Savings (kW)",$J$49,"Implementation year",2016,"Rate Class","GS&gt;50","Status","Final results")</f>
        <v>0</v>
      </c>
      <c r="R51" s="816">
        <f>SUM(P51:Q51)</f>
        <v>1</v>
      </c>
    </row>
    <row r="52" spans="3:18">
      <c r="C52" s="813" t="s">
        <v>840</v>
      </c>
      <c r="D52" s="814">
        <v>0.10923842985322146</v>
      </c>
      <c r="E52" s="814">
        <v>0.89076157014677848</v>
      </c>
      <c r="F52" s="814">
        <v>1</v>
      </c>
      <c r="J52" s="813" t="s">
        <v>840</v>
      </c>
      <c r="K52" s="814">
        <v>0.10423452768729642</v>
      </c>
      <c r="L52" s="814">
        <v>0.89576547231270365</v>
      </c>
      <c r="M52" s="814">
        <v>1</v>
      </c>
      <c r="O52" s="809">
        <v>2017</v>
      </c>
      <c r="P52" s="815">
        <f>GETPIVOTDATA("Energy savings (kWh)",$C$49,"Implementation year",2017,"Rate Class","GS&lt;50","Status","Final results")</f>
        <v>2.4648889551390399E-2</v>
      </c>
      <c r="Q52" s="815">
        <f>GETPIVOTDATA("Demand Savings (kW)",$J$49,"Implementation year",2017,"Rate Class","GS&gt;50","Status","Final results")</f>
        <v>0.92832846154563187</v>
      </c>
      <c r="R52" s="816">
        <f>SUM(P52:Q52)</f>
        <v>0.95297735109702231</v>
      </c>
    </row>
    <row r="53" spans="3:18">
      <c r="C53" s="812">
        <v>2016</v>
      </c>
      <c r="D53" s="814">
        <v>1</v>
      </c>
      <c r="E53" s="814">
        <v>0</v>
      </c>
      <c r="F53" s="814">
        <v>1</v>
      </c>
      <c r="J53" s="812">
        <v>2016</v>
      </c>
      <c r="K53" s="814">
        <v>1</v>
      </c>
      <c r="L53" s="814">
        <v>0</v>
      </c>
      <c r="M53" s="814">
        <v>1</v>
      </c>
      <c r="O53" s="809" t="s">
        <v>855</v>
      </c>
      <c r="P53" s="815">
        <f>GETPIVOTDATA("Energy savings (kWh)",$C$49,"Implementation year",2017,"Rate Class","GS&lt;50","Status","Unverified adjustment")</f>
        <v>0.51375199075512745</v>
      </c>
      <c r="Q53" s="815">
        <f>GETPIVOTDATA("Demand Savings (kW)",$J$49,"Implementation year",2017,"Rate Class","GS&gt;50","Status","Unverified adjustment")</f>
        <v>0</v>
      </c>
      <c r="R53" s="816">
        <f>SUM(P53:Q53)</f>
        <v>0.51375199075512745</v>
      </c>
    </row>
    <row r="54" spans="3:18">
      <c r="C54" s="813" t="s">
        <v>840</v>
      </c>
      <c r="D54" s="814">
        <v>1</v>
      </c>
      <c r="E54" s="814">
        <v>0</v>
      </c>
      <c r="F54" s="814">
        <v>1</v>
      </c>
      <c r="J54" s="813" t="s">
        <v>840</v>
      </c>
      <c r="K54" s="814">
        <v>1</v>
      </c>
      <c r="L54" s="814">
        <v>0</v>
      </c>
      <c r="M54" s="814">
        <v>1</v>
      </c>
      <c r="O54" s="810">
        <v>2018</v>
      </c>
      <c r="P54" s="817">
        <f>GETPIVOTDATA("Energy savings (kWh)",$C$49,"Implementation year",2018,"Rate Class","GS&lt;50","Status","Unverified results")</f>
        <v>3.5680107521705558E-3</v>
      </c>
      <c r="Q54" s="817">
        <f>GETPIVOTDATA("Demand Savings (kW)",$J$49,"Implementation year",2018,"Rate Class","GS&gt;50","Status","Unverified results")</f>
        <v>0.97163913689112147</v>
      </c>
      <c r="R54" s="818">
        <f>SUM(P54:Q54)</f>
        <v>0.97520714764329197</v>
      </c>
    </row>
    <row r="55" spans="3:18">
      <c r="C55" s="812">
        <v>2017</v>
      </c>
      <c r="D55" s="814">
        <v>5.1746831158827521E-2</v>
      </c>
      <c r="E55" s="814">
        <v>0.94825316884117261</v>
      </c>
      <c r="F55" s="814">
        <v>1</v>
      </c>
      <c r="J55" s="812">
        <v>2017</v>
      </c>
      <c r="K55" s="814">
        <v>0.10134886666969518</v>
      </c>
      <c r="L55" s="814">
        <v>0.89865113333030477</v>
      </c>
      <c r="M55" s="814">
        <v>1</v>
      </c>
    </row>
    <row r="56" spans="3:18">
      <c r="C56" s="813" t="s">
        <v>840</v>
      </c>
      <c r="D56" s="814">
        <v>2.4648889551390399E-2</v>
      </c>
      <c r="E56" s="814">
        <v>0.97535111044860967</v>
      </c>
      <c r="F56" s="814">
        <v>1</v>
      </c>
      <c r="J56" s="813" t="s">
        <v>840</v>
      </c>
      <c r="K56" s="814">
        <v>7.1671538454368203E-2</v>
      </c>
      <c r="L56" s="814">
        <v>0.92832846154563187</v>
      </c>
      <c r="M56" s="814">
        <v>1</v>
      </c>
    </row>
    <row r="57" spans="3:18">
      <c r="C57" s="813" t="s">
        <v>843</v>
      </c>
      <c r="D57" s="814">
        <v>0.51375199075512745</v>
      </c>
      <c r="E57" s="814">
        <v>0.4862480092448726</v>
      </c>
      <c r="F57" s="814">
        <v>1</v>
      </c>
      <c r="J57" s="813" t="s">
        <v>843</v>
      </c>
      <c r="K57" s="814">
        <v>1</v>
      </c>
      <c r="L57" s="814">
        <v>0</v>
      </c>
      <c r="M57" s="814">
        <v>1</v>
      </c>
    </row>
    <row r="58" spans="3:18">
      <c r="C58" s="812">
        <v>2018</v>
      </c>
      <c r="D58" s="814">
        <v>3.5680107521705558E-3</v>
      </c>
      <c r="E58" s="814">
        <v>0.9964319892478295</v>
      </c>
      <c r="F58" s="814">
        <v>1</v>
      </c>
      <c r="J58" s="812">
        <v>2018</v>
      </c>
      <c r="K58" s="814">
        <v>2.8360863108878583E-2</v>
      </c>
      <c r="L58" s="814">
        <v>0.97163913689112147</v>
      </c>
      <c r="M58" s="814">
        <v>1</v>
      </c>
    </row>
    <row r="59" spans="3:18">
      <c r="C59" s="813" t="s">
        <v>841</v>
      </c>
      <c r="D59" s="814">
        <v>3.5680107521705558E-3</v>
      </c>
      <c r="E59" s="814">
        <v>0.9964319892478295</v>
      </c>
      <c r="F59" s="814">
        <v>1</v>
      </c>
      <c r="J59" s="813" t="s">
        <v>841</v>
      </c>
      <c r="K59" s="814">
        <v>2.8360863108878583E-2</v>
      </c>
      <c r="L59" s="814">
        <v>0.97163913689112147</v>
      </c>
      <c r="M59" s="814">
        <v>1</v>
      </c>
    </row>
    <row r="60" spans="3:18">
      <c r="C60" s="812" t="s">
        <v>848</v>
      </c>
      <c r="D60" s="814">
        <v>6.5160805649148751E-2</v>
      </c>
      <c r="E60" s="814">
        <v>0.93483919435085128</v>
      </c>
      <c r="F60" s="814">
        <v>1</v>
      </c>
      <c r="J60" s="812" t="s">
        <v>848</v>
      </c>
      <c r="K60" s="814">
        <v>0.1111670320363581</v>
      </c>
      <c r="L60" s="814">
        <v>0.88883296796364197</v>
      </c>
      <c r="M60" s="814">
        <v>1</v>
      </c>
    </row>
    <row r="63" spans="3:18">
      <c r="C63" s="12" t="s">
        <v>856</v>
      </c>
      <c r="D63" s="12" t="s">
        <v>858</v>
      </c>
    </row>
    <row r="64" spans="3:18">
      <c r="D64" s="12" t="s">
        <v>857</v>
      </c>
    </row>
  </sheetData>
  <mergeCells count="1">
    <mergeCell ref="B16:X16"/>
  </mergeCells>
  <pageMargins left="0.7" right="0.7" top="0.75" bottom="0.75" header="0.3" footer="0.3"/>
  <pageSetup scale="41"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_</cp:lastModifiedBy>
  <cp:lastPrinted>2020-12-30T02:56:06Z</cp:lastPrinted>
  <dcterms:created xsi:type="dcterms:W3CDTF">2012-03-05T18:56:04Z</dcterms:created>
  <dcterms:modified xsi:type="dcterms:W3CDTF">2020-12-30T02:58:56Z</dcterms:modified>
</cp:coreProperties>
</file>