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L:\Rates\Rate Applications\2021 COS - EB-2020-0043\Workforms\1595\"/>
    </mc:Choice>
  </mc:AlternateContent>
  <xr:revisionPtr revIDLastSave="0" documentId="13_ncr:1_{6EBAB33E-2C1A-431A-845B-6B4A41F4995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F49" i="1" s="1"/>
  <c r="E48" i="1"/>
  <c r="F48" i="1" s="1"/>
  <c r="E47" i="1"/>
  <c r="E46" i="1"/>
  <c r="E45" i="1"/>
  <c r="F45" i="1" s="1"/>
  <c r="E44" i="1"/>
  <c r="F44" i="1" s="1"/>
  <c r="F39" i="1"/>
  <c r="F38" i="1"/>
  <c r="E38" i="1"/>
  <c r="J37" i="1"/>
  <c r="G37" i="1"/>
  <c r="H37" i="1" s="1"/>
  <c r="F37" i="1"/>
  <c r="J36" i="1"/>
  <c r="G36" i="1"/>
  <c r="H36" i="1" s="1"/>
  <c r="F36" i="1"/>
  <c r="J35" i="1"/>
  <c r="G35" i="1"/>
  <c r="H35" i="1" s="1"/>
  <c r="F35" i="1"/>
  <c r="E34" i="1"/>
  <c r="F46" i="1" s="1"/>
  <c r="J33" i="1"/>
  <c r="F33" i="1"/>
  <c r="G33" i="1" s="1"/>
  <c r="H33" i="1" s="1"/>
  <c r="J32" i="1"/>
  <c r="F32" i="1"/>
  <c r="G32" i="1" s="1"/>
  <c r="H32" i="1" l="1"/>
  <c r="G39" i="1"/>
  <c r="F47" i="1"/>
  <c r="G38" i="1"/>
  <c r="H38" i="1" s="1"/>
  <c r="G34" i="1"/>
  <c r="E50" i="1"/>
  <c r="F50" i="1" s="1"/>
  <c r="E39" i="1"/>
  <c r="F51" i="1" l="1"/>
  <c r="E51" i="1"/>
  <c r="F26" i="1" l="1"/>
  <c r="E26" i="1"/>
  <c r="J25" i="1"/>
  <c r="K25" i="1" s="1"/>
  <c r="G25" i="1"/>
  <c r="H25" i="1" s="1"/>
  <c r="I24" i="1"/>
  <c r="J24" i="1" s="1"/>
  <c r="K24" i="1" s="1"/>
  <c r="G24" i="1"/>
  <c r="H24" i="1" s="1"/>
  <c r="J23" i="1"/>
  <c r="K23" i="1" s="1"/>
  <c r="G23" i="1"/>
  <c r="H23" i="1" s="1"/>
  <c r="J22" i="1"/>
  <c r="K22" i="1" s="1"/>
  <c r="G22" i="1"/>
  <c r="H22" i="1" s="1"/>
  <c r="J21" i="1"/>
  <c r="K21" i="1" s="1"/>
  <c r="G21" i="1"/>
  <c r="H21" i="1" s="1"/>
  <c r="J20" i="1"/>
  <c r="K20" i="1" s="1"/>
  <c r="G20" i="1"/>
  <c r="H20" i="1" s="1"/>
  <c r="J19" i="1"/>
  <c r="K19" i="1" s="1"/>
  <c r="G19" i="1"/>
  <c r="H19" i="1" s="1"/>
  <c r="F11" i="1"/>
  <c r="E11" i="1"/>
  <c r="J10" i="1"/>
  <c r="K10" i="1" s="1"/>
  <c r="G10" i="1"/>
  <c r="H10" i="1" s="1"/>
  <c r="I9" i="1"/>
  <c r="J9" i="1" s="1"/>
  <c r="K9" i="1" s="1"/>
  <c r="G9" i="1"/>
  <c r="H9" i="1" s="1"/>
  <c r="K8" i="1"/>
  <c r="J8" i="1"/>
  <c r="G8" i="1"/>
  <c r="H8" i="1" s="1"/>
  <c r="J7" i="1"/>
  <c r="K7" i="1" s="1"/>
  <c r="G7" i="1"/>
  <c r="H7" i="1" s="1"/>
  <c r="I6" i="1"/>
  <c r="J6" i="1" s="1"/>
  <c r="K6" i="1" s="1"/>
  <c r="G6" i="1"/>
  <c r="I5" i="1"/>
  <c r="J5" i="1" s="1"/>
  <c r="K5" i="1" s="1"/>
  <c r="G5" i="1"/>
  <c r="H5" i="1" s="1"/>
  <c r="G11" i="1" l="1"/>
  <c r="G12" i="1" s="1"/>
  <c r="K11" i="1"/>
  <c r="K12" i="1" s="1"/>
  <c r="K26" i="1"/>
  <c r="K27" i="1" s="1"/>
  <c r="H6" i="1"/>
  <c r="G26" i="1"/>
</calcChain>
</file>

<file path=xl/sharedStrings.xml><?xml version="1.0" encoding="utf-8"?>
<sst xmlns="http://schemas.openxmlformats.org/spreadsheetml/2006/main" count="75" uniqueCount="28">
  <si>
    <t>GA 2014 Analysis</t>
  </si>
  <si>
    <t>Class</t>
  </si>
  <si>
    <t>Rider (A)</t>
  </si>
  <si>
    <t>Disposition/Recovery Volume (B)</t>
  </si>
  <si>
    <t>Disposition/Recover A*B (rounded)</t>
  </si>
  <si>
    <t>Actual Recoved</t>
  </si>
  <si>
    <t>Variance</t>
  </si>
  <si>
    <t>Actual Volume</t>
  </si>
  <si>
    <t>Calc'd</t>
  </si>
  <si>
    <t>Calc'd Var</t>
  </si>
  <si>
    <t>Sent</t>
  </si>
  <si>
    <t>kW</t>
  </si>
  <si>
    <t>StL</t>
  </si>
  <si>
    <t>Resi</t>
  </si>
  <si>
    <t>kWh</t>
  </si>
  <si>
    <t>GS&lt;50</t>
  </si>
  <si>
    <t>GS&gt;50</t>
  </si>
  <si>
    <t>Interm</t>
  </si>
  <si>
    <t>Residual balance  can be explained by the Volume variance in column I. the the calculated recovery/disposition in column J.</t>
  </si>
  <si>
    <t>RSVA 2015 Analysis</t>
  </si>
  <si>
    <t>Rider</t>
  </si>
  <si>
    <t>Actual Recovered</t>
  </si>
  <si>
    <t>USL</t>
  </si>
  <si>
    <t>GA 2017 Analysis</t>
  </si>
  <si>
    <t>Fixed Amt</t>
  </si>
  <si>
    <t>N/A</t>
  </si>
  <si>
    <t>Rounding Var</t>
  </si>
  <si>
    <t>Note: These analysis have been previously provided through prior year IRM filings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</si>
</sst>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165" fontId="2" fillId="2" borderId="2" xfId="1" applyNumberFormat="1" applyFont="1" applyFill="1" applyBorder="1" applyAlignment="1">
      <alignment wrapText="1"/>
    </xf>
    <xf numFmtId="165" fontId="2" fillId="2" borderId="2" xfId="1" applyNumberFormat="1" applyFont="1" applyFill="1" applyBorder="1"/>
    <xf numFmtId="165" fontId="2" fillId="2" borderId="3" xfId="1" applyNumberFormat="1" applyFont="1" applyFill="1" applyBorder="1"/>
    <xf numFmtId="0" fontId="0" fillId="0" borderId="4" xfId="0" applyBorder="1"/>
    <xf numFmtId="166" fontId="0" fillId="0" borderId="0" xfId="0" applyNumberFormat="1"/>
    <xf numFmtId="165" fontId="0" fillId="0" borderId="0" xfId="0" applyNumberFormat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/>
    <xf numFmtId="165" fontId="0" fillId="0" borderId="6" xfId="1" applyNumberFormat="1" applyFont="1" applyBorder="1"/>
    <xf numFmtId="164" fontId="0" fillId="0" borderId="6" xfId="1" applyNumberFormat="1" applyFont="1" applyBorder="1"/>
    <xf numFmtId="165" fontId="0" fillId="0" borderId="6" xfId="1" applyNumberFormat="1" applyFont="1" applyFill="1" applyBorder="1"/>
    <xf numFmtId="164" fontId="0" fillId="0" borderId="7" xfId="1" applyNumberFormat="1" applyFont="1" applyBorder="1"/>
    <xf numFmtId="0" fontId="0" fillId="0" borderId="8" xfId="0" applyBorder="1"/>
    <xf numFmtId="0" fontId="0" fillId="0" borderId="6" xfId="0" applyBorder="1"/>
    <xf numFmtId="165" fontId="0" fillId="0" borderId="7" xfId="1" applyNumberFormat="1" applyFont="1" applyBorder="1"/>
    <xf numFmtId="165" fontId="0" fillId="0" borderId="4" xfId="0" applyNumberFormat="1" applyBorder="1"/>
    <xf numFmtId="9" fontId="0" fillId="0" borderId="0" xfId="2" applyFont="1" applyBorder="1"/>
    <xf numFmtId="10" fontId="0" fillId="0" borderId="0" xfId="2" applyNumberFormat="1" applyFont="1"/>
    <xf numFmtId="165" fontId="0" fillId="0" borderId="5" xfId="1" applyNumberFormat="1" applyFont="1" applyBorder="1"/>
    <xf numFmtId="43" fontId="0" fillId="0" borderId="0" xfId="1" applyFont="1" applyBorder="1"/>
    <xf numFmtId="43" fontId="0" fillId="0" borderId="0" xfId="0" applyNumberFormat="1"/>
    <xf numFmtId="43" fontId="0" fillId="0" borderId="6" xfId="0" applyNumberFormat="1" applyBorder="1"/>
    <xf numFmtId="167" fontId="0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E4" sqref="E4"/>
    </sheetView>
  </sheetViews>
  <sheetFormatPr defaultRowHeight="15" x14ac:dyDescent="0.25"/>
  <cols>
    <col min="3" max="3" width="10.42578125" customWidth="1"/>
    <col min="4" max="4" width="12.5703125" bestFit="1" customWidth="1"/>
    <col min="5" max="5" width="13" customWidth="1"/>
    <col min="6" max="6" width="11.5703125" bestFit="1" customWidth="1"/>
    <col min="7" max="7" width="10.140625" bestFit="1" customWidth="1"/>
    <col min="9" max="9" width="12.5703125" bestFit="1" customWidth="1"/>
    <col min="11" max="11" width="11" bestFit="1" customWidth="1"/>
  </cols>
  <sheetData>
    <row r="1" spans="1:11" x14ac:dyDescent="0.25">
      <c r="A1" s="1" t="s">
        <v>27</v>
      </c>
    </row>
    <row r="3" spans="1:11" x14ac:dyDescent="0.25">
      <c r="A3" s="1" t="s">
        <v>0</v>
      </c>
      <c r="D3" s="2"/>
      <c r="E3" s="2"/>
      <c r="F3" s="2"/>
      <c r="G3" s="2"/>
      <c r="H3" s="2"/>
      <c r="I3" s="2"/>
      <c r="J3" s="2"/>
      <c r="K3" s="2"/>
    </row>
    <row r="4" spans="1:11" ht="45" x14ac:dyDescent="0.25">
      <c r="A4" s="3" t="s">
        <v>1</v>
      </c>
      <c r="B4" s="4"/>
      <c r="C4" s="4" t="s">
        <v>2</v>
      </c>
      <c r="D4" s="5" t="s">
        <v>3</v>
      </c>
      <c r="E4" s="5" t="s">
        <v>4</v>
      </c>
      <c r="F4" s="6" t="s">
        <v>5</v>
      </c>
      <c r="G4" s="7" t="s">
        <v>6</v>
      </c>
      <c r="H4" s="7"/>
      <c r="I4" s="6" t="s">
        <v>7</v>
      </c>
      <c r="J4" s="7" t="s">
        <v>8</v>
      </c>
      <c r="K4" s="8" t="s">
        <v>9</v>
      </c>
    </row>
    <row r="5" spans="1:11" x14ac:dyDescent="0.25">
      <c r="A5" s="9" t="s">
        <v>10</v>
      </c>
      <c r="B5" t="s">
        <v>11</v>
      </c>
      <c r="C5" s="10">
        <v>0.1658</v>
      </c>
      <c r="D5" s="11">
        <v>246.78415980022919</v>
      </c>
      <c r="E5" s="12">
        <v>40.92324238762464</v>
      </c>
      <c r="F5" s="13">
        <v>15.190000000000001</v>
      </c>
      <c r="G5" s="12">
        <f>+E5-F5</f>
        <v>25.733242387624639</v>
      </c>
      <c r="H5" s="13">
        <f t="shared" ref="H5:H8" si="0">+G5/E5</f>
        <v>0.62881729027919053</v>
      </c>
      <c r="I5" s="12">
        <f>+F5/C5</f>
        <v>91.616405307599521</v>
      </c>
      <c r="J5" s="12">
        <f t="shared" ref="J5:J10" si="1">+I5*C5</f>
        <v>15.190000000000001</v>
      </c>
      <c r="K5" s="14">
        <f t="shared" ref="K5:K10" si="2">+F5-J5</f>
        <v>0</v>
      </c>
    </row>
    <row r="6" spans="1:11" x14ac:dyDescent="0.25">
      <c r="A6" s="9" t="s">
        <v>12</v>
      </c>
      <c r="B6" t="s">
        <v>11</v>
      </c>
      <c r="C6" s="10">
        <v>0.28560000000000002</v>
      </c>
      <c r="D6" s="11">
        <v>7788.0013676682784</v>
      </c>
      <c r="E6" s="12">
        <v>2224.4960364214562</v>
      </c>
      <c r="F6" s="13">
        <v>1625.1599999999999</v>
      </c>
      <c r="G6" s="12">
        <f t="shared" ref="G6:G10" si="3">+E6-F6</f>
        <v>599.33603642145636</v>
      </c>
      <c r="H6" s="13">
        <f t="shared" si="0"/>
        <v>0.26942553576566824</v>
      </c>
      <c r="I6" s="12">
        <f>474.2*12</f>
        <v>5690.4</v>
      </c>
      <c r="J6" s="12">
        <f>+I6*C6</f>
        <v>1625.17824</v>
      </c>
      <c r="K6" s="14">
        <f t="shared" si="2"/>
        <v>-1.8240000000105283E-2</v>
      </c>
    </row>
    <row r="7" spans="1:11" x14ac:dyDescent="0.25">
      <c r="A7" s="9" t="s">
        <v>13</v>
      </c>
      <c r="B7" t="s">
        <v>14</v>
      </c>
      <c r="C7" s="10">
        <v>8.0000000000000004E-4</v>
      </c>
      <c r="D7" s="11">
        <v>15612518.199999966</v>
      </c>
      <c r="E7" s="12">
        <v>12446.95927567746</v>
      </c>
      <c r="F7" s="13">
        <v>11147.55</v>
      </c>
      <c r="G7" s="12">
        <f t="shared" si="3"/>
        <v>1299.4092756774608</v>
      </c>
      <c r="H7" s="13">
        <f t="shared" si="0"/>
        <v>0.10439572002269099</v>
      </c>
      <c r="I7" s="12">
        <v>13953913</v>
      </c>
      <c r="J7" s="12">
        <f t="shared" si="1"/>
        <v>11163.1304</v>
      </c>
      <c r="K7" s="14">
        <f t="shared" si="2"/>
        <v>-15.580400000000736</v>
      </c>
    </row>
    <row r="8" spans="1:11" x14ac:dyDescent="0.25">
      <c r="A8" s="9" t="s">
        <v>15</v>
      </c>
      <c r="B8" t="s">
        <v>14</v>
      </c>
      <c r="C8" s="10">
        <v>8.0000000000000004E-4</v>
      </c>
      <c r="D8" s="11">
        <v>11040816.770000009</v>
      </c>
      <c r="E8" s="12">
        <v>8802.2057009616274</v>
      </c>
      <c r="F8" s="13">
        <v>10327.48</v>
      </c>
      <c r="G8" s="12">
        <f t="shared" si="3"/>
        <v>-1525.2742990383722</v>
      </c>
      <c r="H8" s="13">
        <f t="shared" si="0"/>
        <v>-0.17328319183358079</v>
      </c>
      <c r="I8" s="12">
        <v>12917782.5</v>
      </c>
      <c r="J8" s="12">
        <f t="shared" si="1"/>
        <v>10334.226000000001</v>
      </c>
      <c r="K8" s="14">
        <f t="shared" si="2"/>
        <v>-6.7460000000010041</v>
      </c>
    </row>
    <row r="9" spans="1:11" x14ac:dyDescent="0.25">
      <c r="A9" s="9" t="s">
        <v>16</v>
      </c>
      <c r="B9" t="s">
        <v>11</v>
      </c>
      <c r="C9" s="10">
        <v>0.32969999999999999</v>
      </c>
      <c r="D9" s="11">
        <v>540968.99987907964</v>
      </c>
      <c r="E9" s="12">
        <v>178333.88750239852</v>
      </c>
      <c r="F9" s="13">
        <v>164773.63999999998</v>
      </c>
      <c r="G9" s="15">
        <f t="shared" si="3"/>
        <v>13560.247502398532</v>
      </c>
      <c r="H9" s="16">
        <f>+G9/E9</f>
        <v>7.6038534752494266E-2</v>
      </c>
      <c r="I9" s="15">
        <f>245548.1+272082.41-10927.85-5034.68</f>
        <v>501667.98000000004</v>
      </c>
      <c r="J9" s="12">
        <f t="shared" si="1"/>
        <v>165399.93300600001</v>
      </c>
      <c r="K9" s="14">
        <f t="shared" si="2"/>
        <v>-626.29300600002171</v>
      </c>
    </row>
    <row r="10" spans="1:11" x14ac:dyDescent="0.25">
      <c r="A10" s="9" t="s">
        <v>17</v>
      </c>
      <c r="B10" t="s">
        <v>11</v>
      </c>
      <c r="C10" s="10">
        <v>0.41589999999999999</v>
      </c>
      <c r="D10" s="11">
        <v>68479.999654942789</v>
      </c>
      <c r="E10" s="17">
        <v>28479.703297182343</v>
      </c>
      <c r="F10" s="18">
        <v>18986.189999999999</v>
      </c>
      <c r="G10" s="19">
        <f t="shared" si="3"/>
        <v>9493.5132971823441</v>
      </c>
      <c r="H10" s="16">
        <f>+G10/E10</f>
        <v>0.33334312503605296</v>
      </c>
      <c r="I10" s="15">
        <v>45651</v>
      </c>
      <c r="J10" s="12">
        <f t="shared" si="1"/>
        <v>18986.250899999999</v>
      </c>
      <c r="K10" s="20">
        <f t="shared" si="2"/>
        <v>-6.0900000000401633E-2</v>
      </c>
    </row>
    <row r="11" spans="1:11" x14ac:dyDescent="0.25">
      <c r="A11" s="21"/>
      <c r="B11" s="22"/>
      <c r="C11" s="22"/>
      <c r="D11" s="22"/>
      <c r="E11" s="17">
        <f>+SUM(E5:E10)</f>
        <v>230328.17505502902</v>
      </c>
      <c r="F11" s="17">
        <f t="shared" ref="F11:G11" si="4">+SUM(F5:F10)</f>
        <v>206875.21</v>
      </c>
      <c r="G11" s="17">
        <f t="shared" si="4"/>
        <v>23452.965055029046</v>
      </c>
      <c r="H11" s="17"/>
      <c r="I11" s="17"/>
      <c r="J11" s="17"/>
      <c r="K11" s="23">
        <f>+SUM(K5:K10)</f>
        <v>-648.69854600002395</v>
      </c>
    </row>
    <row r="12" spans="1:11" x14ac:dyDescent="0.25">
      <c r="D12" s="2"/>
      <c r="E12" s="2"/>
      <c r="F12" s="2"/>
      <c r="G12" s="31">
        <f>+G11/E11</f>
        <v>0.10182412572593763</v>
      </c>
      <c r="H12" s="2"/>
      <c r="I12" s="2"/>
      <c r="J12" s="2"/>
      <c r="K12" s="31">
        <f>+K11/E11</f>
        <v>-2.8164098718927448E-3</v>
      </c>
    </row>
    <row r="13" spans="1:11" x14ac:dyDescent="0.25">
      <c r="B13" t="s">
        <v>18</v>
      </c>
    </row>
    <row r="17" spans="1:11" x14ac:dyDescent="0.25">
      <c r="A17" s="1" t="s">
        <v>19</v>
      </c>
      <c r="D17" s="2"/>
      <c r="E17" s="2"/>
      <c r="F17" s="2"/>
      <c r="G17" s="2"/>
      <c r="H17" s="2"/>
      <c r="I17" s="2"/>
      <c r="J17" s="2"/>
      <c r="K17" s="2"/>
    </row>
    <row r="18" spans="1:11" ht="45" x14ac:dyDescent="0.25">
      <c r="A18" s="3" t="s">
        <v>1</v>
      </c>
      <c r="B18" s="4"/>
      <c r="C18" s="4" t="s">
        <v>20</v>
      </c>
      <c r="D18" s="5" t="s">
        <v>3</v>
      </c>
      <c r="E18" s="5" t="s">
        <v>4</v>
      </c>
      <c r="F18" s="6" t="s">
        <v>21</v>
      </c>
      <c r="G18" s="7" t="s">
        <v>6</v>
      </c>
      <c r="H18" s="7"/>
      <c r="I18" s="6" t="s">
        <v>7</v>
      </c>
      <c r="J18" s="7" t="s">
        <v>8</v>
      </c>
      <c r="K18" s="8" t="s">
        <v>9</v>
      </c>
    </row>
    <row r="19" spans="1:11" x14ac:dyDescent="0.25">
      <c r="A19" s="24" t="s">
        <v>10</v>
      </c>
      <c r="B19" t="s">
        <v>11</v>
      </c>
      <c r="C19" s="10">
        <v>-4.3414000000000001</v>
      </c>
      <c r="D19" s="11">
        <v>1193.4344347067597</v>
      </c>
      <c r="E19" s="12">
        <v>-5181.2338452577078</v>
      </c>
      <c r="F19" s="13">
        <v>-3097.4</v>
      </c>
      <c r="G19" s="12">
        <f>+E19-F19</f>
        <v>-2083.8338452577077</v>
      </c>
      <c r="H19" s="25">
        <f t="shared" ref="H19:H25" si="5">+G19/E19</f>
        <v>0.4021887271436328</v>
      </c>
      <c r="I19" s="12">
        <v>718.31</v>
      </c>
      <c r="J19" s="12">
        <f>+I19*C19</f>
        <v>-3118.4710339999997</v>
      </c>
      <c r="K19" s="14">
        <f>+F19-J19</f>
        <v>21.071033999999599</v>
      </c>
    </row>
    <row r="20" spans="1:11" x14ac:dyDescent="0.25">
      <c r="A20" s="24" t="s">
        <v>12</v>
      </c>
      <c r="B20" t="s">
        <v>11</v>
      </c>
      <c r="C20" s="10">
        <v>-12.194100000000001</v>
      </c>
      <c r="D20" s="11">
        <v>5641.08</v>
      </c>
      <c r="E20" s="12">
        <v>-68787.961033646396</v>
      </c>
      <c r="F20" s="13">
        <v>-69389.279999999999</v>
      </c>
      <c r="G20" s="12">
        <f t="shared" ref="G20:G25" si="6">+E20-F20</f>
        <v>601.31896635360317</v>
      </c>
      <c r="H20" s="25">
        <f t="shared" si="5"/>
        <v>-8.741630909215042E-3</v>
      </c>
      <c r="I20" s="12">
        <v>5691.4</v>
      </c>
      <c r="J20" s="12">
        <f t="shared" ref="J20:J25" si="7">+I20*C20</f>
        <v>-69401.500740000003</v>
      </c>
      <c r="K20" s="14">
        <f t="shared" ref="K20:K25" si="8">+F20-J20</f>
        <v>12.220740000004298</v>
      </c>
    </row>
    <row r="21" spans="1:11" x14ac:dyDescent="0.25">
      <c r="A21" s="24" t="s">
        <v>22</v>
      </c>
      <c r="B21" t="s">
        <v>14</v>
      </c>
      <c r="C21" s="10">
        <v>-3.0999999999999999E-3</v>
      </c>
      <c r="D21" s="11">
        <v>32044.660431652101</v>
      </c>
      <c r="E21" s="12">
        <v>-99.759968708028055</v>
      </c>
      <c r="F21" s="13">
        <v>-133.19999999999999</v>
      </c>
      <c r="G21" s="12">
        <f t="shared" si="6"/>
        <v>33.440031291971934</v>
      </c>
      <c r="H21" s="25">
        <f t="shared" si="5"/>
        <v>-0.33520490959497357</v>
      </c>
      <c r="I21" s="12">
        <v>42934.559999999998</v>
      </c>
      <c r="J21" s="12">
        <f t="shared" si="7"/>
        <v>-133.09713599999998</v>
      </c>
      <c r="K21" s="14">
        <f t="shared" si="8"/>
        <v>-0.10286400000001095</v>
      </c>
    </row>
    <row r="22" spans="1:11" x14ac:dyDescent="0.25">
      <c r="A22" s="24" t="s">
        <v>13</v>
      </c>
      <c r="B22" t="s">
        <v>14</v>
      </c>
      <c r="C22" s="10">
        <v>-1E-3</v>
      </c>
      <c r="D22" s="11">
        <v>205497424.88810688</v>
      </c>
      <c r="E22" s="12">
        <v>-212049.45388975303</v>
      </c>
      <c r="F22" s="13">
        <v>-187110.9</v>
      </c>
      <c r="G22" s="12">
        <f t="shared" si="6"/>
        <v>-24938.553889753035</v>
      </c>
      <c r="H22" s="25">
        <f t="shared" si="5"/>
        <v>0.11760725355472444</v>
      </c>
      <c r="I22" s="12">
        <v>187124328.16</v>
      </c>
      <c r="J22" s="12">
        <f t="shared" si="7"/>
        <v>-187124.32816</v>
      </c>
      <c r="K22" s="14">
        <f t="shared" si="8"/>
        <v>13.428160000010394</v>
      </c>
    </row>
    <row r="23" spans="1:11" x14ac:dyDescent="0.25">
      <c r="A23" s="24" t="s">
        <v>15</v>
      </c>
      <c r="B23" t="s">
        <v>14</v>
      </c>
      <c r="C23" s="10">
        <v>1E-4</v>
      </c>
      <c r="D23" s="11">
        <v>85361037.046016753</v>
      </c>
      <c r="E23" s="12">
        <v>10319.301454246284</v>
      </c>
      <c r="F23" s="13">
        <v>8043.41</v>
      </c>
      <c r="G23" s="12">
        <f t="shared" si="6"/>
        <v>2275.8914542462844</v>
      </c>
      <c r="H23" s="25">
        <f t="shared" si="5"/>
        <v>0.22054704616752707</v>
      </c>
      <c r="I23" s="12">
        <v>79780007.640000001</v>
      </c>
      <c r="J23" s="12">
        <f t="shared" si="7"/>
        <v>7978.0007640000003</v>
      </c>
      <c r="K23" s="14">
        <f t="shared" si="8"/>
        <v>65.40923599999951</v>
      </c>
    </row>
    <row r="24" spans="1:11" x14ac:dyDescent="0.25">
      <c r="A24" s="24" t="s">
        <v>16</v>
      </c>
      <c r="B24" t="s">
        <v>11</v>
      </c>
      <c r="C24" s="10">
        <v>0.54059999999999997</v>
      </c>
      <c r="D24" s="11">
        <v>519864.63481550448</v>
      </c>
      <c r="E24" s="12">
        <v>281052.23887041863</v>
      </c>
      <c r="F24" s="13">
        <v>287886.30000000005</v>
      </c>
      <c r="G24" s="12">
        <f t="shared" si="6"/>
        <v>-6834.061129581416</v>
      </c>
      <c r="H24" s="25">
        <f t="shared" si="5"/>
        <v>-2.4315981815509799E-2</v>
      </c>
      <c r="I24" s="12">
        <f>248756.85+283514.2</f>
        <v>532271.05000000005</v>
      </c>
      <c r="J24" s="12">
        <f t="shared" si="7"/>
        <v>287745.72963000002</v>
      </c>
      <c r="K24" s="14">
        <f t="shared" si="8"/>
        <v>140.57037000003038</v>
      </c>
    </row>
    <row r="25" spans="1:11" x14ac:dyDescent="0.25">
      <c r="A25" s="24" t="s">
        <v>17</v>
      </c>
      <c r="B25" t="s">
        <v>11</v>
      </c>
      <c r="C25" s="10">
        <v>0.89070000000000005</v>
      </c>
      <c r="D25" s="11">
        <v>33801.425697666316</v>
      </c>
      <c r="E25" s="17">
        <v>30106.648571809215</v>
      </c>
      <c r="F25" s="17">
        <v>33329.229999999996</v>
      </c>
      <c r="G25" s="17">
        <f t="shared" si="6"/>
        <v>-3222.5814281907806</v>
      </c>
      <c r="H25" s="25">
        <f t="shared" si="5"/>
        <v>-0.10703886287789237</v>
      </c>
      <c r="I25" s="12">
        <v>37419.160000000003</v>
      </c>
      <c r="J25" s="12">
        <f t="shared" si="7"/>
        <v>33329.245812000008</v>
      </c>
      <c r="K25" s="20">
        <f t="shared" si="8"/>
        <v>-1.5812000012374483E-2</v>
      </c>
    </row>
    <row r="26" spans="1:11" x14ac:dyDescent="0.25">
      <c r="A26" s="21"/>
      <c r="B26" s="22"/>
      <c r="C26" s="22"/>
      <c r="D26" s="17"/>
      <c r="E26" s="17">
        <f>SUM(E19:E25)</f>
        <v>35359.780159108966</v>
      </c>
      <c r="F26" s="17">
        <f>SUM(F19:F25)</f>
        <v>69528.160000000076</v>
      </c>
      <c r="G26" s="17">
        <f>SUM(G19:G25)</f>
        <v>-34168.379840891081</v>
      </c>
      <c r="H26" s="17"/>
      <c r="I26" s="17"/>
      <c r="J26" s="17"/>
      <c r="K26" s="23">
        <f>SUM(K19:K25)</f>
        <v>252.5808640000318</v>
      </c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6">
        <f>+K26/E26</f>
        <v>7.1431683925490957E-3</v>
      </c>
    </row>
    <row r="28" spans="1:11" x14ac:dyDescent="0.25">
      <c r="B28" t="s">
        <v>18</v>
      </c>
    </row>
    <row r="30" spans="1:11" x14ac:dyDescent="0.25">
      <c r="A30" s="1" t="s">
        <v>23</v>
      </c>
      <c r="D30" s="2"/>
      <c r="E30" s="2"/>
      <c r="F30" s="2"/>
      <c r="G30" s="2"/>
      <c r="H30" s="2"/>
      <c r="I30" s="2"/>
      <c r="J30" s="2"/>
    </row>
    <row r="31" spans="1:11" ht="45" x14ac:dyDescent="0.25">
      <c r="A31" s="3" t="s">
        <v>1</v>
      </c>
      <c r="B31" s="4"/>
      <c r="C31" s="4" t="s">
        <v>20</v>
      </c>
      <c r="D31" s="5" t="s">
        <v>3</v>
      </c>
      <c r="E31" s="5" t="s">
        <v>4</v>
      </c>
      <c r="F31" s="6" t="s">
        <v>21</v>
      </c>
      <c r="G31" s="7" t="s">
        <v>6</v>
      </c>
      <c r="H31" s="7"/>
      <c r="I31" s="6" t="s">
        <v>7</v>
      </c>
      <c r="J31" s="8" t="s">
        <v>8</v>
      </c>
    </row>
    <row r="32" spans="1:11" x14ac:dyDescent="0.25">
      <c r="A32" s="24" t="s">
        <v>10</v>
      </c>
      <c r="B32" t="s">
        <v>14</v>
      </c>
      <c r="C32" s="10">
        <v>2.0999999999999999E-3</v>
      </c>
      <c r="D32" s="11">
        <v>30690</v>
      </c>
      <c r="E32" s="12">
        <v>66</v>
      </c>
      <c r="F32" s="13">
        <f>13.93+10.43</f>
        <v>24.36</v>
      </c>
      <c r="G32" s="12">
        <f>+E32-F32</f>
        <v>41.64</v>
      </c>
      <c r="H32" s="25">
        <f t="shared" ref="H32:H38" si="9">+G32/E32</f>
        <v>0.63090909090909086</v>
      </c>
      <c r="I32" s="12">
        <v>11600</v>
      </c>
      <c r="J32" s="27">
        <f>+I32*C32</f>
        <v>24.36</v>
      </c>
    </row>
    <row r="33" spans="1:10" x14ac:dyDescent="0.25">
      <c r="A33" s="24" t="s">
        <v>12</v>
      </c>
      <c r="B33" t="s">
        <v>14</v>
      </c>
      <c r="C33" s="10">
        <v>2.0999999999999999E-3</v>
      </c>
      <c r="D33" s="11">
        <v>2036369</v>
      </c>
      <c r="E33" s="12">
        <v>4368</v>
      </c>
      <c r="F33" s="13">
        <f>2278.04+1998.33</f>
        <v>4276.37</v>
      </c>
      <c r="G33" s="12">
        <f t="shared" ref="G33:G38" si="10">+E33-F33</f>
        <v>91.630000000000109</v>
      </c>
      <c r="H33" s="25">
        <f t="shared" si="9"/>
        <v>2.0977564102564128E-2</v>
      </c>
      <c r="I33" s="12">
        <v>2036366.6666666667</v>
      </c>
      <c r="J33" s="27">
        <f t="shared" ref="J33:J37" si="11">+I33*C33</f>
        <v>4276.37</v>
      </c>
    </row>
    <row r="34" spans="1:10" x14ac:dyDescent="0.25">
      <c r="A34" s="24" t="s">
        <v>22</v>
      </c>
      <c r="C34" s="10"/>
      <c r="D34" s="11">
        <v>0</v>
      </c>
      <c r="E34" s="12">
        <f>+D34*C34</f>
        <v>0</v>
      </c>
      <c r="F34" s="13"/>
      <c r="G34" s="12">
        <f t="shared" si="10"/>
        <v>0</v>
      </c>
      <c r="H34" s="25"/>
      <c r="I34" s="12"/>
      <c r="J34" s="27"/>
    </row>
    <row r="35" spans="1:10" x14ac:dyDescent="0.25">
      <c r="A35" s="24" t="s">
        <v>13</v>
      </c>
      <c r="B35" t="s">
        <v>14</v>
      </c>
      <c r="C35" s="10">
        <v>2.0999999999999999E-3</v>
      </c>
      <c r="D35" s="11">
        <v>12810049</v>
      </c>
      <c r="E35" s="12">
        <v>27479</v>
      </c>
      <c r="F35" s="13">
        <f>7949.76+7294.82</f>
        <v>15244.58</v>
      </c>
      <c r="G35" s="12">
        <f t="shared" si="10"/>
        <v>12234.42</v>
      </c>
      <c r="H35" s="25">
        <f t="shared" si="9"/>
        <v>0.44522799228501764</v>
      </c>
      <c r="I35" s="12">
        <v>7259323.8095238097</v>
      </c>
      <c r="J35" s="27">
        <f t="shared" si="11"/>
        <v>15244.58</v>
      </c>
    </row>
    <row r="36" spans="1:10" x14ac:dyDescent="0.25">
      <c r="A36" s="24" t="s">
        <v>15</v>
      </c>
      <c r="B36" t="s">
        <v>14</v>
      </c>
      <c r="C36" s="10">
        <v>2.0999999999999999E-3</v>
      </c>
      <c r="D36" s="11">
        <v>13562767</v>
      </c>
      <c r="E36" s="12">
        <v>29091</v>
      </c>
      <c r="F36" s="13">
        <f>13489.3+368.07+10537.13+278.66</f>
        <v>24673.16</v>
      </c>
      <c r="G36" s="12">
        <f t="shared" si="10"/>
        <v>4417.84</v>
      </c>
      <c r="H36" s="25">
        <f t="shared" si="9"/>
        <v>0.15186277542882679</v>
      </c>
      <c r="I36" s="12">
        <v>11749123.80952381</v>
      </c>
      <c r="J36" s="27">
        <f t="shared" si="11"/>
        <v>24673.16</v>
      </c>
    </row>
    <row r="37" spans="1:10" x14ac:dyDescent="0.25">
      <c r="A37" s="24" t="s">
        <v>16</v>
      </c>
      <c r="B37" t="s">
        <v>14</v>
      </c>
      <c r="C37" s="10">
        <v>2.0999999999999999E-3</v>
      </c>
      <c r="D37" s="11">
        <v>205013494</v>
      </c>
      <c r="E37" s="12">
        <v>439735</v>
      </c>
      <c r="F37" s="13">
        <f>86012.92+133851.49+72540.9+98712.524</f>
        <v>391117.83399999992</v>
      </c>
      <c r="G37" s="12">
        <f t="shared" si="10"/>
        <v>48617.166000000085</v>
      </c>
      <c r="H37" s="25">
        <f t="shared" si="9"/>
        <v>0.11056014645184051</v>
      </c>
      <c r="I37" s="12">
        <v>186246587.61904758</v>
      </c>
      <c r="J37" s="27">
        <f t="shared" si="11"/>
        <v>391117.83399999992</v>
      </c>
    </row>
    <row r="38" spans="1:10" x14ac:dyDescent="0.25">
      <c r="A38" s="24" t="s">
        <v>17</v>
      </c>
      <c r="B38" t="s">
        <v>24</v>
      </c>
      <c r="C38" s="28">
        <v>1652</v>
      </c>
      <c r="D38" s="11" t="s">
        <v>25</v>
      </c>
      <c r="E38" s="17">
        <f>+C38*12</f>
        <v>19824</v>
      </c>
      <c r="F38" s="17">
        <f>11564+8260</f>
        <v>19824</v>
      </c>
      <c r="G38" s="17">
        <f t="shared" si="10"/>
        <v>0</v>
      </c>
      <c r="H38" s="25">
        <f t="shared" si="9"/>
        <v>0</v>
      </c>
      <c r="I38" s="12" t="s">
        <v>25</v>
      </c>
      <c r="J38" s="27"/>
    </row>
    <row r="39" spans="1:10" x14ac:dyDescent="0.25">
      <c r="A39" s="21"/>
      <c r="B39" s="22"/>
      <c r="C39" s="22"/>
      <c r="D39" s="17"/>
      <c r="E39" s="17">
        <f>+SUM(E32:E38)</f>
        <v>520563</v>
      </c>
      <c r="F39" s="17">
        <f>SUM(F32:F38)</f>
        <v>455160.30399999989</v>
      </c>
      <c r="G39" s="17">
        <f>SUM(G32:G38)</f>
        <v>65402.696000000084</v>
      </c>
      <c r="H39" s="17"/>
      <c r="I39" s="17"/>
      <c r="J39" s="23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B41" t="s">
        <v>18</v>
      </c>
    </row>
    <row r="43" spans="1:10" x14ac:dyDescent="0.25">
      <c r="E43" s="1" t="s">
        <v>26</v>
      </c>
    </row>
    <row r="44" spans="1:10" x14ac:dyDescent="0.25">
      <c r="E44" s="29">
        <f t="shared" ref="E44:E49" si="12">+C32*D32</f>
        <v>64.448999999999998</v>
      </c>
      <c r="F44" s="29">
        <f>+E32-E44</f>
        <v>1.5510000000000019</v>
      </c>
    </row>
    <row r="45" spans="1:10" x14ac:dyDescent="0.25">
      <c r="E45" s="29">
        <f t="shared" si="12"/>
        <v>4276.3748999999998</v>
      </c>
      <c r="F45" s="29">
        <f t="shared" ref="F45:F50" si="13">+E33-E45</f>
        <v>91.625100000000202</v>
      </c>
    </row>
    <row r="46" spans="1:10" x14ac:dyDescent="0.25">
      <c r="E46" s="29">
        <f t="shared" si="12"/>
        <v>0</v>
      </c>
      <c r="F46" s="29">
        <f t="shared" si="13"/>
        <v>0</v>
      </c>
    </row>
    <row r="47" spans="1:10" x14ac:dyDescent="0.25">
      <c r="E47" s="29">
        <f t="shared" si="12"/>
        <v>26901.102899999998</v>
      </c>
      <c r="F47" s="29">
        <f t="shared" si="13"/>
        <v>577.89710000000196</v>
      </c>
    </row>
    <row r="48" spans="1:10" x14ac:dyDescent="0.25">
      <c r="E48" s="29">
        <f t="shared" si="12"/>
        <v>28481.810699999998</v>
      </c>
      <c r="F48" s="29">
        <f t="shared" si="13"/>
        <v>609.18930000000182</v>
      </c>
    </row>
    <row r="49" spans="5:6" x14ac:dyDescent="0.25">
      <c r="E49" s="29">
        <f t="shared" si="12"/>
        <v>430528.33739999996</v>
      </c>
      <c r="F49" s="29">
        <f t="shared" si="13"/>
        <v>9206.6626000000397</v>
      </c>
    </row>
    <row r="50" spans="5:6" x14ac:dyDescent="0.25">
      <c r="E50" s="30">
        <f>+E38</f>
        <v>19824</v>
      </c>
      <c r="F50" s="30">
        <f t="shared" si="13"/>
        <v>0</v>
      </c>
    </row>
    <row r="51" spans="5:6" x14ac:dyDescent="0.25">
      <c r="E51" s="29">
        <f>+SUM(E44:E50)</f>
        <v>510076.07489999995</v>
      </c>
      <c r="F51" s="29">
        <f>+SUM(F44:F50)</f>
        <v>10486.925100000044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 D O C U M E N T S ! 1 1 8 6 9 3 3 6 3 . 1 < / d o c u m e n t i d >  
     < s e n d e r i d > F H O < / s e n d e r i d >  
     < s e n d e r e m a i l > F H O @ B L G . C O M < / s e n d e r e m a i l >  
     < l a s t m o d i f i e d > 2 0 2 0 - 1 2 - 2 9 T 2 0 : 0 9 : 3 2 . 0 0 0 0 0 0 0 - 0 5 : 0 0 < / l a s t m o d i f i e d >  
     < d a t a b a s e > D O C U M E N T S 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Micheal Roth</dc:creator>
  <cp:lastModifiedBy>Micheal Roth</cp:lastModifiedBy>
  <dcterms:created xsi:type="dcterms:W3CDTF">2015-06-05T18:17:20Z</dcterms:created>
  <dcterms:modified xsi:type="dcterms:W3CDTF">2020-12-30T01:09:32Z</dcterms:modified>
</cp:coreProperties>
</file>