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L:\Rates\Rate Applications\2021 COS - EB-2020-0043\Exhibits\Exhibit 3 - COP\"/>
    </mc:Choice>
  </mc:AlternateContent>
  <xr:revisionPtr revIDLastSave="0" documentId="13_ncr:1_{40C2330E-F4FE-4F42-B044-3A03A7551C2C}" xr6:coauthVersionLast="45" xr6:coauthVersionMax="45" xr10:uidLastSave="{00000000-0000-0000-0000-000000000000}"/>
  <bookViews>
    <workbookView xWindow="-120" yWindow="-120" windowWidth="29040" windowHeight="15840" xr2:uid="{4D5E93A1-2B27-4A19-BBDC-188FE83DBC5A}"/>
  </bookViews>
  <sheets>
    <sheet name="Sheet1" sheetId="1" r:id="rId1"/>
  </sheets>
  <externalReferences>
    <externalReference r:id="rId2"/>
  </externalReferences>
  <definedNames>
    <definedName name="EBNUMBER">'[1]LDC Info'!$E$16</definedName>
    <definedName name="RebaseYear">'[1]LDC Info'!$E$28</definedName>
    <definedName name="TestYear">'[1]LDC Info'!$E$24</definedName>
  </definedNames>
  <calcPr calcId="181029"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342" i="1" l="1"/>
  <c r="U170" i="1" l="1"/>
  <c r="U256" i="1"/>
  <c r="H256" i="1"/>
  <c r="K256" i="1"/>
  <c r="U213" i="1"/>
  <c r="N198" i="1"/>
  <c r="N197" i="1"/>
  <c r="N196" i="1"/>
  <c r="N195" i="1"/>
  <c r="N194" i="1"/>
  <c r="N192" i="1"/>
  <c r="H170" i="1" l="1"/>
  <c r="U149" i="1"/>
  <c r="N45" i="1" l="1"/>
  <c r="N44" i="1"/>
  <c r="N43" i="1"/>
  <c r="N42" i="1"/>
  <c r="N41" i="1"/>
  <c r="M487" i="1" l="1"/>
  <c r="L487" i="1"/>
  <c r="K487" i="1"/>
  <c r="Q487" i="1" s="1"/>
  <c r="G487" i="1"/>
  <c r="O486" i="1"/>
  <c r="M486" i="1"/>
  <c r="G486" i="1"/>
  <c r="S485" i="1"/>
  <c r="M485" i="1"/>
  <c r="G485" i="1"/>
  <c r="S484" i="1"/>
  <c r="M484" i="1"/>
  <c r="L484" i="1"/>
  <c r="G484" i="1"/>
  <c r="S483" i="1"/>
  <c r="M483" i="1"/>
  <c r="L483" i="1"/>
  <c r="G483" i="1"/>
  <c r="S482" i="1"/>
  <c r="M482" i="1"/>
  <c r="L482" i="1"/>
  <c r="G482" i="1"/>
  <c r="S481" i="1"/>
  <c r="M481" i="1"/>
  <c r="L481" i="1"/>
  <c r="G481" i="1"/>
  <c r="O479" i="1"/>
  <c r="U479" i="1" s="1"/>
  <c r="I479" i="1"/>
  <c r="O478" i="1"/>
  <c r="O487" i="1" s="1"/>
  <c r="I478" i="1"/>
  <c r="I487" i="1" s="1"/>
  <c r="S477" i="1"/>
  <c r="R477" i="1"/>
  <c r="D477" i="1"/>
  <c r="S476" i="1"/>
  <c r="S486" i="1" s="1"/>
  <c r="R476" i="1"/>
  <c r="S475" i="1"/>
  <c r="R475" i="1"/>
  <c r="S474" i="1"/>
  <c r="R474" i="1"/>
  <c r="R484" i="1" s="1"/>
  <c r="S473" i="1"/>
  <c r="R473" i="1"/>
  <c r="R483" i="1" s="1"/>
  <c r="S472" i="1"/>
  <c r="R472" i="1"/>
  <c r="R482" i="1" s="1"/>
  <c r="S471" i="1"/>
  <c r="S487" i="1" s="1"/>
  <c r="R471" i="1"/>
  <c r="R487" i="1" s="1"/>
  <c r="S470" i="1"/>
  <c r="R470" i="1"/>
  <c r="O470" i="1"/>
  <c r="U470" i="1" s="1"/>
  <c r="D470" i="1"/>
  <c r="Q469" i="1"/>
  <c r="K469" i="1"/>
  <c r="O466" i="1"/>
  <c r="M466" i="1"/>
  <c r="L466" i="1"/>
  <c r="K466" i="1"/>
  <c r="Q466" i="1" s="1"/>
  <c r="G466" i="1"/>
  <c r="O465" i="1"/>
  <c r="M465" i="1"/>
  <c r="G465" i="1"/>
  <c r="D465" i="1"/>
  <c r="K465" i="1" s="1"/>
  <c r="Q465" i="1" s="1"/>
  <c r="S464" i="1"/>
  <c r="M464" i="1"/>
  <c r="G464" i="1"/>
  <c r="D464" i="1"/>
  <c r="K464" i="1" s="1"/>
  <c r="Q464" i="1" s="1"/>
  <c r="M463" i="1"/>
  <c r="L463" i="1"/>
  <c r="G463" i="1"/>
  <c r="S462" i="1"/>
  <c r="R462" i="1"/>
  <c r="M462" i="1"/>
  <c r="L462" i="1"/>
  <c r="G462" i="1"/>
  <c r="S461" i="1"/>
  <c r="R461" i="1"/>
  <c r="M461" i="1"/>
  <c r="L461" i="1"/>
  <c r="G461" i="1"/>
  <c r="S460" i="1"/>
  <c r="M460" i="1"/>
  <c r="L460" i="1"/>
  <c r="G460" i="1"/>
  <c r="U458" i="1"/>
  <c r="O458" i="1"/>
  <c r="O457" i="1"/>
  <c r="I457" i="1"/>
  <c r="S456" i="1"/>
  <c r="R456" i="1"/>
  <c r="H456" i="1"/>
  <c r="N456" i="1" s="1"/>
  <c r="F456" i="1"/>
  <c r="F477" i="1" s="1"/>
  <c r="D456" i="1"/>
  <c r="D455" i="1" s="1"/>
  <c r="S455" i="1"/>
  <c r="S465" i="1" s="1"/>
  <c r="R455" i="1"/>
  <c r="K455" i="1"/>
  <c r="L464" i="1" s="1"/>
  <c r="F455" i="1"/>
  <c r="F476" i="1" s="1"/>
  <c r="S454" i="1"/>
  <c r="R454" i="1"/>
  <c r="Q454" i="1"/>
  <c r="K454" i="1"/>
  <c r="K475" i="1" s="1"/>
  <c r="Q475" i="1" s="1"/>
  <c r="F454" i="1"/>
  <c r="F475" i="1" s="1"/>
  <c r="S453" i="1"/>
  <c r="S463" i="1" s="1"/>
  <c r="R453" i="1"/>
  <c r="R463" i="1" s="1"/>
  <c r="K453" i="1"/>
  <c r="K474" i="1" s="1"/>
  <c r="Q474" i="1" s="1"/>
  <c r="F453" i="1"/>
  <c r="F474" i="1" s="1"/>
  <c r="S452" i="1"/>
  <c r="R452" i="1"/>
  <c r="F452" i="1"/>
  <c r="F473" i="1" s="1"/>
  <c r="S451" i="1"/>
  <c r="R451" i="1"/>
  <c r="K451" i="1"/>
  <c r="K472" i="1" s="1"/>
  <c r="Q472" i="1" s="1"/>
  <c r="F451" i="1"/>
  <c r="F472" i="1" s="1"/>
  <c r="S450" i="1"/>
  <c r="S466" i="1" s="1"/>
  <c r="R450" i="1"/>
  <c r="F450" i="1"/>
  <c r="F471" i="1" s="1"/>
  <c r="U449" i="1"/>
  <c r="S449" i="1"/>
  <c r="R449" i="1"/>
  <c r="D449" i="1"/>
  <c r="Q448" i="1"/>
  <c r="M444" i="1"/>
  <c r="L444" i="1"/>
  <c r="K444" i="1"/>
  <c r="Q444" i="1" s="1"/>
  <c r="G444" i="1"/>
  <c r="M443" i="1"/>
  <c r="G443" i="1"/>
  <c r="D443" i="1"/>
  <c r="K443" i="1" s="1"/>
  <c r="Q443" i="1" s="1"/>
  <c r="M442" i="1"/>
  <c r="G442" i="1"/>
  <c r="D442" i="1"/>
  <c r="K442" i="1" s="1"/>
  <c r="Q442" i="1" s="1"/>
  <c r="R441" i="1"/>
  <c r="M441" i="1"/>
  <c r="L441" i="1"/>
  <c r="G441" i="1"/>
  <c r="S440" i="1"/>
  <c r="R440" i="1"/>
  <c r="M440" i="1"/>
  <c r="L440" i="1"/>
  <c r="G440" i="1"/>
  <c r="S439" i="1"/>
  <c r="R439" i="1"/>
  <c r="M439" i="1"/>
  <c r="L439" i="1"/>
  <c r="G439" i="1"/>
  <c r="M438" i="1"/>
  <c r="L438" i="1"/>
  <c r="G438" i="1"/>
  <c r="I436" i="1"/>
  <c r="O436" i="1" s="1"/>
  <c r="U436" i="1" s="1"/>
  <c r="O435" i="1"/>
  <c r="I435" i="1"/>
  <c r="I444" i="1" s="1"/>
  <c r="S434" i="1"/>
  <c r="R434" i="1"/>
  <c r="K434" i="1"/>
  <c r="H434" i="1"/>
  <c r="D434" i="1"/>
  <c r="S433" i="1"/>
  <c r="S443" i="1" s="1"/>
  <c r="R433" i="1"/>
  <c r="D433" i="1"/>
  <c r="H433" i="1" s="1"/>
  <c r="S432" i="1"/>
  <c r="S442" i="1" s="1"/>
  <c r="R432" i="1"/>
  <c r="S431" i="1"/>
  <c r="S441" i="1" s="1"/>
  <c r="R431" i="1"/>
  <c r="F431" i="1"/>
  <c r="S430" i="1"/>
  <c r="R430" i="1"/>
  <c r="K430" i="1"/>
  <c r="Q430" i="1" s="1"/>
  <c r="S429" i="1"/>
  <c r="R429" i="1"/>
  <c r="S428" i="1"/>
  <c r="R428" i="1"/>
  <c r="R438" i="1" s="1"/>
  <c r="U427" i="1"/>
  <c r="S427" i="1"/>
  <c r="R427" i="1"/>
  <c r="O427" i="1"/>
  <c r="D427" i="1"/>
  <c r="Q426" i="1"/>
  <c r="K426" i="1"/>
  <c r="S423" i="1"/>
  <c r="R423" i="1"/>
  <c r="Q423" i="1"/>
  <c r="M423" i="1"/>
  <c r="L423" i="1"/>
  <c r="K423" i="1"/>
  <c r="G423" i="1"/>
  <c r="M422" i="1"/>
  <c r="K422" i="1"/>
  <c r="Q422" i="1" s="1"/>
  <c r="I422" i="1"/>
  <c r="G422" i="1"/>
  <c r="M421" i="1"/>
  <c r="G421" i="1"/>
  <c r="M420" i="1"/>
  <c r="L420" i="1"/>
  <c r="G420" i="1"/>
  <c r="R419" i="1"/>
  <c r="M419" i="1"/>
  <c r="L419" i="1"/>
  <c r="G419" i="1"/>
  <c r="M418" i="1"/>
  <c r="L418" i="1"/>
  <c r="G418" i="1"/>
  <c r="R417" i="1"/>
  <c r="M417" i="1"/>
  <c r="L417" i="1"/>
  <c r="G417" i="1"/>
  <c r="O415" i="1"/>
  <c r="U415" i="1" s="1"/>
  <c r="O414" i="1"/>
  <c r="O423" i="1" s="1"/>
  <c r="I414" i="1"/>
  <c r="I423" i="1" s="1"/>
  <c r="S413" i="1"/>
  <c r="R413" i="1"/>
  <c r="Q413" i="1"/>
  <c r="R422" i="1" s="1"/>
  <c r="K413" i="1"/>
  <c r="L422" i="1" s="1"/>
  <c r="F413" i="1"/>
  <c r="F434" i="1" s="1"/>
  <c r="D413" i="1"/>
  <c r="D422" i="1" s="1"/>
  <c r="S412" i="1"/>
  <c r="S422" i="1" s="1"/>
  <c r="R412" i="1"/>
  <c r="F412" i="1"/>
  <c r="F433" i="1" s="1"/>
  <c r="S411" i="1"/>
  <c r="S421" i="1" s="1"/>
  <c r="R411" i="1"/>
  <c r="F411" i="1"/>
  <c r="S410" i="1"/>
  <c r="S420" i="1" s="1"/>
  <c r="R410" i="1"/>
  <c r="R420" i="1" s="1"/>
  <c r="K410" i="1"/>
  <c r="F410" i="1"/>
  <c r="S409" i="1"/>
  <c r="S419" i="1" s="1"/>
  <c r="R409" i="1"/>
  <c r="Q409" i="1"/>
  <c r="K409" i="1"/>
  <c r="F409" i="1"/>
  <c r="F430" i="1" s="1"/>
  <c r="S408" i="1"/>
  <c r="S418" i="1" s="1"/>
  <c r="R408" i="1"/>
  <c r="R418" i="1" s="1"/>
  <c r="F408" i="1"/>
  <c r="F429" i="1" s="1"/>
  <c r="S407" i="1"/>
  <c r="S417" i="1" s="1"/>
  <c r="R407" i="1"/>
  <c r="F407" i="1"/>
  <c r="U406" i="1"/>
  <c r="S406" i="1"/>
  <c r="R406" i="1"/>
  <c r="D406" i="1"/>
  <c r="Q405" i="1"/>
  <c r="S401" i="1"/>
  <c r="Q401" i="1"/>
  <c r="M401" i="1"/>
  <c r="L401" i="1"/>
  <c r="K401" i="1"/>
  <c r="G401" i="1"/>
  <c r="O400" i="1"/>
  <c r="M400" i="1"/>
  <c r="K400" i="1"/>
  <c r="Q400" i="1" s="1"/>
  <c r="I400" i="1"/>
  <c r="G400" i="1"/>
  <c r="S399" i="1"/>
  <c r="M399" i="1"/>
  <c r="G399" i="1"/>
  <c r="M398" i="1"/>
  <c r="L398" i="1"/>
  <c r="G398" i="1"/>
  <c r="S397" i="1"/>
  <c r="M397" i="1"/>
  <c r="L397" i="1"/>
  <c r="G397" i="1"/>
  <c r="M396" i="1"/>
  <c r="L396" i="1"/>
  <c r="G396" i="1"/>
  <c r="S395" i="1"/>
  <c r="M395" i="1"/>
  <c r="L395" i="1"/>
  <c r="G395" i="1"/>
  <c r="O393" i="1"/>
  <c r="U393" i="1" s="1"/>
  <c r="I393" i="1"/>
  <c r="O392" i="1"/>
  <c r="O401" i="1" s="1"/>
  <c r="I392" i="1"/>
  <c r="I401" i="1" s="1"/>
  <c r="S391" i="1"/>
  <c r="R391" i="1"/>
  <c r="D391" i="1"/>
  <c r="D400" i="1" s="1"/>
  <c r="S390" i="1"/>
  <c r="S400" i="1" s="1"/>
  <c r="R390" i="1"/>
  <c r="D390" i="1"/>
  <c r="S389" i="1"/>
  <c r="R389" i="1"/>
  <c r="F389" i="1"/>
  <c r="S388" i="1"/>
  <c r="S398" i="1" s="1"/>
  <c r="R388" i="1"/>
  <c r="R398" i="1" s="1"/>
  <c r="S387" i="1"/>
  <c r="R387" i="1"/>
  <c r="R397" i="1" s="1"/>
  <c r="S386" i="1"/>
  <c r="S396" i="1" s="1"/>
  <c r="R386" i="1"/>
  <c r="R396" i="1" s="1"/>
  <c r="S385" i="1"/>
  <c r="R385" i="1"/>
  <c r="R401" i="1" s="1"/>
  <c r="F385" i="1"/>
  <c r="S384" i="1"/>
  <c r="R384" i="1"/>
  <c r="O384" i="1"/>
  <c r="U384" i="1" s="1"/>
  <c r="D384" i="1"/>
  <c r="Q383" i="1"/>
  <c r="K383" i="1"/>
  <c r="M380" i="1"/>
  <c r="L380" i="1"/>
  <c r="K380" i="1"/>
  <c r="Q380" i="1" s="1"/>
  <c r="I380" i="1"/>
  <c r="G380" i="1"/>
  <c r="S379" i="1"/>
  <c r="O379" i="1"/>
  <c r="M379" i="1"/>
  <c r="L379" i="1"/>
  <c r="G379" i="1"/>
  <c r="M378" i="1"/>
  <c r="G378" i="1"/>
  <c r="M377" i="1"/>
  <c r="L377" i="1"/>
  <c r="G377" i="1"/>
  <c r="M376" i="1"/>
  <c r="L376" i="1"/>
  <c r="G376" i="1"/>
  <c r="R375" i="1"/>
  <c r="M375" i="1"/>
  <c r="L375" i="1"/>
  <c r="G375" i="1"/>
  <c r="R374" i="1"/>
  <c r="M374" i="1"/>
  <c r="L374" i="1"/>
  <c r="G374" i="1"/>
  <c r="U372" i="1"/>
  <c r="O372" i="1"/>
  <c r="O371" i="1"/>
  <c r="O380" i="1" s="1"/>
  <c r="I371" i="1"/>
  <c r="I379" i="1" s="1"/>
  <c r="S370" i="1"/>
  <c r="R370" i="1"/>
  <c r="K370" i="1"/>
  <c r="K391" i="1" s="1"/>
  <c r="F370" i="1"/>
  <c r="F391" i="1" s="1"/>
  <c r="D370" i="1"/>
  <c r="S369" i="1"/>
  <c r="R369" i="1"/>
  <c r="H369" i="1"/>
  <c r="N369" i="1" s="1"/>
  <c r="F369" i="1"/>
  <c r="D369" i="1"/>
  <c r="S368" i="1"/>
  <c r="S378" i="1" s="1"/>
  <c r="R368" i="1"/>
  <c r="K368" i="1"/>
  <c r="F368" i="1"/>
  <c r="S367" i="1"/>
  <c r="S377" i="1" s="1"/>
  <c r="R367" i="1"/>
  <c r="R377" i="1" s="1"/>
  <c r="F367" i="1"/>
  <c r="F388" i="1" s="1"/>
  <c r="S366" i="1"/>
  <c r="S376" i="1" s="1"/>
  <c r="R366" i="1"/>
  <c r="R376" i="1" s="1"/>
  <c r="K366" i="1"/>
  <c r="F366" i="1"/>
  <c r="F387" i="1" s="1"/>
  <c r="S365" i="1"/>
  <c r="S375" i="1" s="1"/>
  <c r="R365" i="1"/>
  <c r="F365" i="1"/>
  <c r="S364" i="1"/>
  <c r="R364" i="1"/>
  <c r="R380" i="1" s="1"/>
  <c r="K364" i="1"/>
  <c r="F364" i="1"/>
  <c r="U363" i="1"/>
  <c r="S363" i="1"/>
  <c r="R363" i="1"/>
  <c r="D363" i="1"/>
  <c r="Q362" i="1"/>
  <c r="Q358" i="1"/>
  <c r="K358" i="1"/>
  <c r="M357" i="1"/>
  <c r="G357" i="1"/>
  <c r="M356" i="1"/>
  <c r="G356" i="1"/>
  <c r="M355" i="1"/>
  <c r="L355" i="1"/>
  <c r="G355" i="1"/>
  <c r="M354" i="1"/>
  <c r="L354" i="1"/>
  <c r="G354" i="1"/>
  <c r="M353" i="1"/>
  <c r="L353" i="1"/>
  <c r="G353" i="1"/>
  <c r="M352" i="1"/>
  <c r="L352" i="1"/>
  <c r="G352" i="1"/>
  <c r="U350" i="1"/>
  <c r="I350" i="1"/>
  <c r="O350" i="1" s="1"/>
  <c r="O349" i="1"/>
  <c r="O358" i="1" s="1"/>
  <c r="I349" i="1"/>
  <c r="I357" i="1" s="1"/>
  <c r="S348" i="1"/>
  <c r="R348" i="1"/>
  <c r="D348" i="1"/>
  <c r="S347" i="1"/>
  <c r="S357" i="1" s="1"/>
  <c r="R347" i="1"/>
  <c r="F347" i="1"/>
  <c r="S346" i="1"/>
  <c r="S356" i="1" s="1"/>
  <c r="R346" i="1"/>
  <c r="S345" i="1"/>
  <c r="R345" i="1"/>
  <c r="S344" i="1"/>
  <c r="R344" i="1"/>
  <c r="S343" i="1"/>
  <c r="S353" i="1" s="1"/>
  <c r="R343" i="1"/>
  <c r="F343" i="1"/>
  <c r="S342" i="1"/>
  <c r="R342" i="1"/>
  <c r="U341" i="1"/>
  <c r="S341" i="1"/>
  <c r="R341" i="1"/>
  <c r="O341" i="1"/>
  <c r="D341" i="1"/>
  <c r="Q340" i="1"/>
  <c r="K340" i="1"/>
  <c r="Q337" i="1"/>
  <c r="K337" i="1"/>
  <c r="M336" i="1"/>
  <c r="K336" i="1"/>
  <c r="Q336" i="1" s="1"/>
  <c r="G336" i="1"/>
  <c r="D336" i="1"/>
  <c r="M335" i="1"/>
  <c r="G335" i="1"/>
  <c r="M334" i="1"/>
  <c r="L334" i="1"/>
  <c r="G334" i="1"/>
  <c r="M333" i="1"/>
  <c r="L333" i="1"/>
  <c r="G333" i="1"/>
  <c r="M332" i="1"/>
  <c r="L332" i="1"/>
  <c r="G332" i="1"/>
  <c r="M331" i="1"/>
  <c r="L331" i="1"/>
  <c r="G331" i="1"/>
  <c r="O329" i="1"/>
  <c r="U329" i="1" s="1"/>
  <c r="O328" i="1"/>
  <c r="I328" i="1"/>
  <c r="I337" i="1" s="1"/>
  <c r="S327" i="1"/>
  <c r="R327" i="1"/>
  <c r="H327" i="1"/>
  <c r="N327" i="1" s="1"/>
  <c r="F327" i="1"/>
  <c r="F348" i="1" s="1"/>
  <c r="D327" i="1"/>
  <c r="S326" i="1"/>
  <c r="R326" i="1"/>
  <c r="K326" i="1"/>
  <c r="L335" i="1" s="1"/>
  <c r="F326" i="1"/>
  <c r="D326" i="1"/>
  <c r="D335" i="1" s="1"/>
  <c r="K335" i="1" s="1"/>
  <c r="Q335" i="1" s="1"/>
  <c r="S325" i="1"/>
  <c r="R325" i="1"/>
  <c r="F325" i="1"/>
  <c r="S324" i="1"/>
  <c r="S334" i="1" s="1"/>
  <c r="R324" i="1"/>
  <c r="R334" i="1" s="1"/>
  <c r="K324" i="1"/>
  <c r="Q324" i="1" s="1"/>
  <c r="F324" i="1"/>
  <c r="F345" i="1" s="1"/>
  <c r="S323" i="1"/>
  <c r="S333" i="1" s="1"/>
  <c r="R323" i="1"/>
  <c r="R333" i="1" s="1"/>
  <c r="F323" i="1"/>
  <c r="S322" i="1"/>
  <c r="R322" i="1"/>
  <c r="R332" i="1" s="1"/>
  <c r="Q322" i="1"/>
  <c r="K322" i="1"/>
  <c r="K343" i="1" s="1"/>
  <c r="Q343" i="1" s="1"/>
  <c r="F322" i="1"/>
  <c r="S321" i="1"/>
  <c r="S331" i="1" s="1"/>
  <c r="R321" i="1"/>
  <c r="R331" i="1" s="1"/>
  <c r="F321" i="1"/>
  <c r="U320" i="1"/>
  <c r="S320" i="1"/>
  <c r="R320" i="1"/>
  <c r="D320" i="1"/>
  <c r="Q319" i="1"/>
  <c r="Q315" i="1"/>
  <c r="M315" i="1"/>
  <c r="L315" i="1"/>
  <c r="K315" i="1"/>
  <c r="M314" i="1"/>
  <c r="K314" i="1"/>
  <c r="Q314" i="1" s="1"/>
  <c r="G314" i="1"/>
  <c r="D314" i="1"/>
  <c r="M313" i="1"/>
  <c r="G313" i="1"/>
  <c r="M312" i="1"/>
  <c r="L312" i="1"/>
  <c r="G312" i="1"/>
  <c r="M311" i="1"/>
  <c r="L311" i="1"/>
  <c r="G311" i="1"/>
  <c r="M310" i="1"/>
  <c r="L310" i="1"/>
  <c r="G310" i="1"/>
  <c r="M309" i="1"/>
  <c r="L309" i="1"/>
  <c r="G309" i="1"/>
  <c r="O307" i="1"/>
  <c r="U307" i="1" s="1"/>
  <c r="I307" i="1"/>
  <c r="O306" i="1"/>
  <c r="O315" i="1" s="1"/>
  <c r="I306" i="1"/>
  <c r="S305" i="1"/>
  <c r="R305" i="1"/>
  <c r="H305" i="1"/>
  <c r="D305" i="1"/>
  <c r="S304" i="1"/>
  <c r="S314" i="1" s="1"/>
  <c r="R304" i="1"/>
  <c r="F304" i="1"/>
  <c r="D304" i="1"/>
  <c r="S303" i="1"/>
  <c r="S313" i="1" s="1"/>
  <c r="R303" i="1"/>
  <c r="S302" i="1"/>
  <c r="S312" i="1" s="1"/>
  <c r="R302" i="1"/>
  <c r="R312" i="1" s="1"/>
  <c r="F302" i="1"/>
  <c r="S301" i="1"/>
  <c r="S311" i="1" s="1"/>
  <c r="R301" i="1"/>
  <c r="R311" i="1" s="1"/>
  <c r="S300" i="1"/>
  <c r="S310" i="1" s="1"/>
  <c r="R300" i="1"/>
  <c r="R310" i="1" s="1"/>
  <c r="F300" i="1"/>
  <c r="S299" i="1"/>
  <c r="S309" i="1" s="1"/>
  <c r="R299" i="1"/>
  <c r="U298" i="1"/>
  <c r="S298" i="1"/>
  <c r="R298" i="1"/>
  <c r="O298" i="1"/>
  <c r="D298" i="1"/>
  <c r="Q297" i="1"/>
  <c r="K297" i="1"/>
  <c r="K294" i="1"/>
  <c r="Q294" i="1" s="1"/>
  <c r="M293" i="1"/>
  <c r="G293" i="1"/>
  <c r="M292" i="1"/>
  <c r="G292" i="1"/>
  <c r="M291" i="1"/>
  <c r="L291" i="1"/>
  <c r="G291" i="1"/>
  <c r="M290" i="1"/>
  <c r="L290" i="1"/>
  <c r="G290" i="1"/>
  <c r="M289" i="1"/>
  <c r="L289" i="1"/>
  <c r="G289" i="1"/>
  <c r="M288" i="1"/>
  <c r="L288" i="1"/>
  <c r="G288" i="1"/>
  <c r="U286" i="1"/>
  <c r="O286" i="1"/>
  <c r="O285" i="1"/>
  <c r="O294" i="1" s="1"/>
  <c r="I285" i="1"/>
  <c r="I293" i="1" s="1"/>
  <c r="S284" i="1"/>
  <c r="R284" i="1"/>
  <c r="F284" i="1"/>
  <c r="D284" i="1"/>
  <c r="S283" i="1"/>
  <c r="R283" i="1"/>
  <c r="K283" i="1"/>
  <c r="L292" i="1" s="1"/>
  <c r="F283" i="1"/>
  <c r="D283" i="1"/>
  <c r="D292" i="1" s="1"/>
  <c r="K292" i="1" s="1"/>
  <c r="Q292" i="1" s="1"/>
  <c r="S282" i="1"/>
  <c r="R282" i="1"/>
  <c r="F282" i="1"/>
  <c r="S281" i="1"/>
  <c r="R281" i="1"/>
  <c r="R291" i="1" s="1"/>
  <c r="K281" i="1"/>
  <c r="F281" i="1"/>
  <c r="S280" i="1"/>
  <c r="R280" i="1"/>
  <c r="R290" i="1" s="1"/>
  <c r="F280" i="1"/>
  <c r="S279" i="1"/>
  <c r="R279" i="1"/>
  <c r="K279" i="1"/>
  <c r="F279" i="1"/>
  <c r="S278" i="1"/>
  <c r="R278" i="1"/>
  <c r="F278" i="1"/>
  <c r="U277" i="1"/>
  <c r="S277" i="1"/>
  <c r="R277" i="1"/>
  <c r="D277" i="1"/>
  <c r="Q276" i="1"/>
  <c r="K272" i="1"/>
  <c r="Q272" i="1" s="1"/>
  <c r="M271" i="1"/>
  <c r="K271" i="1"/>
  <c r="Q271" i="1" s="1"/>
  <c r="G271" i="1"/>
  <c r="M270" i="1"/>
  <c r="G270" i="1"/>
  <c r="M269" i="1"/>
  <c r="L269" i="1"/>
  <c r="G269" i="1"/>
  <c r="M268" i="1"/>
  <c r="L268" i="1"/>
  <c r="G268" i="1"/>
  <c r="M267" i="1"/>
  <c r="L267" i="1"/>
  <c r="G267" i="1"/>
  <c r="M266" i="1"/>
  <c r="L266" i="1"/>
  <c r="G266" i="1"/>
  <c r="I264" i="1"/>
  <c r="O264" i="1" s="1"/>
  <c r="U264" i="1" s="1"/>
  <c r="O263" i="1"/>
  <c r="O272" i="1" s="1"/>
  <c r="I263" i="1"/>
  <c r="I271" i="1" s="1"/>
  <c r="S262" i="1"/>
  <c r="R262" i="1"/>
  <c r="H262" i="1"/>
  <c r="F262" i="1"/>
  <c r="D262" i="1"/>
  <c r="D271" i="1" s="1"/>
  <c r="S261" i="1"/>
  <c r="R261" i="1"/>
  <c r="D261" i="1"/>
  <c r="S260" i="1"/>
  <c r="R260" i="1"/>
  <c r="F260" i="1"/>
  <c r="S259" i="1"/>
  <c r="R259" i="1"/>
  <c r="S258" i="1"/>
  <c r="S268" i="1" s="1"/>
  <c r="R258" i="1"/>
  <c r="S257" i="1"/>
  <c r="R257" i="1"/>
  <c r="F257" i="1"/>
  <c r="S256" i="1"/>
  <c r="R256" i="1"/>
  <c r="F256" i="1"/>
  <c r="U255" i="1"/>
  <c r="S255" i="1"/>
  <c r="R255" i="1"/>
  <c r="O255" i="1"/>
  <c r="D255" i="1"/>
  <c r="Q254" i="1"/>
  <c r="K254" i="1"/>
  <c r="K251" i="1"/>
  <c r="Q251" i="1" s="1"/>
  <c r="M250" i="1"/>
  <c r="G250" i="1"/>
  <c r="M249" i="1"/>
  <c r="G249" i="1"/>
  <c r="M248" i="1"/>
  <c r="L248" i="1"/>
  <c r="G248" i="1"/>
  <c r="M247" i="1"/>
  <c r="L247" i="1"/>
  <c r="G247" i="1"/>
  <c r="M246" i="1"/>
  <c r="L246" i="1"/>
  <c r="G246" i="1"/>
  <c r="M245" i="1"/>
  <c r="L245" i="1"/>
  <c r="G245" i="1"/>
  <c r="O243" i="1"/>
  <c r="U243" i="1" s="1"/>
  <c r="O242" i="1"/>
  <c r="O251" i="1" s="1"/>
  <c r="I242" i="1"/>
  <c r="I251" i="1" s="1"/>
  <c r="S241" i="1"/>
  <c r="R241" i="1"/>
  <c r="K241" i="1"/>
  <c r="F241" i="1"/>
  <c r="D241" i="1"/>
  <c r="S240" i="1"/>
  <c r="S250" i="1" s="1"/>
  <c r="R240" i="1"/>
  <c r="F240" i="1"/>
  <c r="K240" i="1" s="1"/>
  <c r="S239" i="1"/>
  <c r="S249" i="1" s="1"/>
  <c r="R239" i="1"/>
  <c r="K239" i="1"/>
  <c r="F239" i="1"/>
  <c r="S238" i="1"/>
  <c r="R238" i="1"/>
  <c r="R248" i="1" s="1"/>
  <c r="F238" i="1"/>
  <c r="S237" i="1"/>
  <c r="R237" i="1"/>
  <c r="R247" i="1" s="1"/>
  <c r="K237" i="1"/>
  <c r="F237" i="1"/>
  <c r="F258" i="1" s="1"/>
  <c r="S236" i="1"/>
  <c r="R236" i="1"/>
  <c r="R246" i="1" s="1"/>
  <c r="Q236" i="1"/>
  <c r="F236" i="1"/>
  <c r="K236" i="1" s="1"/>
  <c r="K257" i="1" s="1"/>
  <c r="Q257" i="1" s="1"/>
  <c r="S235" i="1"/>
  <c r="R235" i="1"/>
  <c r="K235" i="1"/>
  <c r="F235" i="1"/>
  <c r="U234" i="1"/>
  <c r="S234" i="1"/>
  <c r="R234" i="1"/>
  <c r="D234" i="1"/>
  <c r="Q233" i="1"/>
  <c r="K229" i="1"/>
  <c r="Q229" i="1" s="1"/>
  <c r="M228" i="1"/>
  <c r="G228" i="1"/>
  <c r="M227" i="1"/>
  <c r="G227" i="1"/>
  <c r="M226" i="1"/>
  <c r="L226" i="1"/>
  <c r="G226" i="1"/>
  <c r="M225" i="1"/>
  <c r="L225" i="1"/>
  <c r="G225" i="1"/>
  <c r="M224" i="1"/>
  <c r="L224" i="1"/>
  <c r="G224" i="1"/>
  <c r="M223" i="1"/>
  <c r="L223" i="1"/>
  <c r="G223" i="1"/>
  <c r="O221" i="1"/>
  <c r="U221" i="1" s="1"/>
  <c r="I221" i="1"/>
  <c r="O220" i="1"/>
  <c r="O229" i="1" s="1"/>
  <c r="I220" i="1"/>
  <c r="I229" i="1" s="1"/>
  <c r="S219" i="1"/>
  <c r="R219" i="1"/>
  <c r="N219" i="1"/>
  <c r="T219" i="1" s="1"/>
  <c r="U219" i="1" s="1"/>
  <c r="F219" i="1"/>
  <c r="D219" i="1"/>
  <c r="S218" i="1"/>
  <c r="S228" i="1" s="1"/>
  <c r="R218" i="1"/>
  <c r="K218" i="1"/>
  <c r="S217" i="1"/>
  <c r="S227" i="1" s="1"/>
  <c r="R217" i="1"/>
  <c r="S216" i="1"/>
  <c r="R216" i="1"/>
  <c r="R226" i="1" s="1"/>
  <c r="S215" i="1"/>
  <c r="R215" i="1"/>
  <c r="R225" i="1" s="1"/>
  <c r="F215" i="1"/>
  <c r="S214" i="1"/>
  <c r="R214" i="1"/>
  <c r="R224" i="1" s="1"/>
  <c r="K214" i="1"/>
  <c r="Q214" i="1" s="1"/>
  <c r="S213" i="1"/>
  <c r="S223" i="1" s="1"/>
  <c r="R213" i="1"/>
  <c r="R223" i="1" s="1"/>
  <c r="S212" i="1"/>
  <c r="R212" i="1"/>
  <c r="O212" i="1"/>
  <c r="U212" i="1" s="1"/>
  <c r="D212" i="1"/>
  <c r="Q211" i="1"/>
  <c r="K211" i="1"/>
  <c r="Q208" i="1"/>
  <c r="K208" i="1"/>
  <c r="M207" i="1"/>
  <c r="L207" i="1"/>
  <c r="G207" i="1"/>
  <c r="D207" i="1"/>
  <c r="K207" i="1" s="1"/>
  <c r="Q207" i="1" s="1"/>
  <c r="M206" i="1"/>
  <c r="L206" i="1"/>
  <c r="G206" i="1"/>
  <c r="M205" i="1"/>
  <c r="L205" i="1"/>
  <c r="G205" i="1"/>
  <c r="M204" i="1"/>
  <c r="L204" i="1"/>
  <c r="G204" i="1"/>
  <c r="M203" i="1"/>
  <c r="L203" i="1"/>
  <c r="G203" i="1"/>
  <c r="M202" i="1"/>
  <c r="L202" i="1"/>
  <c r="G202" i="1"/>
  <c r="U200" i="1"/>
  <c r="O200" i="1"/>
  <c r="O199" i="1"/>
  <c r="I199" i="1"/>
  <c r="I207" i="1" s="1"/>
  <c r="S198" i="1"/>
  <c r="R198" i="1"/>
  <c r="K198" i="1"/>
  <c r="H198" i="1"/>
  <c r="T198" i="1" s="1"/>
  <c r="U198" i="1" s="1"/>
  <c r="F198" i="1"/>
  <c r="D198" i="1"/>
  <c r="S197" i="1"/>
  <c r="S207" i="1" s="1"/>
  <c r="R197" i="1"/>
  <c r="Q197" i="1"/>
  <c r="R206" i="1" s="1"/>
  <c r="K197" i="1"/>
  <c r="F197" i="1"/>
  <c r="F218" i="1" s="1"/>
  <c r="D197" i="1"/>
  <c r="S196" i="1"/>
  <c r="R196" i="1"/>
  <c r="F196" i="1"/>
  <c r="F217" i="1" s="1"/>
  <c r="S195" i="1"/>
  <c r="R195" i="1"/>
  <c r="R205" i="1" s="1"/>
  <c r="F195" i="1"/>
  <c r="S194" i="1"/>
  <c r="S204" i="1" s="1"/>
  <c r="R194" i="1"/>
  <c r="K194" i="1"/>
  <c r="F194" i="1"/>
  <c r="S193" i="1"/>
  <c r="S203" i="1" s="1"/>
  <c r="R193" i="1"/>
  <c r="Q193" i="1"/>
  <c r="K193" i="1"/>
  <c r="F193" i="1"/>
  <c r="F214" i="1" s="1"/>
  <c r="S192" i="1"/>
  <c r="R192" i="1"/>
  <c r="F192" i="1"/>
  <c r="F213" i="1" s="1"/>
  <c r="U191" i="1"/>
  <c r="S191" i="1"/>
  <c r="R191" i="1"/>
  <c r="D191" i="1"/>
  <c r="Q190" i="1"/>
  <c r="Q186" i="1"/>
  <c r="K186" i="1"/>
  <c r="I186" i="1"/>
  <c r="R185" i="1"/>
  <c r="L185" i="1"/>
  <c r="G185" i="1"/>
  <c r="M184" i="1"/>
  <c r="G184" i="1"/>
  <c r="M183" i="1"/>
  <c r="G183" i="1"/>
  <c r="M182" i="1"/>
  <c r="G182" i="1"/>
  <c r="M181" i="1"/>
  <c r="G181" i="1"/>
  <c r="M180" i="1"/>
  <c r="G180" i="1"/>
  <c r="U178" i="1"/>
  <c r="I178" i="1"/>
  <c r="O178" i="1" s="1"/>
  <c r="O177" i="1"/>
  <c r="I177" i="1"/>
  <c r="I185" i="1" s="1"/>
  <c r="D176" i="1"/>
  <c r="S175" i="1"/>
  <c r="F175" i="1"/>
  <c r="D175" i="1"/>
  <c r="L183" i="1"/>
  <c r="Q173" i="1"/>
  <c r="F173" i="1"/>
  <c r="L182" i="1"/>
  <c r="R171" i="1"/>
  <c r="F170" i="1"/>
  <c r="U169" i="1"/>
  <c r="S169" i="1"/>
  <c r="R169" i="1"/>
  <c r="O169" i="1"/>
  <c r="D169" i="1"/>
  <c r="Q168" i="1"/>
  <c r="K168" i="1"/>
  <c r="Q165" i="1"/>
  <c r="K165" i="1"/>
  <c r="M164" i="1"/>
  <c r="M163" i="1"/>
  <c r="M162" i="1"/>
  <c r="M161" i="1"/>
  <c r="M160" i="1"/>
  <c r="M159" i="1"/>
  <c r="U157" i="1"/>
  <c r="O157" i="1"/>
  <c r="I156" i="1"/>
  <c r="S155" i="1"/>
  <c r="R155" i="1"/>
  <c r="K155" i="1"/>
  <c r="K176" i="1" s="1"/>
  <c r="Q176" i="1" s="1"/>
  <c r="R176" i="1"/>
  <c r="F155" i="1"/>
  <c r="F176" i="1" s="1"/>
  <c r="D155" i="1"/>
  <c r="Q154" i="1"/>
  <c r="R163" i="1" s="1"/>
  <c r="K154" i="1"/>
  <c r="L163" i="1" s="1"/>
  <c r="F154" i="1"/>
  <c r="S153" i="1"/>
  <c r="R153" i="1"/>
  <c r="F153" i="1"/>
  <c r="Q152" i="1"/>
  <c r="L162" i="1"/>
  <c r="K152" i="1"/>
  <c r="K173" i="1" s="1"/>
  <c r="F152" i="1"/>
  <c r="S151" i="1"/>
  <c r="L161" i="1"/>
  <c r="R172" i="1"/>
  <c r="F151" i="1"/>
  <c r="O156" i="1"/>
  <c r="O165" i="1" s="1"/>
  <c r="L160" i="1"/>
  <c r="K150" i="1"/>
  <c r="S171" i="1"/>
  <c r="F150" i="1"/>
  <c r="F171" i="1" s="1"/>
  <c r="Q149" i="1"/>
  <c r="L159" i="1"/>
  <c r="K149" i="1"/>
  <c r="K170" i="1" s="1"/>
  <c r="Q170" i="1" s="1"/>
  <c r="S170" i="1"/>
  <c r="F149" i="1"/>
  <c r="U148" i="1"/>
  <c r="S148" i="1"/>
  <c r="R148" i="1"/>
  <c r="D148" i="1"/>
  <c r="Q147" i="1"/>
  <c r="R143" i="1"/>
  <c r="Q143" i="1"/>
  <c r="M143" i="1"/>
  <c r="L143" i="1"/>
  <c r="K143" i="1"/>
  <c r="O142" i="1"/>
  <c r="M142" i="1"/>
  <c r="G142" i="1"/>
  <c r="M141" i="1"/>
  <c r="G141" i="1"/>
  <c r="M140" i="1"/>
  <c r="L140" i="1"/>
  <c r="G140" i="1"/>
  <c r="R139" i="1"/>
  <c r="M139" i="1"/>
  <c r="L139" i="1"/>
  <c r="G139" i="1"/>
  <c r="M138" i="1"/>
  <c r="L138" i="1"/>
  <c r="G138" i="1"/>
  <c r="M137" i="1"/>
  <c r="L137" i="1"/>
  <c r="G137" i="1"/>
  <c r="I135" i="1"/>
  <c r="O135" i="1" s="1"/>
  <c r="U135" i="1" s="1"/>
  <c r="O134" i="1"/>
  <c r="O143" i="1" s="1"/>
  <c r="I134" i="1"/>
  <c r="I143" i="1" s="1"/>
  <c r="S133" i="1"/>
  <c r="R133" i="1"/>
  <c r="D133" i="1"/>
  <c r="D142" i="1" s="1"/>
  <c r="K142" i="1" s="1"/>
  <c r="Q142" i="1" s="1"/>
  <c r="S132" i="1"/>
  <c r="S142" i="1" s="1"/>
  <c r="R132" i="1"/>
  <c r="F132" i="1"/>
  <c r="S131" i="1"/>
  <c r="S141" i="1" s="1"/>
  <c r="R131" i="1"/>
  <c r="F131" i="1"/>
  <c r="S130" i="1"/>
  <c r="S140" i="1" s="1"/>
  <c r="R130" i="1"/>
  <c r="R140" i="1" s="1"/>
  <c r="S129" i="1"/>
  <c r="S139" i="1" s="1"/>
  <c r="R129" i="1"/>
  <c r="S128" i="1"/>
  <c r="S138" i="1" s="1"/>
  <c r="R128" i="1"/>
  <c r="R138" i="1" s="1"/>
  <c r="F128" i="1"/>
  <c r="S127" i="1"/>
  <c r="S137" i="1" s="1"/>
  <c r="R127" i="1"/>
  <c r="R137" i="1" s="1"/>
  <c r="F127" i="1"/>
  <c r="S126" i="1"/>
  <c r="R126" i="1"/>
  <c r="O126" i="1"/>
  <c r="U126" i="1" s="1"/>
  <c r="D126" i="1"/>
  <c r="Q125" i="1"/>
  <c r="K125" i="1"/>
  <c r="K122" i="1"/>
  <c r="Q122" i="1" s="1"/>
  <c r="Q121" i="1"/>
  <c r="M121" i="1"/>
  <c r="G121" i="1"/>
  <c r="D121" i="1"/>
  <c r="K121" i="1" s="1"/>
  <c r="M120" i="1"/>
  <c r="G120" i="1"/>
  <c r="M119" i="1"/>
  <c r="L119" i="1"/>
  <c r="G119" i="1"/>
  <c r="M118" i="1"/>
  <c r="L118" i="1"/>
  <c r="G118" i="1"/>
  <c r="M117" i="1"/>
  <c r="L117" i="1"/>
  <c r="G117" i="1"/>
  <c r="M116" i="1"/>
  <c r="L116" i="1"/>
  <c r="G116" i="1"/>
  <c r="U114" i="1"/>
  <c r="O114" i="1"/>
  <c r="O113" i="1"/>
  <c r="O121" i="1" s="1"/>
  <c r="I113" i="1"/>
  <c r="I121" i="1" s="1"/>
  <c r="U112" i="1"/>
  <c r="S112" i="1"/>
  <c r="R112" i="1"/>
  <c r="K112" i="1"/>
  <c r="H112" i="1"/>
  <c r="N112" i="1" s="1"/>
  <c r="T112" i="1" s="1"/>
  <c r="F112" i="1"/>
  <c r="F133" i="1" s="1"/>
  <c r="D112" i="1"/>
  <c r="S111" i="1"/>
  <c r="R111" i="1"/>
  <c r="F111" i="1"/>
  <c r="K111" i="1" s="1"/>
  <c r="D111" i="1"/>
  <c r="D110" i="1" s="1"/>
  <c r="S110" i="1"/>
  <c r="R110" i="1"/>
  <c r="Q110" i="1"/>
  <c r="K110" i="1"/>
  <c r="K131" i="1" s="1"/>
  <c r="Q131" i="1" s="1"/>
  <c r="F110" i="1"/>
  <c r="S109" i="1"/>
  <c r="S119" i="1" s="1"/>
  <c r="R109" i="1"/>
  <c r="R119" i="1" s="1"/>
  <c r="F109" i="1"/>
  <c r="S108" i="1"/>
  <c r="R108" i="1"/>
  <c r="F108" i="1"/>
  <c r="F129" i="1" s="1"/>
  <c r="S107" i="1"/>
  <c r="R107" i="1"/>
  <c r="F107" i="1"/>
  <c r="K107" i="1" s="1"/>
  <c r="S106" i="1"/>
  <c r="S116" i="1" s="1"/>
  <c r="R106" i="1"/>
  <c r="K106" i="1"/>
  <c r="K127" i="1" s="1"/>
  <c r="Q127" i="1" s="1"/>
  <c r="F106" i="1"/>
  <c r="U105" i="1"/>
  <c r="S105" i="1"/>
  <c r="R105" i="1"/>
  <c r="D105" i="1"/>
  <c r="Q104" i="1"/>
  <c r="M100" i="1"/>
  <c r="L100" i="1"/>
  <c r="K100" i="1"/>
  <c r="Q100" i="1" s="1"/>
  <c r="M99" i="1"/>
  <c r="G99" i="1"/>
  <c r="M98" i="1"/>
  <c r="G98" i="1"/>
  <c r="M97" i="1"/>
  <c r="L97" i="1"/>
  <c r="G97" i="1"/>
  <c r="M96" i="1"/>
  <c r="L96" i="1"/>
  <c r="G96" i="1"/>
  <c r="M95" i="1"/>
  <c r="L95" i="1"/>
  <c r="G95" i="1"/>
  <c r="M94" i="1"/>
  <c r="L94" i="1"/>
  <c r="G94" i="1"/>
  <c r="U92" i="1"/>
  <c r="O92" i="1"/>
  <c r="I92" i="1"/>
  <c r="O91" i="1"/>
  <c r="O100" i="1" s="1"/>
  <c r="I91" i="1"/>
  <c r="I99" i="1" s="1"/>
  <c r="S90" i="1"/>
  <c r="R90" i="1"/>
  <c r="D90" i="1"/>
  <c r="D99" i="1" s="1"/>
  <c r="K99" i="1" s="1"/>
  <c r="Q99" i="1" s="1"/>
  <c r="S89" i="1"/>
  <c r="S99" i="1" s="1"/>
  <c r="R89" i="1"/>
  <c r="F89" i="1"/>
  <c r="S88" i="1"/>
  <c r="S98" i="1" s="1"/>
  <c r="R88" i="1"/>
  <c r="S87" i="1"/>
  <c r="S97" i="1" s="1"/>
  <c r="R87" i="1"/>
  <c r="R97" i="1" s="1"/>
  <c r="S86" i="1"/>
  <c r="S96" i="1" s="1"/>
  <c r="R86" i="1"/>
  <c r="R96" i="1" s="1"/>
  <c r="S85" i="1"/>
  <c r="S95" i="1" s="1"/>
  <c r="R85" i="1"/>
  <c r="R95" i="1" s="1"/>
  <c r="S84" i="1"/>
  <c r="S100" i="1" s="1"/>
  <c r="R84" i="1"/>
  <c r="R100" i="1" s="1"/>
  <c r="U83" i="1"/>
  <c r="S83" i="1"/>
  <c r="R83" i="1"/>
  <c r="O83" i="1"/>
  <c r="D83" i="1"/>
  <c r="Q82" i="1"/>
  <c r="K82" i="1"/>
  <c r="K79" i="1"/>
  <c r="Q79" i="1" s="1"/>
  <c r="M78" i="1"/>
  <c r="G78" i="1"/>
  <c r="M77" i="1"/>
  <c r="L77" i="1"/>
  <c r="G77" i="1"/>
  <c r="M76" i="1"/>
  <c r="L76" i="1"/>
  <c r="G76" i="1"/>
  <c r="M75" i="1"/>
  <c r="L75" i="1"/>
  <c r="G75" i="1"/>
  <c r="M74" i="1"/>
  <c r="L74" i="1"/>
  <c r="G74" i="1"/>
  <c r="M73" i="1"/>
  <c r="L73" i="1"/>
  <c r="G73" i="1"/>
  <c r="O71" i="1"/>
  <c r="U71" i="1" s="1"/>
  <c r="O70" i="1"/>
  <c r="O79" i="1" s="1"/>
  <c r="I70" i="1"/>
  <c r="I79" i="1" s="1"/>
  <c r="S69" i="1"/>
  <c r="R69" i="1"/>
  <c r="F69" i="1"/>
  <c r="K69" i="1" s="1"/>
  <c r="D69" i="1"/>
  <c r="D78" i="1" s="1"/>
  <c r="K78" i="1" s="1"/>
  <c r="Q78" i="1" s="1"/>
  <c r="S68" i="1"/>
  <c r="R68" i="1"/>
  <c r="K68" i="1"/>
  <c r="Q68" i="1" s="1"/>
  <c r="R77" i="1" s="1"/>
  <c r="F68" i="1"/>
  <c r="S67" i="1"/>
  <c r="R67" i="1"/>
  <c r="F67" i="1"/>
  <c r="F88" i="1" s="1"/>
  <c r="S66" i="1"/>
  <c r="R66" i="1"/>
  <c r="K66" i="1"/>
  <c r="K87" i="1" s="1"/>
  <c r="Q87" i="1" s="1"/>
  <c r="F66" i="1"/>
  <c r="F87" i="1" s="1"/>
  <c r="S65" i="1"/>
  <c r="R65" i="1"/>
  <c r="F65" i="1"/>
  <c r="K65" i="1" s="1"/>
  <c r="S64" i="1"/>
  <c r="R64" i="1"/>
  <c r="R74" i="1" s="1"/>
  <c r="K64" i="1"/>
  <c r="Q64" i="1" s="1"/>
  <c r="F64" i="1"/>
  <c r="F85" i="1" s="1"/>
  <c r="S63" i="1"/>
  <c r="R63" i="1"/>
  <c r="F63" i="1"/>
  <c r="F84" i="1" s="1"/>
  <c r="U62" i="1"/>
  <c r="S62" i="1"/>
  <c r="R62" i="1"/>
  <c r="D62" i="1"/>
  <c r="Q61" i="1"/>
  <c r="K55" i="1"/>
  <c r="M54" i="1"/>
  <c r="L54" i="1"/>
  <c r="M53" i="1"/>
  <c r="L53" i="1"/>
  <c r="M52" i="1"/>
  <c r="L52" i="1"/>
  <c r="M51" i="1"/>
  <c r="L51" i="1"/>
  <c r="M50" i="1"/>
  <c r="L50" i="1"/>
  <c r="M49" i="1"/>
  <c r="L49" i="1"/>
  <c r="O46" i="1"/>
  <c r="O55" i="1" s="1"/>
  <c r="D45" i="1"/>
  <c r="D44" i="1" s="1"/>
  <c r="D38" i="1"/>
  <c r="S354" i="1" l="1"/>
  <c r="S355" i="1"/>
  <c r="I358" i="1"/>
  <c r="R354" i="1"/>
  <c r="R355" i="1"/>
  <c r="S335" i="1"/>
  <c r="S332" i="1"/>
  <c r="R352" i="1"/>
  <c r="S315" i="1"/>
  <c r="S288" i="1"/>
  <c r="O293" i="1"/>
  <c r="I294" i="1"/>
  <c r="S289" i="1"/>
  <c r="R288" i="1"/>
  <c r="S290" i="1"/>
  <c r="S293" i="1"/>
  <c r="S269" i="1"/>
  <c r="R268" i="1"/>
  <c r="R266" i="1"/>
  <c r="R269" i="1"/>
  <c r="I272" i="1"/>
  <c r="O271" i="1"/>
  <c r="O250" i="1"/>
  <c r="I250" i="1"/>
  <c r="R267" i="1"/>
  <c r="R245" i="1"/>
  <c r="S247" i="1"/>
  <c r="S224" i="1"/>
  <c r="O228" i="1"/>
  <c r="S206" i="1"/>
  <c r="I208" i="1"/>
  <c r="R181" i="1"/>
  <c r="O164" i="1"/>
  <c r="S143" i="1"/>
  <c r="I142" i="1"/>
  <c r="O122" i="1"/>
  <c r="S117" i="1"/>
  <c r="I122" i="1"/>
  <c r="S120" i="1"/>
  <c r="S121" i="1"/>
  <c r="S118" i="1"/>
  <c r="I100" i="1"/>
  <c r="S94" i="1"/>
  <c r="O78" i="1"/>
  <c r="R73" i="1"/>
  <c r="R75" i="1"/>
  <c r="S78" i="1"/>
  <c r="S76" i="1"/>
  <c r="S74" i="1"/>
  <c r="S77" i="1"/>
  <c r="S75" i="1"/>
  <c r="S73" i="1"/>
  <c r="O54" i="1"/>
  <c r="K90" i="1"/>
  <c r="Q69" i="1"/>
  <c r="R78" i="1" s="1"/>
  <c r="L78" i="1"/>
  <c r="K86" i="1"/>
  <c r="Q86" i="1" s="1"/>
  <c r="Q65" i="1"/>
  <c r="L120" i="1"/>
  <c r="K132" i="1"/>
  <c r="Q111" i="1"/>
  <c r="R120" i="1" s="1"/>
  <c r="S180" i="1"/>
  <c r="K128" i="1"/>
  <c r="Q128" i="1" s="1"/>
  <c r="Q107" i="1"/>
  <c r="D53" i="1"/>
  <c r="K53" i="1" s="1"/>
  <c r="D43" i="1"/>
  <c r="S173" i="1"/>
  <c r="S152" i="1"/>
  <c r="S162" i="1" s="1"/>
  <c r="R152" i="1"/>
  <c r="R162" i="1" s="1"/>
  <c r="G162" i="1"/>
  <c r="R173" i="1"/>
  <c r="R182" i="1" s="1"/>
  <c r="O207" i="1"/>
  <c r="O208" i="1"/>
  <c r="R76" i="1"/>
  <c r="I78" i="1"/>
  <c r="Q106" i="1"/>
  <c r="K108" i="1"/>
  <c r="F174" i="1"/>
  <c r="K153" i="1"/>
  <c r="S202" i="1"/>
  <c r="S266" i="1"/>
  <c r="S267" i="1"/>
  <c r="K133" i="1"/>
  <c r="Q112" i="1"/>
  <c r="R121" i="1" s="1"/>
  <c r="D54" i="1"/>
  <c r="K54" i="1" s="1"/>
  <c r="D68" i="1"/>
  <c r="L121" i="1"/>
  <c r="K151" i="1"/>
  <c r="F172" i="1"/>
  <c r="K63" i="1"/>
  <c r="Q66" i="1"/>
  <c r="K67" i="1"/>
  <c r="R94" i="1"/>
  <c r="D120" i="1"/>
  <c r="K120" i="1" s="1"/>
  <c r="Q120" i="1" s="1"/>
  <c r="G159" i="1"/>
  <c r="S149" i="1"/>
  <c r="O185" i="1"/>
  <c r="O186" i="1"/>
  <c r="D196" i="1"/>
  <c r="H197" i="1"/>
  <c r="D206" i="1"/>
  <c r="K206" i="1" s="1"/>
  <c r="Q206" i="1" s="1"/>
  <c r="R118" i="1"/>
  <c r="R117" i="1"/>
  <c r="D89" i="1"/>
  <c r="O99" i="1"/>
  <c r="K171" i="1"/>
  <c r="Q171" i="1" s="1"/>
  <c r="Q150" i="1"/>
  <c r="D164" i="1"/>
  <c r="K164" i="1" s="1"/>
  <c r="Q164" i="1" s="1"/>
  <c r="D154" i="1"/>
  <c r="H155" i="1"/>
  <c r="N155" i="1" s="1"/>
  <c r="Q239" i="1"/>
  <c r="K260" i="1"/>
  <c r="Q260" i="1" s="1"/>
  <c r="K85" i="1"/>
  <c r="Q85" i="1" s="1"/>
  <c r="F86" i="1"/>
  <c r="F90" i="1"/>
  <c r="D109" i="1"/>
  <c r="D119" i="1"/>
  <c r="K119" i="1" s="1"/>
  <c r="Q119" i="1" s="1"/>
  <c r="H69" i="1"/>
  <c r="N69" i="1" s="1"/>
  <c r="K89" i="1"/>
  <c r="H90" i="1"/>
  <c r="F130" i="1"/>
  <c r="K109" i="1"/>
  <c r="H110" i="1"/>
  <c r="N110" i="1" s="1"/>
  <c r="H111" i="1"/>
  <c r="N111" i="1" s="1"/>
  <c r="R116" i="1"/>
  <c r="N133" i="1"/>
  <c r="T133" i="1" s="1"/>
  <c r="U133" i="1" s="1"/>
  <c r="R149" i="1"/>
  <c r="R175" i="1"/>
  <c r="S154" i="1"/>
  <c r="S164" i="1" s="1"/>
  <c r="R154" i="1"/>
  <c r="G164" i="1"/>
  <c r="R170" i="1"/>
  <c r="D132" i="1"/>
  <c r="R151" i="1"/>
  <c r="H176" i="1"/>
  <c r="S205" i="1"/>
  <c r="Q256" i="1"/>
  <c r="Q235" i="1"/>
  <c r="S246" i="1"/>
  <c r="F259" i="1"/>
  <c r="K238" i="1"/>
  <c r="D250" i="1"/>
  <c r="K250" i="1" s="1"/>
  <c r="Q250" i="1" s="1"/>
  <c r="H241" i="1"/>
  <c r="N241" i="1" s="1"/>
  <c r="D240" i="1"/>
  <c r="D174" i="1"/>
  <c r="H175" i="1"/>
  <c r="D184" i="1"/>
  <c r="K184" i="1" s="1"/>
  <c r="Q184" i="1" s="1"/>
  <c r="K215" i="1"/>
  <c r="Q215" i="1" s="1"/>
  <c r="Q194" i="1"/>
  <c r="S226" i="1"/>
  <c r="S225" i="1"/>
  <c r="L227" i="1"/>
  <c r="Q218" i="1"/>
  <c r="R227" i="1" s="1"/>
  <c r="S174" i="1"/>
  <c r="S184" i="1" s="1"/>
  <c r="R174" i="1"/>
  <c r="I164" i="1"/>
  <c r="I165" i="1"/>
  <c r="R204" i="1"/>
  <c r="R203" i="1"/>
  <c r="K219" i="1"/>
  <c r="Q198" i="1"/>
  <c r="R207" i="1" s="1"/>
  <c r="L249" i="1"/>
  <c r="K261" i="1"/>
  <c r="D313" i="1"/>
  <c r="K313" i="1" s="1"/>
  <c r="Q313" i="1" s="1"/>
  <c r="H304" i="1"/>
  <c r="D303" i="1"/>
  <c r="F344" i="1"/>
  <c r="K323" i="1"/>
  <c r="G160" i="1"/>
  <c r="G161" i="1"/>
  <c r="G163" i="1"/>
  <c r="L181" i="1"/>
  <c r="L180" i="1"/>
  <c r="S172" i="1"/>
  <c r="S181" i="1" s="1"/>
  <c r="K175" i="1"/>
  <c r="S245" i="1"/>
  <c r="F261" i="1"/>
  <c r="T327" i="1"/>
  <c r="U327" i="1" s="1"/>
  <c r="N348" i="1"/>
  <c r="T348" i="1" s="1"/>
  <c r="U348" i="1" s="1"/>
  <c r="D389" i="1"/>
  <c r="D399" i="1"/>
  <c r="K399" i="1" s="1"/>
  <c r="Q399" i="1" s="1"/>
  <c r="H390" i="1"/>
  <c r="H133" i="1"/>
  <c r="R150" i="1"/>
  <c r="R160" i="1" s="1"/>
  <c r="L164" i="1"/>
  <c r="M185" i="1"/>
  <c r="S176" i="1"/>
  <c r="D185" i="1"/>
  <c r="K185" i="1" s="1"/>
  <c r="Q185" i="1" s="1"/>
  <c r="H219" i="1"/>
  <c r="D218" i="1"/>
  <c r="D228" i="1"/>
  <c r="K228" i="1" s="1"/>
  <c r="Q228" i="1" s="1"/>
  <c r="K258" i="1"/>
  <c r="Q258" i="1" s="1"/>
  <c r="Q237" i="1"/>
  <c r="Q240" i="1"/>
  <c r="R249" i="1" s="1"/>
  <c r="S150" i="1"/>
  <c r="S160" i="1" s="1"/>
  <c r="Q155" i="1"/>
  <c r="R164" i="1" s="1"/>
  <c r="R202" i="1"/>
  <c r="F216" i="1"/>
  <c r="K195" i="1"/>
  <c r="S248" i="1"/>
  <c r="S271" i="1"/>
  <c r="S270" i="1"/>
  <c r="L250" i="1"/>
  <c r="K262" i="1"/>
  <c r="D260" i="1"/>
  <c r="D270" i="1"/>
  <c r="K270" i="1" s="1"/>
  <c r="Q270" i="1" s="1"/>
  <c r="H261" i="1"/>
  <c r="F303" i="1"/>
  <c r="K282" i="1"/>
  <c r="F305" i="1"/>
  <c r="K284" i="1"/>
  <c r="R289" i="1"/>
  <c r="O337" i="1"/>
  <c r="O336" i="1"/>
  <c r="K192" i="1"/>
  <c r="K196" i="1"/>
  <c r="I228" i="1"/>
  <c r="Q241" i="1"/>
  <c r="R250" i="1" s="1"/>
  <c r="F299" i="1"/>
  <c r="K278" i="1"/>
  <c r="F301" i="1"/>
  <c r="K280" i="1"/>
  <c r="H283" i="1"/>
  <c r="N283" i="1" s="1"/>
  <c r="K327" i="1"/>
  <c r="K347" i="1"/>
  <c r="K302" i="1"/>
  <c r="Q302" i="1" s="1"/>
  <c r="Q281" i="1"/>
  <c r="K304" i="1"/>
  <c r="Q283" i="1"/>
  <c r="R292" i="1" s="1"/>
  <c r="S292" i="1"/>
  <c r="K345" i="1"/>
  <c r="Q345" i="1" s="1"/>
  <c r="O443" i="1"/>
  <c r="O444" i="1"/>
  <c r="I315" i="1"/>
  <c r="I314" i="1"/>
  <c r="F346" i="1"/>
  <c r="K325" i="1"/>
  <c r="Q326" i="1"/>
  <c r="R335" i="1" s="1"/>
  <c r="S336" i="1"/>
  <c r="K300" i="1"/>
  <c r="Q300" i="1" s="1"/>
  <c r="Q279" i="1"/>
  <c r="S291" i="1"/>
  <c r="D476" i="1"/>
  <c r="D486" i="1"/>
  <c r="K486" i="1" s="1"/>
  <c r="Q486" i="1" s="1"/>
  <c r="H477" i="1"/>
  <c r="D282" i="1"/>
  <c r="D293" i="1"/>
  <c r="K293" i="1" s="1"/>
  <c r="Q293" i="1" s="1"/>
  <c r="H284" i="1"/>
  <c r="N284" i="1" s="1"/>
  <c r="R309" i="1"/>
  <c r="R315" i="1"/>
  <c r="F342" i="1"/>
  <c r="K321" i="1"/>
  <c r="N390" i="1"/>
  <c r="T390" i="1" s="1"/>
  <c r="U390" i="1" s="1"/>
  <c r="T369" i="1"/>
  <c r="U369" i="1" s="1"/>
  <c r="D325" i="1"/>
  <c r="I336" i="1"/>
  <c r="K385" i="1"/>
  <c r="Q385" i="1" s="1"/>
  <c r="Q364" i="1"/>
  <c r="S438" i="1"/>
  <c r="S444" i="1"/>
  <c r="R460" i="1"/>
  <c r="R466" i="1"/>
  <c r="I466" i="1"/>
  <c r="I465" i="1"/>
  <c r="S352" i="1"/>
  <c r="R353" i="1"/>
  <c r="K389" i="1"/>
  <c r="Q389" i="1" s="1"/>
  <c r="Q368" i="1"/>
  <c r="K431" i="1"/>
  <c r="Q431" i="1" s="1"/>
  <c r="Q410" i="1"/>
  <c r="O357" i="1"/>
  <c r="S380" i="1"/>
  <c r="S374" i="1"/>
  <c r="L443" i="1"/>
  <c r="Q434" i="1"/>
  <c r="R443" i="1" s="1"/>
  <c r="H455" i="1"/>
  <c r="N455" i="1" s="1"/>
  <c r="D454" i="1"/>
  <c r="O314" i="1"/>
  <c r="H326" i="1"/>
  <c r="N326" i="1" s="1"/>
  <c r="D347" i="1"/>
  <c r="D357" i="1"/>
  <c r="K357" i="1" s="1"/>
  <c r="Q357" i="1" s="1"/>
  <c r="H348" i="1"/>
  <c r="D379" i="1"/>
  <c r="K379" i="1" s="1"/>
  <c r="Q379" i="1" s="1"/>
  <c r="H370" i="1"/>
  <c r="N370" i="1" s="1"/>
  <c r="F428" i="1"/>
  <c r="K407" i="1"/>
  <c r="F432" i="1"/>
  <c r="K411" i="1"/>
  <c r="F386" i="1"/>
  <c r="K365" i="1"/>
  <c r="D368" i="1"/>
  <c r="D378" i="1"/>
  <c r="K378" i="1" s="1"/>
  <c r="Q378" i="1" s="1"/>
  <c r="T456" i="1"/>
  <c r="U456" i="1" s="1"/>
  <c r="N477" i="1"/>
  <c r="T477" i="1" s="1"/>
  <c r="U477" i="1" s="1"/>
  <c r="K387" i="1"/>
  <c r="Q387" i="1" s="1"/>
  <c r="Q366" i="1"/>
  <c r="F390" i="1"/>
  <c r="K369" i="1"/>
  <c r="Q391" i="1"/>
  <c r="R400" i="1" s="1"/>
  <c r="L400" i="1"/>
  <c r="D412" i="1"/>
  <c r="D432" i="1"/>
  <c r="Q451" i="1"/>
  <c r="K452" i="1"/>
  <c r="Q455" i="1"/>
  <c r="R464" i="1" s="1"/>
  <c r="K456" i="1"/>
  <c r="K476" i="1"/>
  <c r="R481" i="1"/>
  <c r="I443" i="1"/>
  <c r="R444" i="1"/>
  <c r="R395" i="1"/>
  <c r="O422" i="1"/>
  <c r="H391" i="1"/>
  <c r="K408" i="1"/>
  <c r="K412" i="1"/>
  <c r="K367" i="1"/>
  <c r="Q370" i="1"/>
  <c r="R379" i="1" s="1"/>
  <c r="H413" i="1"/>
  <c r="N413" i="1" s="1"/>
  <c r="K450" i="1"/>
  <c r="Q453" i="1"/>
  <c r="I486" i="1"/>
  <c r="S161" i="1" l="1"/>
  <c r="R161" i="1"/>
  <c r="R183" i="1"/>
  <c r="S183" i="1"/>
  <c r="K386" i="1"/>
  <c r="Q386" i="1" s="1"/>
  <c r="Q365" i="1"/>
  <c r="K303" i="1"/>
  <c r="Q303" i="1" s="1"/>
  <c r="Q282" i="1"/>
  <c r="D227" i="1"/>
  <c r="K227" i="1" s="1"/>
  <c r="Q227" i="1" s="1"/>
  <c r="D217" i="1"/>
  <c r="H218" i="1"/>
  <c r="D249" i="1"/>
  <c r="K249" i="1" s="1"/>
  <c r="Q249" i="1" s="1"/>
  <c r="D239" i="1"/>
  <c r="H240" i="1"/>
  <c r="N240" i="1" s="1"/>
  <c r="L98" i="1"/>
  <c r="Q89" i="1"/>
  <c r="R98" i="1" s="1"/>
  <c r="D291" i="1"/>
  <c r="K291" i="1" s="1"/>
  <c r="Q291" i="1" s="1"/>
  <c r="D281" i="1"/>
  <c r="H282" i="1"/>
  <c r="N282" i="1" s="1"/>
  <c r="K348" i="1"/>
  <c r="L336" i="1"/>
  <c r="Q327" i="1"/>
  <c r="R336" i="1" s="1"/>
  <c r="K217" i="1"/>
  <c r="Q217" i="1" s="1"/>
  <c r="Q196" i="1"/>
  <c r="Q261" i="1"/>
  <c r="R270" i="1" s="1"/>
  <c r="L270" i="1"/>
  <c r="N262" i="1"/>
  <c r="T262" i="1" s="1"/>
  <c r="U262" i="1" s="1"/>
  <c r="T241" i="1"/>
  <c r="U241" i="1" s="1"/>
  <c r="S185" i="1"/>
  <c r="T69" i="1"/>
  <c r="U69" i="1" s="1"/>
  <c r="N90" i="1"/>
  <c r="T90" i="1" s="1"/>
  <c r="U90" i="1" s="1"/>
  <c r="N218" i="1"/>
  <c r="T218" i="1" s="1"/>
  <c r="U218" i="1" s="1"/>
  <c r="T197" i="1"/>
  <c r="U197" i="1" s="1"/>
  <c r="D42" i="1"/>
  <c r="D52" i="1"/>
  <c r="K52" i="1" s="1"/>
  <c r="Q132" i="1"/>
  <c r="R141" i="1" s="1"/>
  <c r="L141" i="1"/>
  <c r="L485" i="1"/>
  <c r="Q476" i="1"/>
  <c r="R485" i="1" s="1"/>
  <c r="K429" i="1"/>
  <c r="Q429" i="1" s="1"/>
  <c r="Q408" i="1"/>
  <c r="D334" i="1"/>
  <c r="K334" i="1" s="1"/>
  <c r="Q334" i="1" s="1"/>
  <c r="D324" i="1"/>
  <c r="H325" i="1"/>
  <c r="N325" i="1" s="1"/>
  <c r="T283" i="1"/>
  <c r="U283" i="1" s="1"/>
  <c r="N304" i="1"/>
  <c r="T304" i="1" s="1"/>
  <c r="U304" i="1" s="1"/>
  <c r="K213" i="1"/>
  <c r="Q213" i="1" s="1"/>
  <c r="Q192" i="1"/>
  <c r="S163" i="1"/>
  <c r="D205" i="1"/>
  <c r="K205" i="1" s="1"/>
  <c r="Q205" i="1" s="1"/>
  <c r="H196" i="1"/>
  <c r="D195" i="1"/>
  <c r="K88" i="1"/>
  <c r="Q88" i="1" s="1"/>
  <c r="Q67" i="1"/>
  <c r="D77" i="1"/>
  <c r="K77" i="1" s="1"/>
  <c r="Q77" i="1" s="1"/>
  <c r="H68" i="1"/>
  <c r="N68" i="1" s="1"/>
  <c r="D67" i="1"/>
  <c r="D377" i="1"/>
  <c r="K377" i="1" s="1"/>
  <c r="Q377" i="1" s="1"/>
  <c r="D367" i="1"/>
  <c r="H368" i="1"/>
  <c r="N368" i="1" s="1"/>
  <c r="L465" i="1"/>
  <c r="K477" i="1"/>
  <c r="Q456" i="1"/>
  <c r="R465" i="1" s="1"/>
  <c r="L356" i="1"/>
  <c r="Q347" i="1"/>
  <c r="R356" i="1" s="1"/>
  <c r="K473" i="1"/>
  <c r="Q473" i="1" s="1"/>
  <c r="Q452" i="1"/>
  <c r="K471" i="1"/>
  <c r="Q471" i="1" s="1"/>
  <c r="Q450" i="1"/>
  <c r="K301" i="1"/>
  <c r="Q301" i="1" s="1"/>
  <c r="Q280" i="1"/>
  <c r="K174" i="1"/>
  <c r="Q174" i="1" s="1"/>
  <c r="Q153" i="1"/>
  <c r="N132" i="1"/>
  <c r="T132" i="1" s="1"/>
  <c r="U132" i="1" s="1"/>
  <c r="T111" i="1"/>
  <c r="U111" i="1" s="1"/>
  <c r="D431" i="1"/>
  <c r="H432" i="1"/>
  <c r="D441" i="1"/>
  <c r="K441" i="1" s="1"/>
  <c r="Q441" i="1" s="1"/>
  <c r="K428" i="1"/>
  <c r="Q428" i="1" s="1"/>
  <c r="Q407" i="1"/>
  <c r="D475" i="1"/>
  <c r="D485" i="1"/>
  <c r="K485" i="1" s="1"/>
  <c r="Q485" i="1" s="1"/>
  <c r="H476" i="1"/>
  <c r="Q304" i="1"/>
  <c r="R313" i="1" s="1"/>
  <c r="L313" i="1"/>
  <c r="D269" i="1"/>
  <c r="K269" i="1" s="1"/>
  <c r="Q269" i="1" s="1"/>
  <c r="H260" i="1"/>
  <c r="D259" i="1"/>
  <c r="K344" i="1"/>
  <c r="Q344" i="1" s="1"/>
  <c r="Q323" i="1"/>
  <c r="L228" i="1"/>
  <c r="Q219" i="1"/>
  <c r="R228" i="1" s="1"/>
  <c r="K259" i="1"/>
  <c r="Q259" i="1" s="1"/>
  <c r="Q238" i="1"/>
  <c r="T110" i="1"/>
  <c r="U110" i="1" s="1"/>
  <c r="N131" i="1"/>
  <c r="T131" i="1" s="1"/>
  <c r="U131" i="1" s="1"/>
  <c r="H109" i="1"/>
  <c r="N109" i="1" s="1"/>
  <c r="D118" i="1"/>
  <c r="K118" i="1" s="1"/>
  <c r="Q118" i="1" s="1"/>
  <c r="D108" i="1"/>
  <c r="N176" i="1"/>
  <c r="T176" i="1" s="1"/>
  <c r="U176" i="1" s="1"/>
  <c r="T155" i="1"/>
  <c r="U155" i="1" s="1"/>
  <c r="H89" i="1"/>
  <c r="D88" i="1"/>
  <c r="D98" i="1"/>
  <c r="K98" i="1" s="1"/>
  <c r="Q98" i="1" s="1"/>
  <c r="Q63" i="1"/>
  <c r="K84" i="1"/>
  <c r="Q84" i="1" s="1"/>
  <c r="T284" i="1"/>
  <c r="U284" i="1" s="1"/>
  <c r="N305" i="1"/>
  <c r="T305" i="1" s="1"/>
  <c r="U305" i="1" s="1"/>
  <c r="L378" i="1"/>
  <c r="K390" i="1"/>
  <c r="Q369" i="1"/>
  <c r="R378" i="1" s="1"/>
  <c r="K346" i="1"/>
  <c r="Q346" i="1" s="1"/>
  <c r="Q325" i="1"/>
  <c r="H347" i="1"/>
  <c r="D346" i="1"/>
  <c r="D356" i="1"/>
  <c r="K356" i="1" s="1"/>
  <c r="Q356" i="1" s="1"/>
  <c r="K342" i="1"/>
  <c r="Q342" i="1" s="1"/>
  <c r="Q321" i="1"/>
  <c r="K216" i="1"/>
  <c r="Q216" i="1" s="1"/>
  <c r="Q195" i="1"/>
  <c r="T413" i="1"/>
  <c r="U413" i="1" s="1"/>
  <c r="N434" i="1"/>
  <c r="T434" i="1" s="1"/>
  <c r="U434" i="1" s="1"/>
  <c r="D411" i="1"/>
  <c r="D421" i="1"/>
  <c r="K421" i="1" s="1"/>
  <c r="Q421" i="1" s="1"/>
  <c r="H412" i="1"/>
  <c r="N412" i="1" s="1"/>
  <c r="N347" i="1"/>
  <c r="T347" i="1" s="1"/>
  <c r="U347" i="1" s="1"/>
  <c r="T326" i="1"/>
  <c r="U326" i="1" s="1"/>
  <c r="K299" i="1"/>
  <c r="Q299" i="1" s="1"/>
  <c r="Q278" i="1"/>
  <c r="L271" i="1"/>
  <c r="Q262" i="1"/>
  <c r="R271" i="1" s="1"/>
  <c r="Q175" i="1"/>
  <c r="R184" i="1" s="1"/>
  <c r="L184" i="1"/>
  <c r="R159" i="1"/>
  <c r="K130" i="1"/>
  <c r="Q130" i="1" s="1"/>
  <c r="Q109" i="1"/>
  <c r="D163" i="1"/>
  <c r="K163" i="1" s="1"/>
  <c r="Q163" i="1" s="1"/>
  <c r="D153" i="1"/>
  <c r="H154" i="1"/>
  <c r="N154" i="1" s="1"/>
  <c r="S159" i="1"/>
  <c r="K129" i="1"/>
  <c r="Q129" i="1" s="1"/>
  <c r="Q108" i="1"/>
  <c r="T455" i="1"/>
  <c r="U455" i="1" s="1"/>
  <c r="N476" i="1"/>
  <c r="T476" i="1" s="1"/>
  <c r="U476" i="1" s="1"/>
  <c r="K432" i="1"/>
  <c r="Q432" i="1" s="1"/>
  <c r="Q411" i="1"/>
  <c r="K388" i="1"/>
  <c r="Q388" i="1" s="1"/>
  <c r="Q367" i="1"/>
  <c r="N391" i="1"/>
  <c r="T391" i="1" s="1"/>
  <c r="U391" i="1" s="1"/>
  <c r="T370" i="1"/>
  <c r="U370" i="1" s="1"/>
  <c r="K305" i="1"/>
  <c r="L293" i="1"/>
  <c r="Q284" i="1"/>
  <c r="R293" i="1" s="1"/>
  <c r="D398" i="1"/>
  <c r="K398" i="1" s="1"/>
  <c r="Q398" i="1" s="1"/>
  <c r="D388" i="1"/>
  <c r="H389" i="1"/>
  <c r="S182" i="1"/>
  <c r="D312" i="1"/>
  <c r="K312" i="1" s="1"/>
  <c r="Q312" i="1" s="1"/>
  <c r="H303" i="1"/>
  <c r="D302" i="1"/>
  <c r="D173" i="1"/>
  <c r="H174" i="1"/>
  <c r="D183" i="1"/>
  <c r="K183" i="1" s="1"/>
  <c r="Q183" i="1" s="1"/>
  <c r="D141" i="1"/>
  <c r="K141" i="1" s="1"/>
  <c r="Q141" i="1" s="1"/>
  <c r="D131" i="1"/>
  <c r="H132" i="1"/>
  <c r="L142" i="1"/>
  <c r="Q133" i="1"/>
  <c r="R142" i="1" s="1"/>
  <c r="K433" i="1"/>
  <c r="Q412" i="1"/>
  <c r="R421" i="1" s="1"/>
  <c r="L421" i="1"/>
  <c r="H454" i="1"/>
  <c r="N454" i="1" s="1"/>
  <c r="D463" i="1"/>
  <c r="K463" i="1" s="1"/>
  <c r="Q463" i="1" s="1"/>
  <c r="D453" i="1"/>
  <c r="R180" i="1"/>
  <c r="K172" i="1"/>
  <c r="Q172" i="1" s="1"/>
  <c r="Q151" i="1"/>
  <c r="Q90" i="1"/>
  <c r="R99" i="1" s="1"/>
  <c r="L99" i="1"/>
  <c r="T454" i="1" l="1"/>
  <c r="U454" i="1" s="1"/>
  <c r="N475" i="1"/>
  <c r="T475" i="1" s="1"/>
  <c r="U475" i="1" s="1"/>
  <c r="T240" i="1"/>
  <c r="U240" i="1" s="1"/>
  <c r="N261" i="1"/>
  <c r="T261" i="1" s="1"/>
  <c r="U261" i="1" s="1"/>
  <c r="L486" i="1"/>
  <c r="Q477" i="1"/>
  <c r="R486" i="1" s="1"/>
  <c r="D311" i="1"/>
  <c r="K311" i="1" s="1"/>
  <c r="Q311" i="1" s="1"/>
  <c r="D301" i="1"/>
  <c r="H302" i="1"/>
  <c r="D152" i="1"/>
  <c r="H153" i="1"/>
  <c r="N153" i="1" s="1"/>
  <c r="D162" i="1"/>
  <c r="K162" i="1" s="1"/>
  <c r="Q162" i="1" s="1"/>
  <c r="D420" i="1"/>
  <c r="K420" i="1" s="1"/>
  <c r="Q420" i="1" s="1"/>
  <c r="D410" i="1"/>
  <c r="H411" i="1"/>
  <c r="N411" i="1" s="1"/>
  <c r="H346" i="1"/>
  <c r="D345" i="1"/>
  <c r="D355" i="1"/>
  <c r="K355" i="1" s="1"/>
  <c r="Q355" i="1" s="1"/>
  <c r="H108" i="1"/>
  <c r="N108" i="1" s="1"/>
  <c r="D117" i="1"/>
  <c r="K117" i="1" s="1"/>
  <c r="Q117" i="1" s="1"/>
  <c r="D107" i="1"/>
  <c r="D430" i="1"/>
  <c r="H431" i="1"/>
  <c r="D440" i="1"/>
  <c r="K440" i="1" s="1"/>
  <c r="Q440" i="1" s="1"/>
  <c r="T368" i="1"/>
  <c r="U368" i="1" s="1"/>
  <c r="N389" i="1"/>
  <c r="T389" i="1" s="1"/>
  <c r="U389" i="1" s="1"/>
  <c r="H195" i="1"/>
  <c r="D194" i="1"/>
  <c r="D204" i="1"/>
  <c r="K204" i="1" s="1"/>
  <c r="Q204" i="1" s="1"/>
  <c r="D290" i="1"/>
  <c r="K290" i="1" s="1"/>
  <c r="Q290" i="1" s="1"/>
  <c r="H281" i="1"/>
  <c r="N281" i="1" s="1"/>
  <c r="D280" i="1"/>
  <c r="D216" i="1"/>
  <c r="H217" i="1"/>
  <c r="D226" i="1"/>
  <c r="K226" i="1" s="1"/>
  <c r="Q226" i="1" s="1"/>
  <c r="N89" i="1"/>
  <c r="T89" i="1" s="1"/>
  <c r="U89" i="1" s="1"/>
  <c r="T68" i="1"/>
  <c r="U68" i="1" s="1"/>
  <c r="L357" i="1"/>
  <c r="Q348" i="1"/>
  <c r="R357" i="1" s="1"/>
  <c r="H388" i="1"/>
  <c r="D397" i="1"/>
  <c r="K397" i="1" s="1"/>
  <c r="Q397" i="1" s="1"/>
  <c r="D387" i="1"/>
  <c r="N303" i="1"/>
  <c r="T303" i="1" s="1"/>
  <c r="U303" i="1" s="1"/>
  <c r="T282" i="1"/>
  <c r="U282" i="1" s="1"/>
  <c r="L314" i="1"/>
  <c r="Q305" i="1"/>
  <c r="R314" i="1" s="1"/>
  <c r="H367" i="1"/>
  <c r="N367" i="1" s="1"/>
  <c r="D376" i="1"/>
  <c r="K376" i="1" s="1"/>
  <c r="Q376" i="1" s="1"/>
  <c r="D366" i="1"/>
  <c r="T196" i="1"/>
  <c r="U196" i="1" s="1"/>
  <c r="N217" i="1"/>
  <c r="T217" i="1" s="1"/>
  <c r="U217" i="1" s="1"/>
  <c r="T325" i="1"/>
  <c r="U325" i="1" s="1"/>
  <c r="N346" i="1"/>
  <c r="T346" i="1" s="1"/>
  <c r="U346" i="1" s="1"/>
  <c r="Q390" i="1"/>
  <c r="R399" i="1" s="1"/>
  <c r="L399" i="1"/>
  <c r="N433" i="1"/>
  <c r="T433" i="1" s="1"/>
  <c r="U433" i="1" s="1"/>
  <c r="T412" i="1"/>
  <c r="U412" i="1" s="1"/>
  <c r="L442" i="1"/>
  <c r="Q433" i="1"/>
  <c r="R442" i="1" s="1"/>
  <c r="H173" i="1"/>
  <c r="D182" i="1"/>
  <c r="K182" i="1" s="1"/>
  <c r="Q182" i="1" s="1"/>
  <c r="D172" i="1"/>
  <c r="N175" i="1"/>
  <c r="T175" i="1" s="1"/>
  <c r="U175" i="1" s="1"/>
  <c r="T154" i="1"/>
  <c r="U154" i="1" s="1"/>
  <c r="D452" i="1"/>
  <c r="H453" i="1"/>
  <c r="N453" i="1" s="1"/>
  <c r="D462" i="1"/>
  <c r="K462" i="1" s="1"/>
  <c r="Q462" i="1" s="1"/>
  <c r="N130" i="1"/>
  <c r="T130" i="1" s="1"/>
  <c r="U130" i="1" s="1"/>
  <c r="T109" i="1"/>
  <c r="U109" i="1" s="1"/>
  <c r="H88" i="1"/>
  <c r="D87" i="1"/>
  <c r="D97" i="1"/>
  <c r="K97" i="1" s="1"/>
  <c r="Q97" i="1" s="1"/>
  <c r="D140" i="1"/>
  <c r="K140" i="1" s="1"/>
  <c r="Q140" i="1" s="1"/>
  <c r="D130" i="1"/>
  <c r="H131" i="1"/>
  <c r="H259" i="1"/>
  <c r="D268" i="1"/>
  <c r="K268" i="1" s="1"/>
  <c r="Q268" i="1" s="1"/>
  <c r="D258" i="1"/>
  <c r="H475" i="1"/>
  <c r="D484" i="1"/>
  <c r="K484" i="1" s="1"/>
  <c r="Q484" i="1" s="1"/>
  <c r="D474" i="1"/>
  <c r="D76" i="1"/>
  <c r="K76" i="1" s="1"/>
  <c r="Q76" i="1" s="1"/>
  <c r="D66" i="1"/>
  <c r="H67" i="1"/>
  <c r="N67" i="1" s="1"/>
  <c r="D333" i="1"/>
  <c r="K333" i="1" s="1"/>
  <c r="Q333" i="1" s="1"/>
  <c r="D323" i="1"/>
  <c r="H324" i="1"/>
  <c r="N324" i="1" s="1"/>
  <c r="D51" i="1"/>
  <c r="K51" i="1" s="1"/>
  <c r="D41" i="1"/>
  <c r="D248" i="1"/>
  <c r="K248" i="1" s="1"/>
  <c r="Q248" i="1" s="1"/>
  <c r="H239" i="1"/>
  <c r="N239" i="1" s="1"/>
  <c r="D238" i="1"/>
  <c r="D75" i="1" l="1"/>
  <c r="K75" i="1" s="1"/>
  <c r="Q75" i="1" s="1"/>
  <c r="D65" i="1"/>
  <c r="H66" i="1"/>
  <c r="N66" i="1" s="1"/>
  <c r="D106" i="1"/>
  <c r="D116" i="1"/>
  <c r="K116" i="1" s="1"/>
  <c r="Q116" i="1" s="1"/>
  <c r="T411" i="1"/>
  <c r="U411" i="1" s="1"/>
  <c r="N432" i="1"/>
  <c r="T432" i="1" s="1"/>
  <c r="U432" i="1" s="1"/>
  <c r="D310" i="1"/>
  <c r="K310" i="1" s="1"/>
  <c r="Q310" i="1" s="1"/>
  <c r="D300" i="1"/>
  <c r="H301" i="1"/>
  <c r="N474" i="1"/>
  <c r="T474" i="1" s="1"/>
  <c r="U474" i="1" s="1"/>
  <c r="T453" i="1"/>
  <c r="U453" i="1" s="1"/>
  <c r="D396" i="1"/>
  <c r="K396" i="1" s="1"/>
  <c r="Q396" i="1" s="1"/>
  <c r="H387" i="1"/>
  <c r="D386" i="1"/>
  <c r="D203" i="1"/>
  <c r="K203" i="1" s="1"/>
  <c r="Q203" i="1" s="1"/>
  <c r="H194" i="1"/>
  <c r="D193" i="1"/>
  <c r="H410" i="1"/>
  <c r="N410" i="1" s="1"/>
  <c r="D419" i="1"/>
  <c r="K419" i="1" s="1"/>
  <c r="Q419" i="1" s="1"/>
  <c r="D409" i="1"/>
  <c r="N345" i="1"/>
  <c r="T345" i="1" s="1"/>
  <c r="U345" i="1" s="1"/>
  <c r="T324" i="1"/>
  <c r="U324" i="1" s="1"/>
  <c r="H474" i="1"/>
  <c r="D483" i="1"/>
  <c r="K483" i="1" s="1"/>
  <c r="Q483" i="1" s="1"/>
  <c r="D473" i="1"/>
  <c r="D451" i="1"/>
  <c r="D461" i="1"/>
  <c r="K461" i="1" s="1"/>
  <c r="Q461" i="1" s="1"/>
  <c r="H452" i="1"/>
  <c r="N452" i="1" s="1"/>
  <c r="D375" i="1"/>
  <c r="K375" i="1" s="1"/>
  <c r="Q375" i="1" s="1"/>
  <c r="H366" i="1"/>
  <c r="N366" i="1" s="1"/>
  <c r="D365" i="1"/>
  <c r="N216" i="1"/>
  <c r="T216" i="1" s="1"/>
  <c r="U216" i="1" s="1"/>
  <c r="T195" i="1"/>
  <c r="U195" i="1" s="1"/>
  <c r="N129" i="1"/>
  <c r="T129" i="1" s="1"/>
  <c r="U129" i="1" s="1"/>
  <c r="T108" i="1"/>
  <c r="U108" i="1" s="1"/>
  <c r="D139" i="1"/>
  <c r="K139" i="1" s="1"/>
  <c r="Q139" i="1" s="1"/>
  <c r="D129" i="1"/>
  <c r="H130" i="1"/>
  <c r="H87" i="1"/>
  <c r="D96" i="1"/>
  <c r="K96" i="1" s="1"/>
  <c r="Q96" i="1" s="1"/>
  <c r="D86" i="1"/>
  <c r="T367" i="1"/>
  <c r="U367" i="1" s="1"/>
  <c r="N388" i="1"/>
  <c r="T388" i="1" s="1"/>
  <c r="U388" i="1" s="1"/>
  <c r="D225" i="1"/>
  <c r="K225" i="1" s="1"/>
  <c r="Q225" i="1" s="1"/>
  <c r="D215" i="1"/>
  <c r="H216" i="1"/>
  <c r="D332" i="1"/>
  <c r="K332" i="1" s="1"/>
  <c r="Q332" i="1" s="1"/>
  <c r="H323" i="1"/>
  <c r="N323" i="1" s="1"/>
  <c r="D322" i="1"/>
  <c r="D171" i="1"/>
  <c r="H172" i="1"/>
  <c r="D181" i="1"/>
  <c r="K181" i="1" s="1"/>
  <c r="Q181" i="1" s="1"/>
  <c r="D289" i="1"/>
  <c r="K289" i="1" s="1"/>
  <c r="Q289" i="1" s="1"/>
  <c r="H280" i="1"/>
  <c r="N280" i="1" s="1"/>
  <c r="D279" i="1"/>
  <c r="N174" i="1"/>
  <c r="T174" i="1" s="1"/>
  <c r="U174" i="1" s="1"/>
  <c r="T153" i="1"/>
  <c r="U153" i="1" s="1"/>
  <c r="D247" i="1"/>
  <c r="K247" i="1" s="1"/>
  <c r="Q247" i="1" s="1"/>
  <c r="H238" i="1"/>
  <c r="N238" i="1" s="1"/>
  <c r="D237" i="1"/>
  <c r="N260" i="1"/>
  <c r="T260" i="1" s="1"/>
  <c r="U260" i="1" s="1"/>
  <c r="T239" i="1"/>
  <c r="U239" i="1" s="1"/>
  <c r="D267" i="1"/>
  <c r="K267" i="1" s="1"/>
  <c r="Q267" i="1" s="1"/>
  <c r="D257" i="1"/>
  <c r="H258" i="1"/>
  <c r="N88" i="1"/>
  <c r="T88" i="1" s="1"/>
  <c r="U88" i="1" s="1"/>
  <c r="T67" i="1"/>
  <c r="U67" i="1" s="1"/>
  <c r="T281" i="1"/>
  <c r="U281" i="1" s="1"/>
  <c r="N302" i="1"/>
  <c r="T302" i="1" s="1"/>
  <c r="U302" i="1" s="1"/>
  <c r="H345" i="1"/>
  <c r="D344" i="1"/>
  <c r="D354" i="1"/>
  <c r="K354" i="1" s="1"/>
  <c r="Q354" i="1" s="1"/>
  <c r="D161" i="1"/>
  <c r="K161" i="1" s="1"/>
  <c r="Q161" i="1" s="1"/>
  <c r="D151" i="1"/>
  <c r="H152" i="1"/>
  <c r="N152" i="1" s="1"/>
  <c r="D40" i="1"/>
  <c r="D50" i="1"/>
  <c r="K50" i="1" s="1"/>
  <c r="H430" i="1"/>
  <c r="D429" i="1"/>
  <c r="D439" i="1"/>
  <c r="K439" i="1" s="1"/>
  <c r="Q439" i="1" s="1"/>
  <c r="T280" i="1" l="1"/>
  <c r="U280" i="1" s="1"/>
  <c r="N301" i="1"/>
  <c r="T301" i="1" s="1"/>
  <c r="U301" i="1" s="1"/>
  <c r="N387" i="1"/>
  <c r="T387" i="1" s="1"/>
  <c r="U387" i="1" s="1"/>
  <c r="T366" i="1"/>
  <c r="U366" i="1" s="1"/>
  <c r="D395" i="1"/>
  <c r="K395" i="1" s="1"/>
  <c r="Q395" i="1" s="1"/>
  <c r="H386" i="1"/>
  <c r="D385" i="1"/>
  <c r="H344" i="1"/>
  <c r="D343" i="1"/>
  <c r="D353" i="1"/>
  <c r="K353" i="1" s="1"/>
  <c r="Q353" i="1" s="1"/>
  <c r="D364" i="1"/>
  <c r="D374" i="1"/>
  <c r="K374" i="1" s="1"/>
  <c r="Q374" i="1" s="1"/>
  <c r="H365" i="1"/>
  <c r="N365" i="1" s="1"/>
  <c r="H215" i="1"/>
  <c r="D214" i="1"/>
  <c r="D224" i="1"/>
  <c r="K224" i="1" s="1"/>
  <c r="Q224" i="1" s="1"/>
  <c r="D138" i="1"/>
  <c r="K138" i="1" s="1"/>
  <c r="Q138" i="1" s="1"/>
  <c r="H129" i="1"/>
  <c r="D128" i="1"/>
  <c r="T452" i="1"/>
  <c r="U452" i="1" s="1"/>
  <c r="N473" i="1"/>
  <c r="T473" i="1" s="1"/>
  <c r="U473" i="1" s="1"/>
  <c r="N173" i="1"/>
  <c r="T173" i="1" s="1"/>
  <c r="U173" i="1" s="1"/>
  <c r="T152" i="1"/>
  <c r="U152" i="1" s="1"/>
  <c r="D180" i="1"/>
  <c r="K180" i="1" s="1"/>
  <c r="Q180" i="1" s="1"/>
  <c r="D170" i="1"/>
  <c r="H451" i="1"/>
  <c r="N451" i="1" s="1"/>
  <c r="D450" i="1"/>
  <c r="D460" i="1"/>
  <c r="K460" i="1" s="1"/>
  <c r="Q460" i="1" s="1"/>
  <c r="T410" i="1"/>
  <c r="U410" i="1" s="1"/>
  <c r="N431" i="1"/>
  <c r="T431" i="1" s="1"/>
  <c r="U431" i="1" s="1"/>
  <c r="N106" i="1"/>
  <c r="D115" i="1"/>
  <c r="K115" i="1" s="1"/>
  <c r="Q115" i="1" s="1"/>
  <c r="M122" i="1"/>
  <c r="L122" i="1"/>
  <c r="G122" i="1"/>
  <c r="S122" i="1"/>
  <c r="R122" i="1"/>
  <c r="D288" i="1"/>
  <c r="K288" i="1" s="1"/>
  <c r="Q288" i="1" s="1"/>
  <c r="D278" i="1"/>
  <c r="D49" i="1"/>
  <c r="K49" i="1" s="1"/>
  <c r="D39" i="1"/>
  <c r="N259" i="1"/>
  <c r="T259" i="1" s="1"/>
  <c r="U259" i="1" s="1"/>
  <c r="T238" i="1"/>
  <c r="U238" i="1" s="1"/>
  <c r="H151" i="1"/>
  <c r="N151" i="1" s="1"/>
  <c r="D150" i="1"/>
  <c r="D160" i="1"/>
  <c r="K160" i="1" s="1"/>
  <c r="Q160" i="1" s="1"/>
  <c r="D331" i="1"/>
  <c r="K331" i="1" s="1"/>
  <c r="Q331" i="1" s="1"/>
  <c r="D321" i="1"/>
  <c r="H86" i="1"/>
  <c r="D95" i="1"/>
  <c r="K95" i="1" s="1"/>
  <c r="Q95" i="1" s="1"/>
  <c r="D85" i="1"/>
  <c r="D472" i="1"/>
  <c r="D482" i="1"/>
  <c r="K482" i="1" s="1"/>
  <c r="Q482" i="1" s="1"/>
  <c r="H473" i="1"/>
  <c r="D192" i="1"/>
  <c r="D202" i="1"/>
  <c r="K202" i="1" s="1"/>
  <c r="Q202" i="1" s="1"/>
  <c r="N87" i="1"/>
  <c r="T87" i="1" s="1"/>
  <c r="U87" i="1" s="1"/>
  <c r="T66" i="1"/>
  <c r="U66" i="1" s="1"/>
  <c r="D246" i="1"/>
  <c r="K246" i="1" s="1"/>
  <c r="Q246" i="1" s="1"/>
  <c r="D236" i="1"/>
  <c r="H237" i="1"/>
  <c r="N237" i="1" s="1"/>
  <c r="D418" i="1"/>
  <c r="K418" i="1" s="1"/>
  <c r="Q418" i="1" s="1"/>
  <c r="H409" i="1"/>
  <c r="N409" i="1" s="1"/>
  <c r="D408" i="1"/>
  <c r="N128" i="1"/>
  <c r="T128" i="1" s="1"/>
  <c r="U128" i="1" s="1"/>
  <c r="U107" i="1"/>
  <c r="H429" i="1"/>
  <c r="D428" i="1"/>
  <c r="D438" i="1"/>
  <c r="K438" i="1" s="1"/>
  <c r="Q438" i="1" s="1"/>
  <c r="D256" i="1"/>
  <c r="D266" i="1"/>
  <c r="K266" i="1" s="1"/>
  <c r="Q266" i="1" s="1"/>
  <c r="T323" i="1"/>
  <c r="U323" i="1" s="1"/>
  <c r="N344" i="1"/>
  <c r="T344" i="1" s="1"/>
  <c r="U344" i="1" s="1"/>
  <c r="T194" i="1"/>
  <c r="U194" i="1" s="1"/>
  <c r="N215" i="1"/>
  <c r="T215" i="1" s="1"/>
  <c r="U215" i="1" s="1"/>
  <c r="D309" i="1"/>
  <c r="K309" i="1" s="1"/>
  <c r="Q309" i="1" s="1"/>
  <c r="D299" i="1"/>
  <c r="D74" i="1"/>
  <c r="K74" i="1" s="1"/>
  <c r="Q74" i="1" s="1"/>
  <c r="H65" i="1"/>
  <c r="N65" i="1" s="1"/>
  <c r="D64" i="1"/>
  <c r="D73" i="1" l="1"/>
  <c r="K73" i="1" s="1"/>
  <c r="Q73" i="1" s="1"/>
  <c r="D63" i="1"/>
  <c r="D471" i="1"/>
  <c r="D481" i="1"/>
  <c r="K481" i="1" s="1"/>
  <c r="Q481" i="1" s="1"/>
  <c r="H472" i="1"/>
  <c r="D159" i="1"/>
  <c r="K159" i="1" s="1"/>
  <c r="Q159" i="1" s="1"/>
  <c r="D149" i="1"/>
  <c r="N300" i="1"/>
  <c r="T300" i="1" s="1"/>
  <c r="U300" i="1" s="1"/>
  <c r="U279" i="1"/>
  <c r="T106" i="1"/>
  <c r="U106" i="1" s="1"/>
  <c r="U113" i="1" s="1"/>
  <c r="N127" i="1"/>
  <c r="T127" i="1" s="1"/>
  <c r="U127" i="1" s="1"/>
  <c r="U134" i="1" s="1"/>
  <c r="T65" i="1"/>
  <c r="U65" i="1" s="1"/>
  <c r="N86" i="1"/>
  <c r="T86" i="1" s="1"/>
  <c r="U86" i="1" s="1"/>
  <c r="D407" i="1"/>
  <c r="D417" i="1"/>
  <c r="K417" i="1" s="1"/>
  <c r="Q417" i="1" s="1"/>
  <c r="H408" i="1"/>
  <c r="N408" i="1" s="1"/>
  <c r="N386" i="1"/>
  <c r="T386" i="1" s="1"/>
  <c r="U386" i="1" s="1"/>
  <c r="T365" i="1"/>
  <c r="U365" i="1" s="1"/>
  <c r="D94" i="1"/>
  <c r="K94" i="1" s="1"/>
  <c r="Q94" i="1" s="1"/>
  <c r="D84" i="1"/>
  <c r="T409" i="1"/>
  <c r="U409" i="1" s="1"/>
  <c r="N430" i="1"/>
  <c r="T430" i="1" s="1"/>
  <c r="U430" i="1" s="1"/>
  <c r="U214" i="1"/>
  <c r="T193" i="1"/>
  <c r="U193" i="1" s="1"/>
  <c r="D330" i="1"/>
  <c r="K330" i="1" s="1"/>
  <c r="Q330" i="1" s="1"/>
  <c r="N321" i="1"/>
  <c r="M337" i="1"/>
  <c r="G337" i="1"/>
  <c r="S337" i="1"/>
  <c r="L337" i="1"/>
  <c r="R337" i="1"/>
  <c r="D459" i="1"/>
  <c r="K459" i="1" s="1"/>
  <c r="Q459" i="1" s="1"/>
  <c r="H450" i="1"/>
  <c r="N450" i="1" s="1"/>
  <c r="U343" i="1"/>
  <c r="U322" i="1"/>
  <c r="T451" i="1"/>
  <c r="U451" i="1" s="1"/>
  <c r="N472" i="1"/>
  <c r="T472" i="1" s="1"/>
  <c r="U472" i="1" s="1"/>
  <c r="D137" i="1"/>
  <c r="K137" i="1" s="1"/>
  <c r="Q137" i="1" s="1"/>
  <c r="D127" i="1"/>
  <c r="D373" i="1"/>
  <c r="K373" i="1" s="1"/>
  <c r="Q373" i="1" s="1"/>
  <c r="H364" i="1"/>
  <c r="N364" i="1" s="1"/>
  <c r="N172" i="1"/>
  <c r="T172" i="1" s="1"/>
  <c r="U172" i="1" s="1"/>
  <c r="T151" i="1"/>
  <c r="U151" i="1" s="1"/>
  <c r="D308" i="1"/>
  <c r="K308" i="1" s="1"/>
  <c r="Q308" i="1" s="1"/>
  <c r="G315" i="1"/>
  <c r="D48" i="1"/>
  <c r="K48" i="1" s="1"/>
  <c r="M55" i="1"/>
  <c r="L55" i="1"/>
  <c r="N258" i="1"/>
  <c r="T258" i="1" s="1"/>
  <c r="U258" i="1" s="1"/>
  <c r="T237" i="1"/>
  <c r="U237" i="1" s="1"/>
  <c r="D179" i="1"/>
  <c r="K179" i="1" s="1"/>
  <c r="Q179" i="1" s="1"/>
  <c r="L186" i="1"/>
  <c r="M186" i="1"/>
  <c r="G186" i="1"/>
  <c r="S186" i="1"/>
  <c r="R186" i="1"/>
  <c r="D223" i="1"/>
  <c r="K223" i="1" s="1"/>
  <c r="Q223" i="1" s="1"/>
  <c r="D213" i="1"/>
  <c r="D394" i="1"/>
  <c r="K394" i="1" s="1"/>
  <c r="Q394" i="1" s="1"/>
  <c r="H385" i="1"/>
  <c r="D265" i="1"/>
  <c r="K265" i="1" s="1"/>
  <c r="Q265" i="1" s="1"/>
  <c r="G272" i="1"/>
  <c r="M272" i="1"/>
  <c r="R272" i="1"/>
  <c r="S272" i="1"/>
  <c r="L272" i="1"/>
  <c r="D201" i="1"/>
  <c r="K201" i="1" s="1"/>
  <c r="Q201" i="1" s="1"/>
  <c r="G208" i="1"/>
  <c r="R208" i="1"/>
  <c r="M208" i="1"/>
  <c r="S208" i="1"/>
  <c r="L208" i="1"/>
  <c r="D437" i="1"/>
  <c r="K437" i="1" s="1"/>
  <c r="Q437" i="1" s="1"/>
  <c r="H428" i="1"/>
  <c r="D245" i="1"/>
  <c r="K245" i="1" s="1"/>
  <c r="Q245" i="1" s="1"/>
  <c r="D235" i="1"/>
  <c r="D287" i="1"/>
  <c r="K287" i="1" s="1"/>
  <c r="Q287" i="1" s="1"/>
  <c r="H278" i="1"/>
  <c r="N278" i="1" s="1"/>
  <c r="M294" i="1"/>
  <c r="G294" i="1"/>
  <c r="S294" i="1"/>
  <c r="R294" i="1"/>
  <c r="L294" i="1"/>
  <c r="D352" i="1"/>
  <c r="K352" i="1" s="1"/>
  <c r="Q352" i="1" s="1"/>
  <c r="D342" i="1"/>
  <c r="D93" i="1" l="1"/>
  <c r="K93" i="1" s="1"/>
  <c r="Q93" i="1" s="1"/>
  <c r="H84" i="1"/>
  <c r="G100" i="1"/>
  <c r="U257" i="1"/>
  <c r="U236" i="1"/>
  <c r="T192" i="1"/>
  <c r="U192" i="1" s="1"/>
  <c r="U199" i="1" s="1"/>
  <c r="N213" i="1"/>
  <c r="T213" i="1" s="1"/>
  <c r="U220" i="1" s="1"/>
  <c r="T364" i="1"/>
  <c r="U364" i="1" s="1"/>
  <c r="U371" i="1" s="1"/>
  <c r="N385" i="1"/>
  <c r="T385" i="1" s="1"/>
  <c r="U385" i="1" s="1"/>
  <c r="U392" i="1" s="1"/>
  <c r="N342" i="1"/>
  <c r="T342" i="1" s="1"/>
  <c r="U349" i="1" s="1"/>
  <c r="T321" i="1"/>
  <c r="U321" i="1" s="1"/>
  <c r="U328" i="1" s="1"/>
  <c r="U143" i="1"/>
  <c r="U142" i="1"/>
  <c r="N235" i="1"/>
  <c r="D244" i="1"/>
  <c r="K244" i="1" s="1"/>
  <c r="Q244" i="1" s="1"/>
  <c r="M251" i="1"/>
  <c r="G251" i="1"/>
  <c r="S251" i="1"/>
  <c r="L251" i="1"/>
  <c r="R251" i="1"/>
  <c r="T450" i="1"/>
  <c r="U450" i="1" s="1"/>
  <c r="U457" i="1" s="1"/>
  <c r="N471" i="1"/>
  <c r="T471" i="1" s="1"/>
  <c r="U471" i="1" s="1"/>
  <c r="U478" i="1" s="1"/>
  <c r="U121" i="1"/>
  <c r="U122" i="1"/>
  <c r="H471" i="1"/>
  <c r="D480" i="1"/>
  <c r="K480" i="1" s="1"/>
  <c r="Q480" i="1" s="1"/>
  <c r="D416" i="1"/>
  <c r="K416" i="1" s="1"/>
  <c r="Q416" i="1" s="1"/>
  <c r="H407" i="1"/>
  <c r="N407" i="1" s="1"/>
  <c r="S79" i="1"/>
  <c r="G79" i="1"/>
  <c r="D72" i="1"/>
  <c r="K72" i="1" s="1"/>
  <c r="Q72" i="1" s="1"/>
  <c r="N63" i="1"/>
  <c r="M79" i="1"/>
  <c r="R79" i="1"/>
  <c r="L79" i="1"/>
  <c r="U171" i="1"/>
  <c r="U150" i="1"/>
  <c r="H213" i="1"/>
  <c r="D222" i="1"/>
  <c r="K222" i="1" s="1"/>
  <c r="Q222" i="1" s="1"/>
  <c r="S229" i="1"/>
  <c r="M229" i="1"/>
  <c r="G229" i="1"/>
  <c r="L229" i="1"/>
  <c r="R229" i="1"/>
  <c r="D136" i="1"/>
  <c r="K136" i="1" s="1"/>
  <c r="Q136" i="1" s="1"/>
  <c r="H127" i="1"/>
  <c r="G143" i="1"/>
  <c r="N429" i="1"/>
  <c r="T429" i="1" s="1"/>
  <c r="U429" i="1" s="1"/>
  <c r="T408" i="1"/>
  <c r="U408" i="1" s="1"/>
  <c r="N85" i="1"/>
  <c r="T85" i="1" s="1"/>
  <c r="U85" i="1" s="1"/>
  <c r="U64" i="1"/>
  <c r="D351" i="1"/>
  <c r="K351" i="1" s="1"/>
  <c r="Q351" i="1" s="1"/>
  <c r="S358" i="1"/>
  <c r="G358" i="1"/>
  <c r="M358" i="1"/>
  <c r="L358" i="1"/>
  <c r="R358" i="1"/>
  <c r="N299" i="1"/>
  <c r="T299" i="1" s="1"/>
  <c r="U299" i="1" s="1"/>
  <c r="U306" i="1" s="1"/>
  <c r="U278" i="1"/>
  <c r="U285" i="1" s="1"/>
  <c r="H149" i="1"/>
  <c r="N149" i="1" s="1"/>
  <c r="D158" i="1"/>
  <c r="K158" i="1" s="1"/>
  <c r="Q158" i="1" s="1"/>
  <c r="G165" i="1"/>
  <c r="M165" i="1"/>
  <c r="S165" i="1"/>
  <c r="R165" i="1"/>
  <c r="L165" i="1"/>
  <c r="U379" i="1" l="1"/>
  <c r="U380" i="1"/>
  <c r="U229" i="1"/>
  <c r="U228" i="1"/>
  <c r="U487" i="1"/>
  <c r="U486" i="1"/>
  <c r="N256" i="1"/>
  <c r="T256" i="1" s="1"/>
  <c r="U263" i="1" s="1"/>
  <c r="T235" i="1"/>
  <c r="U235" i="1" s="1"/>
  <c r="U242" i="1" s="1"/>
  <c r="U207" i="1"/>
  <c r="U208" i="1"/>
  <c r="N170" i="1"/>
  <c r="U177" i="1" s="1"/>
  <c r="T149" i="1"/>
  <c r="U156" i="1" s="1"/>
  <c r="U466" i="1"/>
  <c r="U465" i="1"/>
  <c r="T407" i="1"/>
  <c r="U407" i="1" s="1"/>
  <c r="U414" i="1" s="1"/>
  <c r="N428" i="1"/>
  <c r="T428" i="1" s="1"/>
  <c r="U428" i="1" s="1"/>
  <c r="U435" i="1" s="1"/>
  <c r="U315" i="1"/>
  <c r="U314" i="1"/>
  <c r="U337" i="1"/>
  <c r="U336" i="1"/>
  <c r="N84" i="1"/>
  <c r="T84" i="1" s="1"/>
  <c r="U84" i="1" s="1"/>
  <c r="U91" i="1" s="1"/>
  <c r="T63" i="1"/>
  <c r="U63" i="1" s="1"/>
  <c r="U70" i="1" s="1"/>
  <c r="U357" i="1"/>
  <c r="U358" i="1"/>
  <c r="U294" i="1"/>
  <c r="U293" i="1"/>
  <c r="U400" i="1"/>
  <c r="U401" i="1"/>
  <c r="U272" i="1" l="1"/>
  <c r="U271" i="1"/>
  <c r="U79" i="1"/>
  <c r="U78" i="1"/>
  <c r="U422" i="1"/>
  <c r="U423" i="1"/>
  <c r="U99" i="1"/>
  <c r="U100" i="1"/>
  <c r="U444" i="1"/>
  <c r="U443" i="1"/>
  <c r="U164" i="1"/>
  <c r="U165" i="1"/>
  <c r="U185" i="1"/>
  <c r="U186" i="1"/>
  <c r="U251" i="1"/>
  <c r="U250" i="1"/>
</calcChain>
</file>

<file path=xl/sharedStrings.xml><?xml version="1.0" encoding="utf-8"?>
<sst xmlns="http://schemas.openxmlformats.org/spreadsheetml/2006/main" count="514" uniqueCount="67">
  <si>
    <t>File Number:</t>
  </si>
  <si>
    <t>Exhibit:</t>
  </si>
  <si>
    <t>Tab:</t>
  </si>
  <si>
    <t>Schedule:</t>
  </si>
  <si>
    <t>Page:</t>
  </si>
  <si>
    <t>Date:</t>
  </si>
  <si>
    <t>Appendix 2-IB</t>
  </si>
  <si>
    <t>Customer, Connections, Load Forecast and Revenues Data and Analysis</t>
  </si>
  <si>
    <t>This sheet requires no inputs, but serves as a summary of the hiostorical and forecasted data to be provided with respect to:</t>
  </si>
  <si>
    <t>1)</t>
  </si>
  <si>
    <t>Customers and connections</t>
  </si>
  <si>
    <t>2)</t>
  </si>
  <si>
    <t>Consumption (kWh)</t>
  </si>
  <si>
    <t>3)</t>
  </si>
  <si>
    <t>Demand (kW or kCA) for applicable demand-billed customer classes</t>
  </si>
  <si>
    <t>4)</t>
  </si>
  <si>
    <t>Revenues</t>
  </si>
  <si>
    <t>The spreadsheet summarizes the data provided and the analyses (variance or year-over-year) that are required. Data are required to be provided on a customer class level. Consumption (kWh) must also be provided on a total distribution system level.</t>
  </si>
  <si>
    <t>Appendix 2-IB (formerly 2-IA) is the appendix spreadsheet that the distributor populates, and the spreadsheet is laid out for inputting the necessary data. The spreadsheet also calculates necessary statistics such as average consumption per customer/connection per year, and variances and % annual changes, as necessary.</t>
  </si>
  <si>
    <t>The distributor is required to provide suitable documentation in Exhibit 3 of its Application, in accordance with section 2.3.2 of Chaoter 2 of the Filing Requirements. This would include explanations for material variations or of trends in the data.</t>
  </si>
  <si>
    <t>The distributor is also required to input its test year customer/connection and load forecast in Sheet 10 - Load Forecast of the Revenue Requirement Work Form. This sheet should also be updated to reflect changes in the load forecast made through the stages of processing of the rates application.</t>
  </si>
  <si>
    <t>The applicant must demonstrate the historical accuracy of its load forecast approach for at least the past 5 years. Such analysis will cover both customer/connections and consumption (kWh) and demand (kW or kVA) by providing the following, as shown in the following table:</t>
  </si>
  <si>
    <t>This sheet is to be filled in accordance with the instructions documented in section 2.3.2 of Chapter 2 of the Filing Requirements for Distribution Rate Applications, in terms of one set of tables per customer class.</t>
  </si>
  <si>
    <t>Color coding for Cells:</t>
  </si>
  <si>
    <t>Data input</t>
  </si>
  <si>
    <t>Drop-down List</t>
  </si>
  <si>
    <t>No data entry required</t>
  </si>
  <si>
    <t>Blank or calculated value</t>
  </si>
  <si>
    <t>Distribution System (Total)</t>
  </si>
  <si>
    <t>Calendar Year</t>
  </si>
  <si>
    <r>
      <t xml:space="preserve">Consumption (kWh) </t>
    </r>
    <r>
      <rPr>
        <b/>
        <vertAlign val="superscript"/>
        <sz val="10"/>
        <rFont val="Arial"/>
        <family val="2"/>
      </rPr>
      <t>(3)</t>
    </r>
  </si>
  <si>
    <t>Actual (Weather actual)</t>
  </si>
  <si>
    <t>Weather-normalized</t>
  </si>
  <si>
    <t>Historical</t>
  </si>
  <si>
    <t>Actual</t>
  </si>
  <si>
    <t>Bridge Year</t>
  </si>
  <si>
    <t>Forecast</t>
  </si>
  <si>
    <t>Test Year</t>
  </si>
  <si>
    <t>Variance Analysis</t>
  </si>
  <si>
    <t>Year</t>
  </si>
  <si>
    <t>Year-over-year</t>
  </si>
  <si>
    <t>Versus OEB-approved</t>
  </si>
  <si>
    <t>Geometric Mean</t>
  </si>
  <si>
    <t>Customer Class Analysis (one for each Customer Class, excluding MicroFIT and Standby)</t>
  </si>
  <si>
    <t>Customer Class:</t>
  </si>
  <si>
    <t>Residential</t>
  </si>
  <si>
    <t>Is the customer class billed on consumption (kWh) or demand (kW or kVA)?</t>
  </si>
  <si>
    <t>kWh</t>
  </si>
  <si>
    <t>Customers</t>
  </si>
  <si>
    <t>Test Year Versus OEB-approved</t>
  </si>
  <si>
    <t>Bridge Year (Forecast)</t>
  </si>
  <si>
    <t>Test Year (Forecast)</t>
  </si>
  <si>
    <t>GS &lt; 50 kW</t>
  </si>
  <si>
    <t>kW</t>
  </si>
  <si>
    <t>Street Lighting</t>
  </si>
  <si>
    <t>Connections</t>
  </si>
  <si>
    <r>
      <rPr>
        <b/>
        <sz val="10"/>
        <rFont val="Arial"/>
        <family val="2"/>
      </rPr>
      <t>Note:</t>
    </r>
    <r>
      <rPr>
        <sz val="10"/>
        <rFont val="Arial"/>
        <family val="2"/>
      </rPr>
      <t xml:space="preserve"> If there are more than ten (10) customer classes, please contact OEB Staff to add tables for additional customer classes.</t>
    </r>
  </si>
  <si>
    <r>
      <rPr>
        <b/>
        <sz val="10"/>
        <color rgb="FF0070C0"/>
        <rFont val="Arial"/>
        <family val="2"/>
      </rPr>
      <t>Note:</t>
    </r>
    <r>
      <rPr>
        <sz val="10"/>
        <color rgb="FF0070C0"/>
        <rFont val="Arial"/>
        <family val="2"/>
      </rPr>
      <t xml:space="preserve"> the above tables have been updated per WNH's response to 1-Staff-1.</t>
    </r>
  </si>
  <si>
    <t>OEB Approved</t>
  </si>
  <si>
    <t>GS&gt;50 to 2999 kW</t>
  </si>
  <si>
    <t>GS&gt;3000 to 4999 kW</t>
  </si>
  <si>
    <t>OEB APP</t>
  </si>
  <si>
    <t>UMSL</t>
  </si>
  <si>
    <t>OEB</t>
  </si>
  <si>
    <t>OEB-approved</t>
  </si>
  <si>
    <t>Sentinel Lights</t>
  </si>
  <si>
    <t>EB-2020-0057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</si>
</sst>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 #,##0_-;\-* #,##0_-;_-* &quot;-&quot;??_-;_-@_-"/>
    <numFmt numFmtId="165" formatCode="0.0%"/>
    <numFmt numFmtId="166" formatCode="_-&quot;$&quot;* #,##0_-;\-&quot;$&quot;* #,##0_-;_-&quot;$&quot;* &quot;-&quot;??_-;_-@_-"/>
    <numFmt numFmtId="167" formatCode="&quot;$&quot;#,##0"/>
    <numFmt numFmtId="168" formatCode="#,##0.0000"/>
    <numFmt numFmtId="169" formatCode="0.0000"/>
    <numFmt numFmtId="170" formatCode="_(* #,##0_);_(* \(#,##0\);_(* &quot;-&quot;??_);_(@_)"/>
  </numFmts>
  <fonts count="15" x14ac:knownFonts="1">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14"/>
      <name val="Arial"/>
      <family val="2"/>
    </font>
    <font>
      <sz val="11"/>
      <name val="Calibri"/>
      <family val="2"/>
    </font>
    <font>
      <b/>
      <i/>
      <sz val="14"/>
      <name val="Calibri"/>
      <family val="2"/>
    </font>
    <font>
      <b/>
      <vertAlign val="superscript"/>
      <sz val="10"/>
      <name val="Arial"/>
      <family val="2"/>
    </font>
    <font>
      <i/>
      <sz val="10"/>
      <name val="Arial"/>
      <family val="2"/>
    </font>
    <font>
      <sz val="10"/>
      <color theme="0" tint="-0.34998626667073579"/>
      <name val="Arial"/>
      <family val="2"/>
    </font>
    <font>
      <sz val="10"/>
      <color theme="0"/>
      <name val="Arial"/>
      <family val="2"/>
    </font>
    <font>
      <i/>
      <sz val="10"/>
      <color theme="0"/>
      <name val="Arial"/>
      <family val="2"/>
    </font>
    <font>
      <sz val="10"/>
      <color rgb="FF0070C0"/>
      <name val="Arial"/>
      <family val="2"/>
    </font>
    <font>
      <b/>
      <sz val="10"/>
      <color rgb="FF0070C0"/>
      <name val="Arial"/>
      <family val="2"/>
    </font>
  </fonts>
  <fills count="6">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0.249977111117893"/>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thin">
        <color indexed="64"/>
      </left>
      <right/>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xf numFmtId="43" fontId="2" fillId="0" borderId="0" applyFont="0" applyFill="0" applyBorder="0" applyAlignment="0" applyProtection="0"/>
  </cellStyleXfs>
  <cellXfs count="219">
    <xf numFmtId="0" fontId="0" fillId="0" borderId="0" xfId="0"/>
    <xf numFmtId="0" fontId="0" fillId="0" borderId="0" xfId="0" applyProtection="1">
      <protection locked="0"/>
    </xf>
    <xf numFmtId="0" fontId="3" fillId="0" borderId="0" xfId="4" applyFont="1" applyProtection="1">
      <protection locked="0"/>
    </xf>
    <xf numFmtId="0" fontId="4" fillId="0" borderId="0" xfId="4" applyFont="1" applyAlignment="1" applyProtection="1">
      <alignment vertical="top"/>
      <protection locked="0"/>
    </xf>
    <xf numFmtId="0" fontId="4" fillId="2" borderId="0" xfId="4" applyFont="1" applyFill="1" applyAlignment="1" applyProtection="1">
      <alignment vertical="top"/>
      <protection locked="0"/>
    </xf>
    <xf numFmtId="0" fontId="4" fillId="0" borderId="0" xfId="4" applyFont="1" applyAlignment="1" applyProtection="1">
      <alignment horizontal="right" vertical="top"/>
      <protection locked="0"/>
    </xf>
    <xf numFmtId="15" fontId="4" fillId="2" borderId="0" xfId="4" applyNumberFormat="1" applyFont="1" applyFill="1" applyAlignment="1" applyProtection="1">
      <alignment vertical="top"/>
      <protection locked="0"/>
    </xf>
    <xf numFmtId="0" fontId="2" fillId="3" borderId="0" xfId="0" applyFont="1" applyFill="1"/>
    <xf numFmtId="0" fontId="0" fillId="3" borderId="0" xfId="0" applyFill="1"/>
    <xf numFmtId="0" fontId="6" fillId="0" borderId="0" xfId="0" applyFont="1" applyAlignment="1">
      <alignment horizontal="left" vertical="top" wrapText="1"/>
    </xf>
    <xf numFmtId="0" fontId="6" fillId="0" borderId="0" xfId="0" applyFont="1" applyAlignment="1">
      <alignment horizontal="left" vertical="top"/>
    </xf>
    <xf numFmtId="0" fontId="6" fillId="2" borderId="0" xfId="0" applyFont="1" applyFill="1" applyAlignment="1">
      <alignment horizontal="left" vertical="top"/>
    </xf>
    <xf numFmtId="0" fontId="6" fillId="4" borderId="0" xfId="0" applyFont="1" applyFill="1" applyAlignment="1">
      <alignment horizontal="left" vertical="top"/>
    </xf>
    <xf numFmtId="0" fontId="6" fillId="5" borderId="0" xfId="0" applyFont="1" applyFill="1" applyAlignment="1">
      <alignment horizontal="left" vertical="top"/>
    </xf>
    <xf numFmtId="0" fontId="6" fillId="0" borderId="1" xfId="0" applyFont="1" applyBorder="1" applyAlignment="1">
      <alignment horizontal="left" vertical="top"/>
    </xf>
    <xf numFmtId="0" fontId="7" fillId="0" borderId="0" xfId="0" applyFont="1" applyAlignment="1">
      <alignment horizontal="left" vertical="top"/>
    </xf>
    <xf numFmtId="0" fontId="6" fillId="0" borderId="2" xfId="0" applyFont="1" applyBorder="1" applyAlignment="1">
      <alignment horizontal="left" vertical="top"/>
    </xf>
    <xf numFmtId="0" fontId="2" fillId="0" borderId="3" xfId="0" applyFont="1" applyBorder="1"/>
    <xf numFmtId="0" fontId="3" fillId="0" borderId="3" xfId="0" applyFont="1" applyBorder="1"/>
    <xf numFmtId="0" fontId="3" fillId="0" borderId="4" xfId="0" applyFont="1" applyBorder="1"/>
    <xf numFmtId="0" fontId="3" fillId="0" borderId="0" xfId="0" applyFont="1" applyAlignment="1">
      <alignment wrapText="1"/>
    </xf>
    <xf numFmtId="0" fontId="3" fillId="0" borderId="5" xfId="0" applyFont="1" applyBorder="1"/>
    <xf numFmtId="0" fontId="0" fillId="0" borderId="9" xfId="0" applyBorder="1"/>
    <xf numFmtId="0" fontId="3" fillId="0" borderId="9" xfId="0" applyFont="1" applyBorder="1" applyAlignment="1">
      <alignment horizontal="center" vertical="center" wrapText="1"/>
    </xf>
    <xf numFmtId="0" fontId="3" fillId="0" borderId="10" xfId="0" applyFont="1" applyBorder="1"/>
    <xf numFmtId="0" fontId="3" fillId="0" borderId="2" xfId="0" applyFont="1" applyBorder="1" applyAlignment="1">
      <alignment horizontal="center"/>
    </xf>
    <xf numFmtId="0" fontId="3" fillId="0" borderId="11" xfId="0" applyFont="1" applyBorder="1"/>
    <xf numFmtId="0" fontId="3" fillId="0" borderId="1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15" xfId="0" applyFont="1" applyBorder="1"/>
    <xf numFmtId="0" fontId="9" fillId="0" borderId="15" xfId="0" applyFont="1" applyBorder="1" applyAlignment="1">
      <alignment horizontal="center" vertical="center"/>
    </xf>
    <xf numFmtId="0" fontId="0" fillId="0" borderId="16" xfId="0" applyBorder="1"/>
    <xf numFmtId="0" fontId="2" fillId="0" borderId="0" xfId="0" applyFont="1" applyAlignment="1">
      <alignment horizontal="center" vertical="center"/>
    </xf>
    <xf numFmtId="164" fontId="2" fillId="0" borderId="0" xfId="1" applyNumberFormat="1" applyFont="1" applyFill="1" applyBorder="1" applyAlignment="1">
      <alignment horizontal="center" vertical="center"/>
    </xf>
    <xf numFmtId="0" fontId="0" fillId="0" borderId="17" xfId="0" applyBorder="1"/>
    <xf numFmtId="0" fontId="2" fillId="4" borderId="18" xfId="0" applyFont="1" applyFill="1" applyBorder="1" applyAlignment="1">
      <alignment horizontal="center" vertical="center"/>
    </xf>
    <xf numFmtId="3" fontId="2" fillId="2" borderId="0" xfId="0" applyNumberFormat="1" applyFont="1" applyFill="1" applyAlignment="1">
      <alignment horizontal="center" vertical="center"/>
    </xf>
    <xf numFmtId="3" fontId="0" fillId="5" borderId="17" xfId="0" applyNumberFormat="1" applyFill="1" applyBorder="1"/>
    <xf numFmtId="4" fontId="0" fillId="5" borderId="0" xfId="0" applyNumberFormat="1" applyFill="1" applyAlignment="1">
      <alignment horizontal="center" vertical="center"/>
    </xf>
    <xf numFmtId="3" fontId="0" fillId="2" borderId="0" xfId="0" applyNumberFormat="1" applyFill="1" applyAlignment="1">
      <alignment horizontal="center" vertical="center"/>
    </xf>
    <xf numFmtId="0" fontId="3" fillId="0" borderId="9" xfId="0" applyFont="1" applyBorder="1"/>
    <xf numFmtId="0" fontId="9" fillId="0" borderId="9" xfId="0" applyFont="1" applyBorder="1" applyAlignment="1">
      <alignment horizontal="center" vertical="center"/>
    </xf>
    <xf numFmtId="0" fontId="0" fillId="0" borderId="10" xfId="0" applyBorder="1"/>
    <xf numFmtId="0" fontId="2" fillId="0" borderId="2" xfId="0" applyFont="1" applyBorder="1" applyAlignment="1">
      <alignment horizontal="center" vertical="center"/>
    </xf>
    <xf numFmtId="164" fontId="2" fillId="0" borderId="2" xfId="1" applyNumberFormat="1" applyFont="1" applyFill="1" applyBorder="1" applyAlignment="1">
      <alignment horizontal="center" vertical="center"/>
    </xf>
    <xf numFmtId="0" fontId="0" fillId="0" borderId="2" xfId="0" applyBorder="1"/>
    <xf numFmtId="0" fontId="0" fillId="0" borderId="11" xfId="0" applyBorder="1"/>
    <xf numFmtId="4" fontId="0" fillId="5" borderId="19" xfId="0" applyNumberFormat="1" applyFill="1" applyBorder="1" applyAlignment="1">
      <alignment horizontal="center" vertical="center"/>
    </xf>
    <xf numFmtId="3" fontId="0" fillId="2" borderId="2" xfId="0" applyNumberFormat="1" applyFill="1" applyBorder="1" applyAlignment="1">
      <alignment horizontal="center" vertical="center"/>
    </xf>
    <xf numFmtId="0" fontId="3" fillId="0" borderId="20" xfId="0" applyFont="1" applyBorder="1"/>
    <xf numFmtId="0" fontId="0" fillId="0" borderId="20" xfId="0" applyBorder="1"/>
    <xf numFmtId="0" fontId="10" fillId="0" borderId="0" xfId="0" applyFont="1"/>
    <xf numFmtId="0" fontId="0" fillId="0" borderId="21" xfId="0" applyBorder="1"/>
    <xf numFmtId="0" fontId="11" fillId="0" borderId="0" xfId="0" applyFont="1"/>
    <xf numFmtId="0" fontId="3" fillId="0" borderId="4" xfId="0" applyFont="1" applyBorder="1" applyAlignment="1">
      <alignment horizontal="left" vertical="top"/>
    </xf>
    <xf numFmtId="0" fontId="2" fillId="0" borderId="21" xfId="0" applyFont="1" applyBorder="1" applyAlignment="1">
      <alignment horizontal="center" vertical="center"/>
    </xf>
    <xf numFmtId="0" fontId="2" fillId="0" borderId="21" xfId="0" applyFont="1" applyBorder="1" applyAlignment="1">
      <alignment horizontal="center" vertical="center" wrapText="1"/>
    </xf>
    <xf numFmtId="0" fontId="0" fillId="0" borderId="5" xfId="0" applyBorder="1"/>
    <xf numFmtId="0" fontId="3" fillId="0" borderId="22" xfId="0" applyFont="1" applyBorder="1" applyAlignment="1">
      <alignment horizontal="center" vertical="center"/>
    </xf>
    <xf numFmtId="0" fontId="3" fillId="0" borderId="23" xfId="0" applyFont="1" applyBorder="1" applyAlignment="1">
      <alignment horizontal="center" vertical="center" wrapText="1"/>
    </xf>
    <xf numFmtId="0" fontId="11" fillId="0" borderId="16" xfId="0" applyFont="1" applyBorder="1"/>
    <xf numFmtId="0" fontId="12" fillId="0" borderId="0" xfId="0" applyFont="1" applyAlignment="1">
      <alignment horizontal="center" vertical="center"/>
    </xf>
    <xf numFmtId="0" fontId="0" fillId="0" borderId="0" xfId="0" applyAlignment="1">
      <alignment horizontal="center"/>
    </xf>
    <xf numFmtId="0" fontId="0" fillId="5" borderId="0" xfId="0" applyFill="1" applyAlignment="1">
      <alignment horizontal="center" vertical="center"/>
    </xf>
    <xf numFmtId="0" fontId="0" fillId="5" borderId="17" xfId="0" applyFill="1" applyBorder="1"/>
    <xf numFmtId="165" fontId="0" fillId="0" borderId="0" xfId="3" applyNumberFormat="1" applyFont="1" applyFill="1" applyBorder="1" applyAlignment="1">
      <alignment horizontal="center"/>
    </xf>
    <xf numFmtId="165" fontId="0" fillId="0" borderId="0" xfId="3" applyNumberFormat="1" applyFont="1" applyBorder="1" applyAlignment="1">
      <alignment horizontal="center" vertical="center"/>
    </xf>
    <xf numFmtId="165" fontId="0" fillId="0" borderId="17" xfId="3" applyNumberFormat="1" applyFont="1" applyFill="1" applyBorder="1"/>
    <xf numFmtId="0" fontId="11" fillId="0" borderId="10" xfId="0" applyFont="1" applyBorder="1"/>
    <xf numFmtId="0" fontId="11" fillId="0" borderId="2" xfId="0" applyFont="1" applyBorder="1" applyAlignment="1">
      <alignment horizontal="center" vertical="center"/>
    </xf>
    <xf numFmtId="165" fontId="0" fillId="0" borderId="2" xfId="3" applyNumberFormat="1" applyFont="1" applyFill="1" applyBorder="1" applyAlignment="1">
      <alignment horizontal="center"/>
    </xf>
    <xf numFmtId="0" fontId="0" fillId="0" borderId="2" xfId="0" applyBorder="1" applyAlignment="1">
      <alignment horizontal="center"/>
    </xf>
    <xf numFmtId="0" fontId="0" fillId="0" borderId="9" xfId="0" applyBorder="1" applyAlignment="1">
      <alignment horizontal="center" vertical="center" wrapText="1"/>
    </xf>
    <xf numFmtId="165" fontId="0" fillId="0" borderId="2" xfId="3" applyNumberFormat="1" applyFont="1" applyBorder="1" applyAlignment="1">
      <alignment horizontal="center" vertical="center"/>
    </xf>
    <xf numFmtId="165" fontId="0" fillId="0" borderId="11" xfId="3" applyNumberFormat="1" applyFont="1" applyFill="1" applyBorder="1"/>
    <xf numFmtId="0" fontId="3" fillId="0" borderId="0" xfId="0" applyFont="1" applyAlignment="1">
      <alignment horizontal="center" vertical="center"/>
    </xf>
    <xf numFmtId="0" fontId="3" fillId="0" borderId="0" xfId="0" applyFont="1"/>
    <xf numFmtId="0" fontId="2" fillId="0" borderId="0" xfId="0" applyFont="1"/>
    <xf numFmtId="0" fontId="0" fillId="4" borderId="22" xfId="0" applyFill="1" applyBorder="1"/>
    <xf numFmtId="0" fontId="3" fillId="0" borderId="16" xfId="0" applyFont="1" applyBorder="1"/>
    <xf numFmtId="0" fontId="3" fillId="0" borderId="9" xfId="0" applyFont="1" applyBorder="1" applyAlignment="1">
      <alignment horizontal="center"/>
    </xf>
    <xf numFmtId="0" fontId="3" fillId="0" borderId="12" xfId="0" applyFont="1" applyBorder="1"/>
    <xf numFmtId="0" fontId="3" fillId="0" borderId="27"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0" fillId="0" borderId="15" xfId="0" applyBorder="1"/>
    <xf numFmtId="0" fontId="2" fillId="0" borderId="28" xfId="0" applyFont="1" applyBorder="1" applyAlignment="1">
      <alignment horizontal="center" vertical="center"/>
    </xf>
    <xf numFmtId="164" fontId="2" fillId="2" borderId="0" xfId="1" applyNumberFormat="1" applyFont="1" applyFill="1" applyBorder="1" applyAlignment="1">
      <alignment horizontal="center" vertical="center"/>
    </xf>
    <xf numFmtId="0" fontId="2" fillId="0" borderId="18" xfId="0" applyFont="1" applyBorder="1" applyAlignment="1">
      <alignment horizontal="center" vertical="center"/>
    </xf>
    <xf numFmtId="0" fontId="2" fillId="0" borderId="0" xfId="0" applyFont="1" applyAlignment="1">
      <alignment horizontal="center" vertical="center" wrapText="1"/>
    </xf>
    <xf numFmtId="4" fontId="0" fillId="5" borderId="17" xfId="0" applyNumberFormat="1" applyFill="1" applyBorder="1"/>
    <xf numFmtId="0" fontId="0" fillId="0" borderId="18" xfId="0" applyBorder="1" applyAlignment="1">
      <alignment horizontal="center" vertical="center"/>
    </xf>
    <xf numFmtId="4" fontId="0" fillId="0" borderId="29" xfId="0" applyNumberFormat="1" applyBorder="1"/>
    <xf numFmtId="4" fontId="0" fillId="0" borderId="0" xfId="0" applyNumberFormat="1"/>
    <xf numFmtId="3" fontId="0" fillId="2" borderId="17" xfId="0" applyNumberFormat="1" applyFill="1" applyBorder="1"/>
    <xf numFmtId="3" fontId="2" fillId="5" borderId="17" xfId="0" applyNumberFormat="1" applyFont="1" applyFill="1" applyBorder="1" applyAlignment="1">
      <alignment horizontal="center" vertical="center"/>
    </xf>
    <xf numFmtId="4" fontId="2" fillId="5" borderId="17" xfId="0" applyNumberFormat="1" applyFont="1" applyFill="1" applyBorder="1" applyAlignment="1">
      <alignment horizontal="center" vertical="center"/>
    </xf>
    <xf numFmtId="4" fontId="0" fillId="2" borderId="0" xfId="0" applyNumberFormat="1" applyFill="1"/>
    <xf numFmtId="0" fontId="2" fillId="0" borderId="30" xfId="0" applyFont="1" applyBorder="1" applyAlignment="1">
      <alignment horizontal="center" vertical="center"/>
    </xf>
    <xf numFmtId="164" fontId="2" fillId="2" borderId="2" xfId="1" applyNumberFormat="1" applyFont="1" applyFill="1" applyBorder="1" applyAlignment="1">
      <alignment horizontal="center" vertical="center"/>
    </xf>
    <xf numFmtId="3" fontId="0" fillId="5" borderId="11" xfId="0" applyNumberFormat="1" applyFill="1" applyBorder="1"/>
    <xf numFmtId="4" fontId="0" fillId="2" borderId="2" xfId="0" applyNumberFormat="1" applyFill="1" applyBorder="1"/>
    <xf numFmtId="0" fontId="2" fillId="0" borderId="2" xfId="0" applyFont="1" applyBorder="1" applyAlignment="1">
      <alignment horizontal="center" vertical="center" wrapText="1"/>
    </xf>
    <xf numFmtId="4" fontId="0" fillId="5" borderId="11" xfId="0" applyNumberFormat="1" applyFill="1" applyBorder="1"/>
    <xf numFmtId="0" fontId="0" fillId="0" borderId="30" xfId="0" applyBorder="1" applyAlignment="1">
      <alignment horizontal="center" vertical="center"/>
    </xf>
    <xf numFmtId="4" fontId="0" fillId="0" borderId="19" xfId="0" applyNumberFormat="1" applyBorder="1"/>
    <xf numFmtId="4" fontId="0" fillId="0" borderId="2" xfId="0" applyNumberFormat="1" applyBorder="1"/>
    <xf numFmtId="0" fontId="3" fillId="0" borderId="21" xfId="0" applyFont="1" applyBorder="1"/>
    <xf numFmtId="0" fontId="3" fillId="0" borderId="3" xfId="0" applyFont="1" applyBorder="1" applyAlignment="1">
      <alignment horizontal="left" vertical="top"/>
    </xf>
    <xf numFmtId="0" fontId="3" fillId="0" borderId="31" xfId="0" applyFont="1" applyBorder="1" applyAlignment="1">
      <alignment horizontal="center" vertical="center"/>
    </xf>
    <xf numFmtId="0" fontId="3" fillId="0" borderId="20" xfId="0" applyFont="1" applyBorder="1" applyAlignment="1">
      <alignment horizontal="center" vertical="center"/>
    </xf>
    <xf numFmtId="0" fontId="0" fillId="0" borderId="3" xfId="0" applyBorder="1"/>
    <xf numFmtId="0" fontId="9" fillId="0" borderId="0" xfId="0" quotePrefix="1" applyFont="1" applyAlignment="1">
      <alignment horizontal="center" vertical="center"/>
    </xf>
    <xf numFmtId="0" fontId="0" fillId="5" borderId="0" xfId="0" applyFill="1" applyAlignment="1">
      <alignment horizontal="center"/>
    </xf>
    <xf numFmtId="0" fontId="0" fillId="5" borderId="17" xfId="0" applyFill="1" applyBorder="1" applyAlignment="1">
      <alignment horizontal="center"/>
    </xf>
    <xf numFmtId="0" fontId="0" fillId="5" borderId="0" xfId="0" applyFill="1"/>
    <xf numFmtId="0" fontId="9" fillId="0" borderId="0" xfId="0" applyFont="1" applyAlignment="1">
      <alignment horizontal="center" vertical="center"/>
    </xf>
    <xf numFmtId="165" fontId="0" fillId="0" borderId="0" xfId="3" applyNumberFormat="1" applyFont="1" applyBorder="1" applyAlignment="1">
      <alignment horizontal="center"/>
    </xf>
    <xf numFmtId="165" fontId="0" fillId="0" borderId="0" xfId="3" applyNumberFormat="1" applyFont="1" applyBorder="1"/>
    <xf numFmtId="165" fontId="0" fillId="0" borderId="17" xfId="3" applyNumberFormat="1" applyFont="1" applyFill="1" applyBorder="1" applyAlignment="1">
      <alignment horizontal="center"/>
    </xf>
    <xf numFmtId="0" fontId="0" fillId="0" borderId="10" xfId="0" applyBorder="1" applyAlignment="1">
      <alignment horizontal="center" vertical="center" wrapText="1"/>
    </xf>
    <xf numFmtId="165" fontId="0" fillId="0" borderId="2" xfId="3" applyNumberFormat="1" applyFont="1" applyBorder="1" applyAlignment="1">
      <alignment horizontal="center"/>
    </xf>
    <xf numFmtId="165" fontId="0" fillId="0" borderId="11" xfId="3" applyNumberFormat="1" applyFont="1" applyFill="1" applyBorder="1" applyAlignment="1">
      <alignment horizontal="center" vertical="center"/>
    </xf>
    <xf numFmtId="165" fontId="0" fillId="0" borderId="2" xfId="3" applyNumberFormat="1" applyFont="1" applyBorder="1"/>
    <xf numFmtId="0" fontId="3" fillId="0" borderId="17" xfId="0" applyFont="1" applyBorder="1" applyAlignment="1">
      <alignment horizontal="center"/>
    </xf>
    <xf numFmtId="0" fontId="3" fillId="0" borderId="30" xfId="0" applyFont="1" applyBorder="1"/>
    <xf numFmtId="0" fontId="3" fillId="0" borderId="11" xfId="0" applyFont="1" applyBorder="1" applyAlignment="1">
      <alignment horizontal="center" vertical="center" wrapText="1"/>
    </xf>
    <xf numFmtId="166" fontId="2" fillId="2" borderId="0" xfId="2" applyNumberFormat="1" applyFont="1" applyFill="1" applyBorder="1" applyAlignment="1">
      <alignment horizontal="center" vertical="center"/>
    </xf>
    <xf numFmtId="167" fontId="0" fillId="5" borderId="5" xfId="0" applyNumberFormat="1" applyFill="1" applyBorder="1"/>
    <xf numFmtId="0" fontId="2" fillId="2" borderId="0" xfId="0" applyFont="1" applyFill="1" applyAlignment="1">
      <alignment horizontal="center" vertical="center"/>
    </xf>
    <xf numFmtId="167" fontId="0" fillId="2" borderId="17" xfId="0" applyNumberFormat="1" applyFill="1" applyBorder="1"/>
    <xf numFmtId="167" fontId="2" fillId="5" borderId="17" xfId="2" applyNumberFormat="1" applyFont="1" applyFill="1" applyBorder="1" applyAlignment="1">
      <alignment horizontal="center" vertical="center"/>
    </xf>
    <xf numFmtId="0" fontId="2" fillId="5" borderId="17" xfId="0" applyFont="1" applyFill="1" applyBorder="1" applyAlignment="1">
      <alignment horizontal="center" vertical="center"/>
    </xf>
    <xf numFmtId="167" fontId="0" fillId="5" borderId="17" xfId="0" applyNumberFormat="1" applyFill="1" applyBorder="1"/>
    <xf numFmtId="0" fontId="0" fillId="2" borderId="0" xfId="0" applyFill="1"/>
    <xf numFmtId="0" fontId="0" fillId="2" borderId="0" xfId="0" applyFill="1" applyAlignment="1">
      <alignment horizontal="center"/>
    </xf>
    <xf numFmtId="166" fontId="2" fillId="2" borderId="2" xfId="2" applyNumberFormat="1" applyFont="1" applyFill="1" applyBorder="1" applyAlignment="1">
      <alignment horizontal="center" vertical="center"/>
    </xf>
    <xf numFmtId="167" fontId="0" fillId="5" borderId="11" xfId="0" applyNumberFormat="1" applyFill="1" applyBorder="1"/>
    <xf numFmtId="0" fontId="0" fillId="2" borderId="2" xfId="0" applyFill="1" applyBorder="1"/>
    <xf numFmtId="0" fontId="0" fillId="2" borderId="2" xfId="0" applyFill="1" applyBorder="1" applyAlignment="1">
      <alignment horizontal="center"/>
    </xf>
    <xf numFmtId="0" fontId="0" fillId="5" borderId="11" xfId="0" applyFill="1" applyBorder="1"/>
    <xf numFmtId="0" fontId="0" fillId="0" borderId="10" xfId="0"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center" vertical="center"/>
    </xf>
    <xf numFmtId="0" fontId="9" fillId="0" borderId="4" xfId="0" applyFont="1" applyBorder="1" applyAlignment="1">
      <alignment horizontal="center" vertical="center"/>
    </xf>
    <xf numFmtId="0" fontId="0" fillId="5" borderId="17" xfId="0" applyFill="1" applyBorder="1" applyAlignment="1">
      <alignment horizontal="center" vertical="center"/>
    </xf>
    <xf numFmtId="0" fontId="9" fillId="0" borderId="16" xfId="0" applyFont="1" applyBorder="1" applyAlignment="1">
      <alignment horizontal="center" vertical="center"/>
    </xf>
    <xf numFmtId="165" fontId="0" fillId="0" borderId="17" xfId="3" applyNumberFormat="1" applyFont="1" applyFill="1" applyBorder="1" applyAlignment="1">
      <alignment horizontal="center" vertical="center"/>
    </xf>
    <xf numFmtId="0" fontId="0" fillId="0" borderId="0" xfId="0" applyAlignment="1">
      <alignment horizontal="center" vertical="center" wrapText="1"/>
    </xf>
    <xf numFmtId="165" fontId="0" fillId="0" borderId="0" xfId="3" applyNumberFormat="1" applyFont="1" applyFill="1" applyBorder="1"/>
    <xf numFmtId="3" fontId="0" fillId="2" borderId="0" xfId="0" applyNumberFormat="1" applyFill="1"/>
    <xf numFmtId="3" fontId="0" fillId="2" borderId="2" xfId="0" applyNumberFormat="1" applyFill="1" applyBorder="1"/>
    <xf numFmtId="168" fontId="0" fillId="0" borderId="4" xfId="0" applyNumberFormat="1" applyBorder="1"/>
    <xf numFmtId="168" fontId="0" fillId="0" borderId="21" xfId="0" applyNumberFormat="1" applyBorder="1"/>
    <xf numFmtId="168" fontId="0" fillId="0" borderId="5" xfId="0" applyNumberFormat="1" applyBorder="1"/>
    <xf numFmtId="164" fontId="0" fillId="2" borderId="17" xfId="1" applyNumberFormat="1" applyFont="1" applyFill="1" applyBorder="1"/>
    <xf numFmtId="168" fontId="0" fillId="0" borderId="16" xfId="0" applyNumberFormat="1" applyBorder="1"/>
    <xf numFmtId="168" fontId="0" fillId="0" borderId="0" xfId="0" applyNumberFormat="1"/>
    <xf numFmtId="169" fontId="0" fillId="0" borderId="17" xfId="0" applyNumberFormat="1" applyBorder="1"/>
    <xf numFmtId="0" fontId="0" fillId="2" borderId="16" xfId="0" applyFill="1" applyBorder="1"/>
    <xf numFmtId="0" fontId="0" fillId="2" borderId="10" xfId="0" applyFill="1" applyBorder="1"/>
    <xf numFmtId="168" fontId="0" fillId="0" borderId="2" xfId="0" applyNumberFormat="1" applyBorder="1"/>
    <xf numFmtId="165" fontId="0" fillId="0" borderId="0" xfId="3" applyNumberFormat="1" applyFont="1" applyAlignment="1">
      <alignment horizontal="right" vertical="center" indent="1"/>
    </xf>
    <xf numFmtId="165" fontId="0" fillId="0" borderId="17" xfId="3" applyNumberFormat="1" applyFont="1" applyBorder="1" applyAlignment="1">
      <alignment horizontal="right" vertical="center" indent="1"/>
    </xf>
    <xf numFmtId="165" fontId="0" fillId="0" borderId="2" xfId="3" applyNumberFormat="1" applyFont="1" applyBorder="1" applyAlignment="1">
      <alignment horizontal="right" vertical="center" indent="1"/>
    </xf>
    <xf numFmtId="165" fontId="0" fillId="0" borderId="11" xfId="3" applyNumberFormat="1" applyFont="1" applyBorder="1" applyAlignment="1">
      <alignment horizontal="right" vertical="center" indent="1"/>
    </xf>
    <xf numFmtId="165" fontId="0" fillId="0" borderId="0" xfId="3" applyNumberFormat="1" applyFont="1" applyBorder="1" applyAlignment="1">
      <alignment horizontal="right" vertical="center" indent="1"/>
    </xf>
    <xf numFmtId="4" fontId="2" fillId="2" borderId="0" xfId="0" applyNumberFormat="1" applyFont="1" applyFill="1" applyAlignment="1">
      <alignment horizontal="center" vertical="center"/>
    </xf>
    <xf numFmtId="4" fontId="0" fillId="2" borderId="0" xfId="0" applyNumberFormat="1" applyFill="1" applyAlignment="1">
      <alignment horizontal="center" vertical="center"/>
    </xf>
    <xf numFmtId="4" fontId="0" fillId="2" borderId="2" xfId="0" applyNumberFormat="1" applyFill="1" applyBorder="1" applyAlignment="1">
      <alignment horizontal="center" vertical="center"/>
    </xf>
    <xf numFmtId="0" fontId="13" fillId="0" borderId="0" xfId="0" applyFont="1"/>
    <xf numFmtId="164" fontId="4" fillId="0" borderId="0" xfId="1" applyNumberFormat="1" applyFont="1" applyAlignment="1">
      <alignment vertical="center"/>
    </xf>
    <xf numFmtId="164" fontId="6" fillId="0" borderId="0" xfId="1" applyNumberFormat="1" applyFont="1" applyAlignment="1">
      <alignment horizontal="left" vertical="top"/>
    </xf>
    <xf numFmtId="3" fontId="2" fillId="2" borderId="0" xfId="1" applyNumberFormat="1" applyFont="1" applyFill="1" applyBorder="1" applyAlignment="1">
      <alignment horizontal="center" vertical="center"/>
    </xf>
    <xf numFmtId="3" fontId="2" fillId="2" borderId="2" xfId="1" applyNumberFormat="1" applyFont="1" applyFill="1" applyBorder="1" applyAlignment="1">
      <alignment horizontal="center" vertical="center"/>
    </xf>
    <xf numFmtId="170" fontId="0" fillId="0" borderId="15" xfId="1" applyNumberFormat="1" applyFont="1" applyBorder="1"/>
    <xf numFmtId="170" fontId="2" fillId="0" borderId="0" xfId="1" applyNumberFormat="1" applyFont="1"/>
    <xf numFmtId="164" fontId="0" fillId="2" borderId="0" xfId="1" applyNumberFormat="1" applyFont="1" applyFill="1" applyBorder="1"/>
    <xf numFmtId="164" fontId="0" fillId="2" borderId="0" xfId="1" applyNumberFormat="1" applyFont="1" applyFill="1" applyBorder="1" applyAlignment="1">
      <alignment horizontal="center" vertical="center"/>
    </xf>
    <xf numFmtId="164" fontId="0" fillId="2" borderId="2" xfId="1" applyNumberFormat="1" applyFont="1" applyFill="1" applyBorder="1"/>
    <xf numFmtId="164" fontId="0" fillId="2" borderId="2" xfId="1" applyNumberFormat="1" applyFont="1" applyFill="1" applyBorder="1" applyAlignment="1">
      <alignment horizontal="center" vertical="center"/>
    </xf>
    <xf numFmtId="170" fontId="4" fillId="0" borderId="0" xfId="1" applyNumberFormat="1" applyFont="1" applyAlignment="1">
      <alignment vertical="center"/>
    </xf>
    <xf numFmtId="170" fontId="0" fillId="2" borderId="16" xfId="1" applyNumberFormat="1" applyFont="1" applyFill="1" applyBorder="1"/>
    <xf numFmtId="170" fontId="0" fillId="2" borderId="10" xfId="1" applyNumberFormat="1" applyFont="1" applyFill="1" applyBorder="1"/>
    <xf numFmtId="43" fontId="0" fillId="0" borderId="5" xfId="1" applyFont="1" applyBorder="1"/>
    <xf numFmtId="170" fontId="0" fillId="0" borderId="4" xfId="1" applyNumberFormat="1" applyFont="1" applyBorder="1"/>
    <xf numFmtId="170" fontId="0" fillId="0" borderId="21" xfId="1" applyNumberFormat="1" applyFont="1" applyBorder="1"/>
    <xf numFmtId="170" fontId="0" fillId="0" borderId="16" xfId="1" applyNumberFormat="1" applyFont="1" applyBorder="1"/>
    <xf numFmtId="170" fontId="0" fillId="0" borderId="0" xfId="1" applyNumberFormat="1" applyFont="1"/>
    <xf numFmtId="170" fontId="0" fillId="0" borderId="2" xfId="1" applyNumberFormat="1" applyFont="1" applyBorder="1"/>
    <xf numFmtId="170" fontId="0" fillId="0" borderId="29" xfId="1" applyNumberFormat="1" applyFont="1" applyBorder="1"/>
    <xf numFmtId="170" fontId="0" fillId="0" borderId="19" xfId="1" applyNumberFormat="1" applyFont="1" applyBorder="1"/>
    <xf numFmtId="170" fontId="2" fillId="3" borderId="0" xfId="1" applyNumberFormat="1" applyFont="1" applyFill="1"/>
    <xf numFmtId="0" fontId="6" fillId="3" borderId="0" xfId="0" applyFont="1" applyFill="1" applyAlignment="1">
      <alignment horizontal="left" vertical="top" wrapText="1"/>
    </xf>
    <xf numFmtId="0" fontId="6" fillId="0" borderId="0" xfId="0" applyFont="1" applyAlignment="1">
      <alignment horizontal="left" vertical="top"/>
    </xf>
    <xf numFmtId="0" fontId="3" fillId="0" borderId="6" xfId="0" applyFont="1" applyBorder="1" applyAlignment="1">
      <alignment horizontal="center" vertical="top"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2" xfId="0" applyFont="1" applyBorder="1" applyAlignment="1">
      <alignment horizontal="center"/>
    </xf>
    <xf numFmtId="0" fontId="3" fillId="0" borderId="20" xfId="0" applyFont="1" applyBorder="1" applyAlignment="1">
      <alignment horizontal="center" vertical="center"/>
    </xf>
    <xf numFmtId="0" fontId="2" fillId="2" borderId="24" xfId="0" applyFont="1" applyFill="1" applyBorder="1" applyAlignment="1">
      <alignment horizontal="left" vertical="top"/>
    </xf>
    <xf numFmtId="0" fontId="2" fillId="2" borderId="25" xfId="0" applyFont="1" applyFill="1" applyBorder="1" applyAlignment="1">
      <alignment horizontal="left" vertical="top"/>
    </xf>
    <xf numFmtId="0" fontId="2" fillId="2" borderId="26" xfId="0" applyFont="1" applyFill="1" applyBorder="1" applyAlignment="1">
      <alignment horizontal="left" vertical="top"/>
    </xf>
    <xf numFmtId="0" fontId="5" fillId="0" borderId="0" xfId="4" applyFont="1" applyAlignment="1" applyProtection="1">
      <alignment horizontal="center"/>
      <protection locked="0"/>
    </xf>
    <xf numFmtId="0" fontId="5" fillId="0" borderId="0" xfId="4" applyFont="1" applyAlignment="1" applyProtection="1">
      <alignment horizontal="center" vertical="top" wrapText="1"/>
      <protection locked="0"/>
    </xf>
    <xf numFmtId="0" fontId="2" fillId="3" borderId="0" xfId="0" applyFont="1" applyFill="1" applyAlignment="1">
      <alignment horizontal="left" vertical="top" wrapText="1"/>
    </xf>
    <xf numFmtId="0" fontId="3" fillId="0" borderId="4" xfId="0" applyFont="1" applyBorder="1" applyAlignment="1">
      <alignment horizontal="center" wrapText="1"/>
    </xf>
    <xf numFmtId="0" fontId="3" fillId="0" borderId="21" xfId="0" applyFont="1" applyBorder="1" applyAlignment="1">
      <alignment horizontal="center" wrapText="1"/>
    </xf>
    <xf numFmtId="0" fontId="3" fillId="0" borderId="5" xfId="0" applyFont="1" applyBorder="1" applyAlignment="1">
      <alignment horizontal="center"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10" xfId="0" applyFont="1" applyBorder="1" applyAlignment="1">
      <alignment horizontal="center"/>
    </xf>
    <xf numFmtId="0" fontId="3" fillId="4" borderId="4" xfId="0" applyFont="1" applyFill="1" applyBorder="1" applyAlignment="1">
      <alignment horizontal="center" wrapText="1"/>
    </xf>
    <xf numFmtId="0" fontId="3" fillId="4" borderId="21" xfId="0" applyFont="1" applyFill="1" applyBorder="1" applyAlignment="1">
      <alignment horizontal="center" wrapText="1"/>
    </xf>
    <xf numFmtId="0" fontId="3" fillId="4" borderId="5" xfId="0" applyFont="1" applyFill="1" applyBorder="1" applyAlignment="1">
      <alignment horizontal="center" wrapText="1"/>
    </xf>
    <xf numFmtId="0" fontId="3" fillId="0" borderId="11" xfId="0" applyFont="1" applyBorder="1" applyAlignment="1">
      <alignment horizontal="center"/>
    </xf>
  </cellXfs>
  <cellStyles count="6">
    <cellStyle name="Comma" xfId="1" builtinId="3"/>
    <cellStyle name="Comma 2" xfId="5" xr:uid="{E84DCC8E-C5D9-458B-9E0F-B6CED4B2EACB}"/>
    <cellStyle name="Currency" xfId="2" builtinId="4"/>
    <cellStyle name="Normal" xfId="0" builtinId="0"/>
    <cellStyle name="Normal 2" xfId="4" xr:uid="{012EC4CE-6D1D-48B2-82E5-F6460E28E815}"/>
    <cellStyle name="Percent" xfId="3" builtinId="5"/>
  </cellStyles>
  <dxfs count="378">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theme" Target="theme/theme1.xml" Id="rId3" /><Relationship Type="http://schemas.openxmlformats.org/officeDocument/2006/relationships/externalLink" Target="externalLinks/externalLink1.xml" Id="rId2" /><Relationship Type="http://schemas.openxmlformats.org/officeDocument/2006/relationships/worksheet" Target="worksheets/sheet1.xml" Id="rId1" /><Relationship Type="http://schemas.openxmlformats.org/officeDocument/2006/relationships/calcChain" Target="calcChain.xml" Id="rId6" /><Relationship Type="http://schemas.openxmlformats.org/officeDocument/2006/relationships/sharedStrings" Target="sharedStrings.xml" Id="rId5" /><Relationship Type="http://schemas.openxmlformats.org/officeDocument/2006/relationships/styles" Target="styles.xml" Id="rId4" /><Relationship Type="http://schemas.openxmlformats.org/officeDocument/2006/relationships/customXml" Target="/customXML/item.xml" Id="imanage.xml" /></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casson\Downloads\Waterloo_Settlement_Chapter2_Appendices_2021_COS_20201116%2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Hidden_CAPEX"/>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Hidden_REG Invest."/>
      <sheetName val="Hidden_REG Improvement"/>
      <sheetName val="Hidden_REG Expansion"/>
      <sheetName val="App.2-FA Proposed REG Invest."/>
      <sheetName val="App.2-FB Calc of REG Improvemnt"/>
      <sheetName val="App.2-FC Calc of REG Expansion"/>
      <sheetName val="App.2-G SQI"/>
      <sheetName val="App.2-H_Other_Oper_Rev"/>
      <sheetName val="Hidden_Other Revenue"/>
      <sheetName val="App_2-I LF_CDM"/>
      <sheetName val="lists"/>
      <sheetName val="App.2-IA_Load_Forecast_Instrct"/>
      <sheetName val="App.2-IB_Load_Forecast_Analysis"/>
      <sheetName val="App.2-JA_OM&amp;A_Summary_Analys"/>
      <sheetName val="Hidden_OM&amp;A Summary"/>
      <sheetName val="App.2-JB_OM&amp;A_Cost _Drivers"/>
      <sheetName val="App.2-JC_OMA Programs"/>
      <sheetName val="App.2-K_Employee Costs"/>
      <sheetName val="Hidden_Employee Costs"/>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ZA_Com. Exp. Forecast"/>
      <sheetName val="App.2-ZB_Cost of Power"/>
      <sheetName val="App.2-S_Stranded Meters"/>
      <sheetName val="App.2-Y_MIFRS Summary Impacts"/>
      <sheetName val="Sheet19"/>
      <sheetName val="App.2-YA_IFRS Transition Costs"/>
      <sheetName val="Sheet1"/>
    </sheetNames>
    <sheetDataSet>
      <sheetData sheetId="0" refreshError="1">
        <row r="16">
          <cell r="E16" t="str">
            <v>EB-2020-0059</v>
          </cell>
        </row>
        <row r="24">
          <cell r="E24">
            <v>2021</v>
          </cell>
        </row>
        <row r="28">
          <cell r="E28">
            <v>2016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CD5F5-6C63-4A08-8674-25F304247F40}">
  <dimension ref="B1:W491"/>
  <sheetViews>
    <sheetView tabSelected="1" topLeftCell="A364" workbookViewId="0">
      <selection activeCell="G358" sqref="G358"/>
    </sheetView>
  </sheetViews>
  <sheetFormatPr defaultRowHeight="15" x14ac:dyDescent="0.25"/>
  <cols>
    <col min="1" max="1" width="1.5703125" customWidth="1"/>
    <col min="2" max="2" width="3.5703125" customWidth="1"/>
    <col min="3" max="3" width="17.5703125" customWidth="1"/>
    <col min="4" max="4" width="14.5703125" customWidth="1"/>
    <col min="5" max="5" width="2.42578125" customWidth="1"/>
    <col min="6" max="6" width="9.5703125" customWidth="1"/>
    <col min="7" max="8" width="14.5703125" customWidth="1"/>
    <col min="9" max="9" width="14.42578125" customWidth="1"/>
    <col min="10" max="10" width="2.5703125" customWidth="1"/>
    <col min="11" max="11" width="9.5703125" customWidth="1"/>
    <col min="12" max="13" width="13.5703125" customWidth="1"/>
    <col min="14" max="14" width="14.5703125" customWidth="1"/>
    <col min="15" max="15" width="15.42578125" customWidth="1"/>
    <col min="16" max="16" width="2.42578125" customWidth="1"/>
    <col min="17" max="17" width="12.5703125" customWidth="1"/>
    <col min="18" max="19" width="15.42578125" customWidth="1"/>
    <col min="20" max="20" width="14" customWidth="1"/>
    <col min="21" max="21" width="13.5703125" customWidth="1"/>
    <col min="22" max="22" width="3.42578125" customWidth="1"/>
  </cols>
  <sheetData>
    <row r="1" spans="2:22" x14ac:dyDescent="0.25">
      <c r="B1" s="1"/>
      <c r="C1" s="1"/>
      <c r="D1" s="1"/>
      <c r="E1" s="1"/>
      <c r="F1" s="1"/>
      <c r="G1" s="1"/>
      <c r="H1" s="1"/>
      <c r="I1" s="1"/>
      <c r="J1" s="1"/>
      <c r="K1" s="1"/>
      <c r="L1" s="1"/>
      <c r="M1" s="1"/>
      <c r="N1" s="1"/>
      <c r="O1" s="1"/>
      <c r="P1" s="1"/>
      <c r="Q1" s="1"/>
      <c r="R1" s="1"/>
      <c r="S1" s="1"/>
      <c r="T1" s="2" t="s">
        <v>0</v>
      </c>
      <c r="U1" s="3" t="s">
        <v>66</v>
      </c>
    </row>
    <row r="2" spans="2:22" x14ac:dyDescent="0.25">
      <c r="B2" s="1"/>
      <c r="C2" s="1"/>
      <c r="D2" s="1"/>
      <c r="E2" s="1"/>
      <c r="F2" s="1"/>
      <c r="G2" s="1"/>
      <c r="H2" s="1"/>
      <c r="I2" s="1"/>
      <c r="J2" s="1"/>
      <c r="K2" s="1"/>
      <c r="L2" s="1"/>
      <c r="M2" s="1"/>
      <c r="N2" s="1"/>
      <c r="O2" s="1"/>
      <c r="P2" s="1"/>
      <c r="Q2" s="1"/>
      <c r="R2" s="1"/>
      <c r="S2" s="1"/>
      <c r="T2" s="2" t="s">
        <v>1</v>
      </c>
      <c r="U2" s="4"/>
    </row>
    <row r="3" spans="2:22" x14ac:dyDescent="0.25">
      <c r="B3" s="1"/>
      <c r="C3" s="1"/>
      <c r="D3" s="1"/>
      <c r="E3" s="1"/>
      <c r="F3" s="1"/>
      <c r="G3" s="1"/>
      <c r="H3" s="1"/>
      <c r="I3" s="1"/>
      <c r="J3" s="1"/>
      <c r="K3" s="1"/>
      <c r="L3" s="1"/>
      <c r="M3" s="1"/>
      <c r="N3" s="1"/>
      <c r="O3" s="1"/>
      <c r="P3" s="1"/>
      <c r="Q3" s="1"/>
      <c r="R3" s="1"/>
      <c r="S3" s="1"/>
      <c r="T3" s="2" t="s">
        <v>2</v>
      </c>
      <c r="U3" s="4"/>
    </row>
    <row r="4" spans="2:22" x14ac:dyDescent="0.25">
      <c r="B4" s="1"/>
      <c r="C4" s="1"/>
      <c r="D4" s="1"/>
      <c r="E4" s="1"/>
      <c r="F4" s="1"/>
      <c r="G4" s="1"/>
      <c r="H4" s="1"/>
      <c r="I4" s="1"/>
      <c r="J4" s="1"/>
      <c r="K4" s="1"/>
      <c r="L4" s="1"/>
      <c r="M4" s="1"/>
      <c r="N4" s="1"/>
      <c r="O4" s="1"/>
      <c r="P4" s="1"/>
      <c r="Q4" s="1"/>
      <c r="R4" s="1"/>
      <c r="S4" s="1"/>
      <c r="T4" s="2" t="s">
        <v>3</v>
      </c>
      <c r="U4" s="4"/>
    </row>
    <row r="5" spans="2:22" x14ac:dyDescent="0.25">
      <c r="B5" s="1"/>
      <c r="C5" s="1"/>
      <c r="D5" s="1"/>
      <c r="E5" s="1"/>
      <c r="F5" s="1"/>
      <c r="G5" s="1"/>
      <c r="H5" s="1"/>
      <c r="I5" s="1"/>
      <c r="J5" s="1"/>
      <c r="K5" s="1"/>
      <c r="L5" s="1"/>
      <c r="M5" s="1"/>
      <c r="N5" s="1"/>
      <c r="O5" s="1"/>
      <c r="P5" s="1"/>
      <c r="Q5" s="1"/>
      <c r="R5" s="1"/>
      <c r="S5" s="1"/>
      <c r="T5" s="2" t="s">
        <v>4</v>
      </c>
      <c r="U5" s="4"/>
    </row>
    <row r="6" spans="2:22" x14ac:dyDescent="0.25">
      <c r="B6" s="1"/>
      <c r="C6" s="1"/>
      <c r="D6" s="1"/>
      <c r="E6" s="1"/>
      <c r="F6" s="1"/>
      <c r="G6" s="1"/>
      <c r="H6" s="1"/>
      <c r="I6" s="1"/>
      <c r="J6" s="1"/>
      <c r="K6" s="1"/>
      <c r="L6" s="1"/>
      <c r="M6" s="1"/>
      <c r="N6" s="1"/>
      <c r="O6" s="1"/>
      <c r="P6" s="1"/>
      <c r="Q6" s="1"/>
      <c r="R6" s="1"/>
      <c r="S6" s="1"/>
      <c r="T6" s="2"/>
      <c r="U6" s="5"/>
    </row>
    <row r="7" spans="2:22" x14ac:dyDescent="0.25">
      <c r="B7" s="1"/>
      <c r="C7" s="1"/>
      <c r="D7" s="1"/>
      <c r="E7" s="1"/>
      <c r="F7" s="1"/>
      <c r="G7" s="1"/>
      <c r="H7" s="1"/>
      <c r="I7" s="1"/>
      <c r="J7" s="1"/>
      <c r="K7" s="1"/>
      <c r="L7" s="1"/>
      <c r="M7" s="1"/>
      <c r="N7" s="1"/>
      <c r="O7" s="1"/>
      <c r="P7" s="1"/>
      <c r="Q7" s="1"/>
      <c r="R7" s="1"/>
      <c r="S7" s="1"/>
      <c r="T7" s="2" t="s">
        <v>5</v>
      </c>
      <c r="U7" s="6">
        <v>44102</v>
      </c>
    </row>
    <row r="8" spans="2:22" x14ac:dyDescent="0.25">
      <c r="B8" s="1"/>
      <c r="C8" s="1"/>
      <c r="D8" s="1"/>
      <c r="E8" s="1"/>
      <c r="F8" s="1"/>
      <c r="G8" s="1"/>
      <c r="H8" s="1"/>
      <c r="I8" s="1"/>
      <c r="J8" s="1"/>
      <c r="K8" s="1"/>
      <c r="L8" s="1"/>
      <c r="M8" s="1"/>
    </row>
    <row r="9" spans="2:22" ht="18" x14ac:dyDescent="0.25">
      <c r="B9" s="205" t="s">
        <v>6</v>
      </c>
      <c r="C9" s="205"/>
      <c r="D9" s="205"/>
      <c r="E9" s="205"/>
      <c r="F9" s="205"/>
      <c r="G9" s="205"/>
      <c r="H9" s="205"/>
      <c r="I9" s="205"/>
      <c r="J9" s="205"/>
      <c r="K9" s="205"/>
      <c r="L9" s="205"/>
      <c r="M9" s="205"/>
      <c r="N9" s="205"/>
      <c r="O9" s="205"/>
      <c r="P9" s="205"/>
      <c r="Q9" s="205"/>
      <c r="R9" s="205"/>
      <c r="S9" s="205"/>
      <c r="T9" s="205"/>
      <c r="U9" s="205"/>
      <c r="V9" s="205"/>
    </row>
    <row r="10" spans="2:22" ht="18" x14ac:dyDescent="0.25">
      <c r="B10" s="206" t="s">
        <v>7</v>
      </c>
      <c r="C10" s="206"/>
      <c r="D10" s="206"/>
      <c r="E10" s="206"/>
      <c r="F10" s="206"/>
      <c r="G10" s="206"/>
      <c r="H10" s="206"/>
      <c r="I10" s="206"/>
      <c r="J10" s="206"/>
      <c r="K10" s="206"/>
      <c r="L10" s="206"/>
      <c r="M10" s="206"/>
      <c r="N10" s="206"/>
      <c r="O10" s="206"/>
      <c r="P10" s="206"/>
      <c r="Q10" s="206"/>
      <c r="R10" s="206"/>
      <c r="S10" s="206"/>
      <c r="T10" s="206"/>
      <c r="U10" s="206"/>
      <c r="V10" s="206"/>
    </row>
    <row r="12" spans="2:22" hidden="1" x14ac:dyDescent="0.25">
      <c r="B12" s="7" t="s">
        <v>8</v>
      </c>
      <c r="C12" s="8"/>
      <c r="D12" s="8"/>
      <c r="E12" s="8"/>
      <c r="F12" s="8"/>
      <c r="G12" s="8"/>
      <c r="H12" s="8"/>
      <c r="I12" s="8"/>
      <c r="J12" s="8"/>
      <c r="K12" s="8"/>
      <c r="L12" s="8"/>
      <c r="M12" s="8"/>
      <c r="N12" s="8"/>
      <c r="O12" s="8"/>
      <c r="P12" s="8"/>
      <c r="Q12" s="8"/>
      <c r="R12" s="8"/>
      <c r="S12" s="8"/>
      <c r="T12" s="8"/>
      <c r="U12" s="8"/>
      <c r="V12" s="8"/>
    </row>
    <row r="13" spans="2:22" hidden="1" x14ac:dyDescent="0.25">
      <c r="B13" s="8"/>
      <c r="C13" s="8"/>
      <c r="D13" s="8"/>
      <c r="E13" s="8"/>
      <c r="F13" s="8"/>
      <c r="G13" s="8"/>
      <c r="H13" s="8"/>
      <c r="I13" s="8"/>
      <c r="J13" s="8"/>
      <c r="K13" s="8"/>
      <c r="L13" s="8"/>
      <c r="M13" s="8"/>
      <c r="N13" s="8"/>
      <c r="O13" s="8"/>
      <c r="P13" s="8"/>
      <c r="Q13" s="8"/>
      <c r="R13" s="8"/>
      <c r="S13" s="8"/>
      <c r="T13" s="8"/>
      <c r="U13" s="8"/>
      <c r="V13" s="8"/>
    </row>
    <row r="14" spans="2:22" hidden="1" x14ac:dyDescent="0.25">
      <c r="B14" s="7" t="s">
        <v>9</v>
      </c>
      <c r="C14" s="7" t="s">
        <v>10</v>
      </c>
      <c r="D14" s="8"/>
      <c r="E14" s="8"/>
      <c r="F14" s="8"/>
      <c r="G14" s="8"/>
      <c r="H14" s="8"/>
      <c r="I14" s="8"/>
      <c r="J14" s="8"/>
      <c r="K14" s="8"/>
      <c r="L14" s="8"/>
      <c r="M14" s="8"/>
      <c r="N14" s="8"/>
      <c r="O14" s="8"/>
      <c r="P14" s="8"/>
      <c r="Q14" s="8"/>
      <c r="R14" s="8"/>
      <c r="S14" s="8"/>
      <c r="T14" s="8"/>
      <c r="U14" s="8"/>
      <c r="V14" s="8"/>
    </row>
    <row r="15" spans="2:22" hidden="1" x14ac:dyDescent="0.25">
      <c r="B15" s="7" t="s">
        <v>11</v>
      </c>
      <c r="C15" s="7" t="s">
        <v>12</v>
      </c>
      <c r="D15" s="8"/>
      <c r="E15" s="8"/>
      <c r="F15" s="8"/>
      <c r="G15" s="8"/>
      <c r="H15" s="8"/>
      <c r="I15" s="8"/>
      <c r="J15" s="8"/>
      <c r="K15" s="8"/>
      <c r="L15" s="8"/>
      <c r="M15" s="8"/>
      <c r="N15" s="8"/>
      <c r="O15" s="8"/>
      <c r="P15" s="8"/>
      <c r="Q15" s="8"/>
      <c r="R15" s="8"/>
      <c r="S15" s="8"/>
      <c r="T15" s="8"/>
      <c r="U15" s="8"/>
      <c r="V15" s="8"/>
    </row>
    <row r="16" spans="2:22" hidden="1" x14ac:dyDescent="0.25">
      <c r="B16" s="7" t="s">
        <v>13</v>
      </c>
      <c r="C16" s="7" t="s">
        <v>14</v>
      </c>
      <c r="D16" s="8"/>
      <c r="E16" s="8"/>
      <c r="F16" s="8"/>
      <c r="G16" s="8"/>
      <c r="H16" s="8"/>
      <c r="I16" s="8"/>
      <c r="J16" s="8"/>
      <c r="K16" s="8"/>
      <c r="L16" s="8"/>
      <c r="M16" s="8"/>
      <c r="N16" s="8"/>
      <c r="O16" s="8"/>
      <c r="P16" s="8"/>
      <c r="Q16" s="8"/>
      <c r="R16" s="8"/>
      <c r="S16" s="8"/>
      <c r="T16" s="8"/>
      <c r="U16" s="8"/>
      <c r="V16" s="8"/>
    </row>
    <row r="17" spans="2:22" hidden="1" x14ac:dyDescent="0.25">
      <c r="B17" s="7" t="s">
        <v>15</v>
      </c>
      <c r="C17" s="7" t="s">
        <v>16</v>
      </c>
      <c r="D17" s="8"/>
      <c r="E17" s="8"/>
      <c r="F17" s="8"/>
      <c r="G17" s="8"/>
      <c r="H17" s="8"/>
      <c r="I17" s="8"/>
      <c r="J17" s="8"/>
      <c r="K17" s="8"/>
      <c r="L17" s="8"/>
      <c r="M17" s="8"/>
      <c r="N17" s="8"/>
      <c r="O17" s="8"/>
      <c r="P17" s="8"/>
      <c r="Q17" s="8"/>
      <c r="R17" s="8"/>
      <c r="S17" s="8"/>
      <c r="T17" s="8"/>
      <c r="U17" s="8"/>
      <c r="V17" s="8"/>
    </row>
    <row r="18" spans="2:22" hidden="1" x14ac:dyDescent="0.25">
      <c r="B18" s="8"/>
      <c r="C18" s="8"/>
      <c r="D18" s="8"/>
      <c r="E18" s="8"/>
      <c r="F18" s="8"/>
      <c r="G18" s="8"/>
      <c r="H18" s="8"/>
      <c r="I18" s="8"/>
      <c r="J18" s="8"/>
      <c r="K18" s="8"/>
      <c r="L18" s="8"/>
      <c r="M18" s="8"/>
      <c r="N18" s="8"/>
      <c r="O18" s="8"/>
      <c r="P18" s="8"/>
      <c r="Q18" s="8"/>
      <c r="R18" s="8"/>
      <c r="S18" s="8"/>
      <c r="T18" s="8"/>
      <c r="U18" s="8"/>
      <c r="V18" s="8"/>
    </row>
    <row r="19" spans="2:22" ht="27" hidden="1" customHeight="1" x14ac:dyDescent="0.25">
      <c r="B19" s="207" t="s">
        <v>17</v>
      </c>
      <c r="C19" s="207"/>
      <c r="D19" s="207"/>
      <c r="E19" s="207"/>
      <c r="F19" s="207"/>
      <c r="G19" s="207"/>
      <c r="H19" s="207"/>
      <c r="I19" s="207"/>
      <c r="J19" s="207"/>
      <c r="K19" s="207"/>
      <c r="L19" s="207"/>
      <c r="M19" s="207"/>
      <c r="N19" s="207"/>
      <c r="O19" s="207"/>
      <c r="P19" s="207"/>
      <c r="Q19" s="207"/>
      <c r="R19" s="207"/>
      <c r="S19" s="207"/>
      <c r="T19" s="207"/>
      <c r="U19" s="207"/>
      <c r="V19" s="207"/>
    </row>
    <row r="20" spans="2:22" hidden="1" x14ac:dyDescent="0.25">
      <c r="B20" s="8"/>
      <c r="C20" s="8"/>
      <c r="D20" s="8"/>
      <c r="E20" s="8"/>
      <c r="F20" s="8"/>
      <c r="G20" s="8"/>
      <c r="H20" s="8"/>
      <c r="I20" s="8"/>
      <c r="J20" s="8"/>
      <c r="K20" s="8"/>
      <c r="L20" s="8"/>
      <c r="M20" s="8"/>
      <c r="N20" s="8"/>
      <c r="O20" s="8"/>
      <c r="P20" s="8"/>
      <c r="Q20" s="8"/>
      <c r="R20" s="8"/>
      <c r="S20" s="8"/>
      <c r="T20" s="8"/>
      <c r="U20" s="8"/>
      <c r="V20" s="8"/>
    </row>
    <row r="21" spans="2:22" ht="27.75" hidden="1" customHeight="1" x14ac:dyDescent="0.25">
      <c r="B21" s="207" t="s">
        <v>18</v>
      </c>
      <c r="C21" s="207"/>
      <c r="D21" s="207"/>
      <c r="E21" s="207"/>
      <c r="F21" s="207"/>
      <c r="G21" s="207"/>
      <c r="H21" s="207"/>
      <c r="I21" s="207"/>
      <c r="J21" s="207"/>
      <c r="K21" s="207"/>
      <c r="L21" s="207"/>
      <c r="M21" s="207"/>
      <c r="N21" s="207"/>
      <c r="O21" s="207"/>
      <c r="P21" s="207"/>
      <c r="Q21" s="207"/>
      <c r="R21" s="207"/>
      <c r="S21" s="207"/>
      <c r="T21" s="207"/>
      <c r="U21" s="207"/>
      <c r="V21" s="207"/>
    </row>
    <row r="22" spans="2:22" hidden="1" x14ac:dyDescent="0.25">
      <c r="B22" s="8"/>
      <c r="C22" s="8"/>
      <c r="D22" s="8"/>
      <c r="E22" s="8"/>
      <c r="F22" s="8"/>
      <c r="G22" s="8"/>
      <c r="H22" s="8"/>
      <c r="I22" s="8"/>
      <c r="J22" s="8"/>
      <c r="K22" s="8"/>
      <c r="L22" s="8"/>
      <c r="M22" s="8"/>
      <c r="N22" s="8"/>
      <c r="O22" s="8"/>
      <c r="P22" s="8"/>
      <c r="Q22" s="8"/>
      <c r="R22" s="8"/>
      <c r="S22" s="8"/>
      <c r="T22" s="8"/>
      <c r="U22" s="8"/>
      <c r="V22" s="8"/>
    </row>
    <row r="23" spans="2:22" ht="24.75" hidden="1" customHeight="1" x14ac:dyDescent="0.25">
      <c r="B23" s="207" t="s">
        <v>19</v>
      </c>
      <c r="C23" s="207"/>
      <c r="D23" s="207"/>
      <c r="E23" s="207"/>
      <c r="F23" s="207"/>
      <c r="G23" s="207"/>
      <c r="H23" s="207"/>
      <c r="I23" s="207"/>
      <c r="J23" s="207"/>
      <c r="K23" s="207"/>
      <c r="L23" s="207"/>
      <c r="M23" s="207"/>
      <c r="N23" s="207"/>
      <c r="O23" s="207"/>
      <c r="P23" s="207"/>
      <c r="Q23" s="207"/>
      <c r="R23" s="207"/>
      <c r="S23" s="207"/>
      <c r="T23" s="207"/>
      <c r="U23" s="207"/>
      <c r="V23" s="207"/>
    </row>
    <row r="24" spans="2:22" hidden="1" x14ac:dyDescent="0.25">
      <c r="B24" s="8"/>
      <c r="C24" s="8"/>
      <c r="D24" s="8"/>
      <c r="E24" s="8"/>
      <c r="F24" s="8"/>
      <c r="G24" s="8"/>
      <c r="H24" s="8"/>
      <c r="I24" s="8"/>
      <c r="J24" s="8"/>
      <c r="K24" s="8"/>
      <c r="L24" s="8"/>
      <c r="M24" s="8"/>
      <c r="N24" s="8"/>
      <c r="O24" s="8"/>
      <c r="P24" s="8"/>
      <c r="Q24" s="8"/>
      <c r="R24" s="8"/>
      <c r="S24" s="8"/>
      <c r="T24" s="8"/>
      <c r="U24" s="8"/>
      <c r="V24" s="8"/>
    </row>
    <row r="25" spans="2:22" ht="26.25" hidden="1" customHeight="1" x14ac:dyDescent="0.25">
      <c r="B25" s="207" t="s">
        <v>20</v>
      </c>
      <c r="C25" s="207"/>
      <c r="D25" s="207"/>
      <c r="E25" s="207"/>
      <c r="F25" s="207"/>
      <c r="G25" s="207"/>
      <c r="H25" s="207"/>
      <c r="I25" s="207"/>
      <c r="J25" s="207"/>
      <c r="K25" s="207"/>
      <c r="L25" s="207"/>
      <c r="M25" s="207"/>
      <c r="N25" s="207"/>
      <c r="O25" s="207"/>
      <c r="P25" s="207"/>
      <c r="Q25" s="207"/>
      <c r="R25" s="207"/>
      <c r="S25" s="207"/>
      <c r="T25" s="207"/>
      <c r="U25" s="207"/>
      <c r="V25" s="207"/>
    </row>
    <row r="26" spans="2:22" hidden="1" x14ac:dyDescent="0.25">
      <c r="B26" s="8"/>
      <c r="C26" s="8"/>
      <c r="D26" s="8"/>
      <c r="E26" s="8"/>
      <c r="F26" s="8"/>
      <c r="G26" s="8"/>
      <c r="H26" s="8"/>
      <c r="I26" s="8"/>
      <c r="J26" s="8"/>
      <c r="K26" s="8"/>
      <c r="L26" s="8"/>
      <c r="M26" s="8"/>
      <c r="N26" s="8"/>
      <c r="O26" s="8"/>
      <c r="P26" s="8"/>
      <c r="Q26" s="8"/>
      <c r="R26" s="8"/>
      <c r="S26" s="8"/>
      <c r="T26" s="8"/>
      <c r="U26" s="8"/>
      <c r="V26" s="8"/>
    </row>
    <row r="27" spans="2:22" ht="30.75" hidden="1" customHeight="1" x14ac:dyDescent="0.25">
      <c r="B27" s="195" t="s">
        <v>21</v>
      </c>
      <c r="C27" s="195"/>
      <c r="D27" s="195"/>
      <c r="E27" s="195"/>
      <c r="F27" s="195"/>
      <c r="G27" s="195"/>
      <c r="H27" s="195"/>
      <c r="I27" s="195"/>
      <c r="J27" s="195"/>
      <c r="K27" s="195"/>
      <c r="L27" s="195"/>
      <c r="M27" s="195"/>
      <c r="N27" s="195"/>
      <c r="O27" s="195"/>
      <c r="P27" s="195"/>
      <c r="Q27" s="195"/>
      <c r="R27" s="195"/>
      <c r="S27" s="195"/>
      <c r="T27" s="195"/>
      <c r="U27" s="195"/>
      <c r="V27" s="195"/>
    </row>
    <row r="28" spans="2:22" ht="13.5" customHeight="1" x14ac:dyDescent="0.25">
      <c r="B28" s="9"/>
      <c r="C28" s="9"/>
      <c r="D28" s="9"/>
      <c r="E28" s="9"/>
      <c r="F28" s="9"/>
      <c r="G28" s="9"/>
      <c r="H28" s="9"/>
      <c r="I28" s="9"/>
      <c r="J28" s="9"/>
      <c r="K28" s="9"/>
      <c r="L28" s="9"/>
      <c r="M28" s="9"/>
      <c r="N28" s="9"/>
      <c r="O28" s="9"/>
      <c r="P28" s="9"/>
      <c r="Q28" s="9"/>
      <c r="R28" s="9"/>
      <c r="S28" s="9"/>
      <c r="T28" s="9"/>
      <c r="U28" s="9"/>
      <c r="V28" s="9"/>
    </row>
    <row r="29" spans="2:22" ht="15.75" customHeight="1" x14ac:dyDescent="0.25">
      <c r="B29" s="196" t="s">
        <v>22</v>
      </c>
      <c r="C29" s="196"/>
      <c r="D29" s="196"/>
      <c r="E29" s="196"/>
      <c r="F29" s="196"/>
      <c r="G29" s="196"/>
      <c r="H29" s="196"/>
      <c r="I29" s="196"/>
      <c r="J29" s="196"/>
      <c r="K29" s="196"/>
      <c r="L29" s="196"/>
      <c r="M29" s="196"/>
      <c r="N29" s="196"/>
      <c r="O29" s="196"/>
      <c r="P29" s="196"/>
      <c r="Q29" s="196"/>
      <c r="R29" s="196"/>
      <c r="S29" s="196"/>
      <c r="T29" s="196"/>
      <c r="U29" s="196"/>
      <c r="V29" s="196"/>
    </row>
    <row r="30" spans="2:22" ht="15.75" customHeight="1" x14ac:dyDescent="0.25">
      <c r="B30" s="10"/>
      <c r="C30" s="10"/>
      <c r="D30" s="10"/>
      <c r="E30" s="10"/>
      <c r="F30" s="10"/>
      <c r="G30" s="10"/>
      <c r="H30" s="10"/>
      <c r="I30" s="10"/>
      <c r="J30" s="10"/>
      <c r="K30" s="10"/>
      <c r="L30" s="10"/>
      <c r="M30" s="10"/>
      <c r="N30" s="10"/>
      <c r="O30" s="10"/>
      <c r="P30" s="10"/>
      <c r="Q30" s="10"/>
      <c r="R30" s="10"/>
      <c r="S30" s="10"/>
      <c r="T30" s="10"/>
      <c r="U30" s="10"/>
      <c r="V30" s="10"/>
    </row>
    <row r="31" spans="2:22" ht="15.75" customHeight="1" x14ac:dyDescent="0.25">
      <c r="B31" s="10" t="s">
        <v>23</v>
      </c>
      <c r="C31" s="10"/>
      <c r="D31" s="11"/>
      <c r="E31" s="10"/>
      <c r="F31" s="10" t="s">
        <v>24</v>
      </c>
      <c r="G31" s="10"/>
      <c r="H31" s="10"/>
      <c r="I31" s="12"/>
      <c r="J31" s="10"/>
      <c r="K31" s="10" t="s">
        <v>25</v>
      </c>
      <c r="L31" s="10"/>
      <c r="M31" s="10"/>
      <c r="N31" s="10"/>
      <c r="O31" s="10"/>
      <c r="P31" s="10"/>
      <c r="Q31" s="10"/>
      <c r="R31" s="10"/>
      <c r="S31" s="10"/>
      <c r="T31" s="10"/>
      <c r="U31" s="10"/>
      <c r="V31" s="10"/>
    </row>
    <row r="32" spans="2:22" ht="15.75" customHeight="1" x14ac:dyDescent="0.25">
      <c r="B32" s="10"/>
      <c r="C32" s="10"/>
      <c r="D32" s="10"/>
      <c r="E32" s="10"/>
      <c r="F32" s="10"/>
      <c r="G32" s="10"/>
      <c r="H32" s="10"/>
      <c r="I32" s="10"/>
      <c r="J32" s="10"/>
      <c r="K32" s="10"/>
      <c r="L32" s="10"/>
      <c r="M32" s="10"/>
      <c r="N32" s="10"/>
      <c r="O32" s="10"/>
      <c r="P32" s="10"/>
      <c r="Q32" s="10"/>
      <c r="R32" s="10"/>
      <c r="S32" s="10"/>
      <c r="T32" s="10"/>
      <c r="U32" s="10"/>
      <c r="V32" s="10"/>
    </row>
    <row r="33" spans="2:23" ht="15.75" customHeight="1" x14ac:dyDescent="0.25">
      <c r="B33" s="10"/>
      <c r="C33" s="10"/>
      <c r="D33" s="13"/>
      <c r="E33" s="10"/>
      <c r="F33" s="10" t="s">
        <v>26</v>
      </c>
      <c r="G33" s="10"/>
      <c r="H33" s="10"/>
      <c r="I33" s="14"/>
      <c r="J33" s="10"/>
      <c r="K33" s="10" t="s">
        <v>27</v>
      </c>
      <c r="L33" s="10"/>
      <c r="M33" s="10"/>
      <c r="N33" s="10"/>
      <c r="O33" s="10"/>
      <c r="P33" s="10"/>
      <c r="Q33" s="10"/>
      <c r="R33" s="10"/>
      <c r="S33" s="10"/>
      <c r="T33" s="10"/>
      <c r="U33" s="10"/>
      <c r="V33" s="10"/>
    </row>
    <row r="34" spans="2:23" ht="15.75" customHeight="1" x14ac:dyDescent="0.25">
      <c r="B34" s="10"/>
      <c r="C34" s="10"/>
      <c r="D34" s="10"/>
      <c r="E34" s="10"/>
      <c r="F34" s="10"/>
      <c r="G34" s="10"/>
      <c r="H34" s="10"/>
      <c r="I34" s="10"/>
      <c r="J34" s="10"/>
      <c r="K34" s="10"/>
      <c r="L34" s="10"/>
      <c r="M34" s="10"/>
      <c r="N34" s="10"/>
      <c r="O34" s="10"/>
      <c r="P34" s="10"/>
      <c r="Q34" s="10"/>
      <c r="R34" s="10"/>
      <c r="S34" s="10"/>
      <c r="T34" s="10"/>
      <c r="U34" s="10"/>
      <c r="V34" s="10"/>
    </row>
    <row r="35" spans="2:23" ht="15.75" customHeight="1" x14ac:dyDescent="0.25">
      <c r="B35" s="15" t="s">
        <v>28</v>
      </c>
      <c r="C35" s="10"/>
      <c r="D35" s="10"/>
      <c r="E35" s="10"/>
      <c r="F35" s="10"/>
      <c r="G35" s="10"/>
      <c r="H35" s="10"/>
      <c r="I35" s="10"/>
      <c r="J35" s="10"/>
      <c r="K35" s="10"/>
      <c r="L35" s="10"/>
      <c r="M35" s="10"/>
      <c r="N35" s="10"/>
      <c r="O35" s="10"/>
      <c r="P35" s="10"/>
      <c r="Q35" s="10"/>
      <c r="R35" s="10"/>
      <c r="S35" s="10"/>
      <c r="T35" s="10"/>
      <c r="U35" s="10"/>
      <c r="V35" s="10"/>
    </row>
    <row r="36" spans="2:23" ht="15.75" customHeight="1" thickBot="1" x14ac:dyDescent="0.3">
      <c r="B36" s="10"/>
      <c r="C36" s="10"/>
      <c r="D36" s="10"/>
      <c r="E36" s="10"/>
      <c r="F36" s="16"/>
      <c r="G36" s="16"/>
      <c r="H36" s="16"/>
      <c r="I36" s="16"/>
      <c r="J36" s="10"/>
      <c r="K36" s="10"/>
      <c r="L36" s="10"/>
      <c r="M36" s="10"/>
      <c r="N36" s="10"/>
      <c r="O36" s="10"/>
      <c r="P36" s="10"/>
      <c r="Q36" s="10"/>
      <c r="R36" s="10"/>
      <c r="S36" s="10"/>
      <c r="T36" s="10"/>
      <c r="U36" s="10"/>
      <c r="V36" s="10"/>
    </row>
    <row r="37" spans="2:23" ht="15.75" customHeight="1" x14ac:dyDescent="0.25">
      <c r="C37" s="17"/>
      <c r="D37" s="18" t="s">
        <v>29</v>
      </c>
      <c r="E37" s="19"/>
      <c r="F37" s="20"/>
      <c r="G37" s="20"/>
      <c r="H37" s="20"/>
      <c r="I37" s="20"/>
      <c r="J37" s="21"/>
      <c r="K37" s="197" t="s">
        <v>30</v>
      </c>
      <c r="L37" s="198"/>
      <c r="M37" s="198"/>
      <c r="N37" s="198"/>
      <c r="O37" s="199"/>
      <c r="P37" s="10"/>
      <c r="Q37" s="10"/>
      <c r="R37" s="10"/>
      <c r="S37" s="10"/>
      <c r="T37" s="10"/>
      <c r="U37" s="10"/>
      <c r="V37" s="10"/>
      <c r="W37" s="10"/>
    </row>
    <row r="38" spans="2:23" ht="39.75" customHeight="1" thickBot="1" x14ac:dyDescent="0.3">
      <c r="C38" s="22"/>
      <c r="D38" s="23" t="str">
        <f>CONCATENATE("(for ",TestYear," Cost of Service")</f>
        <v>(for 2021 Cost of Service</v>
      </c>
      <c r="E38" s="24"/>
      <c r="F38" s="200"/>
      <c r="G38" s="200"/>
      <c r="H38" s="200"/>
      <c r="I38" s="25"/>
      <c r="J38" s="26"/>
      <c r="K38" s="27"/>
      <c r="L38" s="28" t="s">
        <v>31</v>
      </c>
      <c r="M38" s="28" t="s">
        <v>32</v>
      </c>
      <c r="N38" s="29"/>
      <c r="O38" s="30" t="s">
        <v>32</v>
      </c>
      <c r="P38" s="10"/>
      <c r="Q38" s="10"/>
      <c r="R38" s="10"/>
      <c r="S38" s="10"/>
      <c r="T38" s="10"/>
      <c r="U38" s="10"/>
      <c r="V38" s="10"/>
      <c r="W38" s="10"/>
    </row>
    <row r="39" spans="2:23" ht="15.75" customHeight="1" x14ac:dyDescent="0.25">
      <c r="C39" s="31" t="s">
        <v>33</v>
      </c>
      <c r="D39" s="32">
        <f t="shared" ref="D39:D44" si="0">D40-1</f>
        <v>2015</v>
      </c>
      <c r="E39" s="33"/>
      <c r="F39" s="34"/>
      <c r="G39" s="35"/>
      <c r="J39" s="36"/>
      <c r="K39" s="37" t="s">
        <v>34</v>
      </c>
      <c r="L39" s="173">
        <v>516728999.29000038</v>
      </c>
      <c r="M39" s="89">
        <v>492335277.89869791</v>
      </c>
      <c r="N39" s="36" t="s">
        <v>58</v>
      </c>
      <c r="O39" s="38">
        <v>520454528</v>
      </c>
      <c r="P39" s="10"/>
      <c r="Q39" s="10"/>
      <c r="R39" s="10"/>
      <c r="S39" s="10"/>
      <c r="T39" s="10"/>
      <c r="U39" s="10"/>
      <c r="V39" s="10"/>
      <c r="W39" s="10"/>
    </row>
    <row r="40" spans="2:23" ht="15.75" customHeight="1" x14ac:dyDescent="0.25">
      <c r="C40" s="31" t="s">
        <v>33</v>
      </c>
      <c r="D40" s="32">
        <f t="shared" si="0"/>
        <v>2016</v>
      </c>
      <c r="E40" s="33"/>
      <c r="F40" s="34"/>
      <c r="G40" s="35"/>
      <c r="J40" s="36"/>
      <c r="K40" s="37" t="s">
        <v>34</v>
      </c>
      <c r="L40" s="173">
        <v>488765497.17000061</v>
      </c>
      <c r="M40" s="89">
        <v>493358896.72325963</v>
      </c>
      <c r="N40" s="36"/>
      <c r="O40" s="39"/>
      <c r="P40" s="10"/>
      <c r="Q40" s="10"/>
      <c r="R40" s="10"/>
      <c r="S40" s="10"/>
      <c r="T40" s="10"/>
      <c r="U40" s="10"/>
      <c r="V40" s="10"/>
      <c r="W40" s="10"/>
    </row>
    <row r="41" spans="2:23" ht="15.75" customHeight="1" x14ac:dyDescent="0.25">
      <c r="C41" s="31" t="s">
        <v>33</v>
      </c>
      <c r="D41" s="32">
        <f t="shared" si="0"/>
        <v>2017</v>
      </c>
      <c r="E41" s="33"/>
      <c r="F41" s="34"/>
      <c r="G41" s="35"/>
      <c r="I41" s="34"/>
      <c r="J41" s="36"/>
      <c r="K41" s="37" t="s">
        <v>34</v>
      </c>
      <c r="L41" s="173">
        <v>482398546.16000038</v>
      </c>
      <c r="M41" s="89">
        <v>494163942.95960683</v>
      </c>
      <c r="N41" s="36" t="str">
        <f t="shared" ref="N41:N45" si="1">IF(D41=RebaseYear,"OEB-approved","")</f>
        <v/>
      </c>
      <c r="O41" s="39"/>
      <c r="P41" s="10"/>
      <c r="Q41" s="10"/>
      <c r="R41" s="10"/>
      <c r="S41" s="10"/>
      <c r="T41" s="10"/>
      <c r="U41" s="10"/>
      <c r="V41" s="10"/>
      <c r="W41" s="10"/>
    </row>
    <row r="42" spans="2:23" ht="15.75" customHeight="1" x14ac:dyDescent="0.25">
      <c r="C42" s="31" t="s">
        <v>33</v>
      </c>
      <c r="D42" s="32">
        <f t="shared" si="0"/>
        <v>2018</v>
      </c>
      <c r="E42" s="33"/>
      <c r="F42" s="34"/>
      <c r="G42" s="35"/>
      <c r="J42" s="36"/>
      <c r="K42" s="37" t="s">
        <v>34</v>
      </c>
      <c r="L42" s="173">
        <v>496980971.10999972</v>
      </c>
      <c r="M42" s="89">
        <v>495070312.25855172</v>
      </c>
      <c r="N42" s="36" t="str">
        <f t="shared" si="1"/>
        <v/>
      </c>
      <c r="O42" s="39"/>
      <c r="P42" s="10"/>
      <c r="Q42" s="10"/>
      <c r="R42" s="10"/>
      <c r="S42" s="10"/>
      <c r="T42" s="10"/>
      <c r="U42" s="10"/>
      <c r="V42" s="10"/>
      <c r="W42" s="10"/>
    </row>
    <row r="43" spans="2:23" ht="15.75" customHeight="1" x14ac:dyDescent="0.25">
      <c r="C43" s="31" t="s">
        <v>33</v>
      </c>
      <c r="D43" s="32">
        <f t="shared" si="0"/>
        <v>2019</v>
      </c>
      <c r="E43" s="33"/>
      <c r="F43" s="34"/>
      <c r="G43" s="35"/>
      <c r="J43" s="36"/>
      <c r="K43" s="37" t="s">
        <v>34</v>
      </c>
      <c r="L43" s="173">
        <v>495761810.37999994</v>
      </c>
      <c r="M43" s="89">
        <v>494568305.693533</v>
      </c>
      <c r="N43" s="36" t="str">
        <f t="shared" si="1"/>
        <v/>
      </c>
      <c r="O43" s="39"/>
      <c r="P43" s="10"/>
      <c r="Q43" s="10"/>
      <c r="R43" s="10"/>
      <c r="S43" s="10"/>
      <c r="T43" s="10"/>
      <c r="U43" s="10"/>
      <c r="V43" s="10"/>
      <c r="W43" s="10"/>
    </row>
    <row r="44" spans="2:23" ht="15.75" customHeight="1" x14ac:dyDescent="0.25">
      <c r="C44" s="31" t="s">
        <v>35</v>
      </c>
      <c r="D44" s="32">
        <f t="shared" si="0"/>
        <v>2020</v>
      </c>
      <c r="E44" s="33"/>
      <c r="F44" s="34"/>
      <c r="G44" s="35"/>
      <c r="J44" s="36"/>
      <c r="K44" s="37" t="s">
        <v>36</v>
      </c>
      <c r="L44" s="40"/>
      <c r="M44" s="174">
        <v>491915659.33527148</v>
      </c>
      <c r="N44" s="36" t="str">
        <f t="shared" si="1"/>
        <v/>
      </c>
      <c r="O44" s="39"/>
      <c r="P44" s="10"/>
      <c r="Q44" s="10"/>
      <c r="R44" s="10"/>
      <c r="S44" s="10"/>
      <c r="T44" s="10"/>
      <c r="U44" s="10"/>
      <c r="V44" s="10"/>
      <c r="W44" s="10"/>
    </row>
    <row r="45" spans="2:23" ht="15.75" customHeight="1" thickBot="1" x14ac:dyDescent="0.3">
      <c r="C45" s="42" t="s">
        <v>37</v>
      </c>
      <c r="D45" s="43">
        <f>TestYear</f>
        <v>2021</v>
      </c>
      <c r="E45" s="44"/>
      <c r="F45" s="45"/>
      <c r="G45" s="46"/>
      <c r="H45" s="47"/>
      <c r="I45" s="47"/>
      <c r="J45" s="48"/>
      <c r="K45" s="37" t="s">
        <v>36</v>
      </c>
      <c r="L45" s="49"/>
      <c r="M45" s="174">
        <v>491086839.87026399</v>
      </c>
      <c r="N45" s="48" t="str">
        <f t="shared" si="1"/>
        <v/>
      </c>
      <c r="O45" s="39"/>
      <c r="P45" s="10"/>
      <c r="Q45" s="10"/>
      <c r="R45" s="10"/>
      <c r="S45" s="10"/>
      <c r="T45" s="10"/>
      <c r="U45" s="10"/>
      <c r="V45" s="10"/>
      <c r="W45" s="10"/>
    </row>
    <row r="46" spans="2:23" ht="15.75" customHeight="1" thickBot="1" x14ac:dyDescent="0.3">
      <c r="C46" s="51"/>
      <c r="D46" s="52"/>
      <c r="I46" s="53"/>
      <c r="K46" s="54"/>
      <c r="O46" s="55">
        <f>SUM(O39:O44)</f>
        <v>520454528</v>
      </c>
      <c r="P46" s="10"/>
      <c r="Q46" s="10"/>
      <c r="R46" s="10"/>
      <c r="S46" s="10"/>
      <c r="T46" s="10"/>
      <c r="U46" s="10"/>
      <c r="V46" s="10"/>
      <c r="W46" s="10"/>
    </row>
    <row r="47" spans="2:23" ht="33" customHeight="1" thickBot="1" x14ac:dyDescent="0.3">
      <c r="C47" s="56" t="s">
        <v>38</v>
      </c>
      <c r="D47" s="54"/>
      <c r="E47" s="54"/>
      <c r="F47" s="54"/>
      <c r="G47" s="57"/>
      <c r="H47" s="54"/>
      <c r="I47" s="58"/>
      <c r="J47" s="59"/>
      <c r="K47" s="60" t="s">
        <v>39</v>
      </c>
      <c r="L47" s="201" t="s">
        <v>40</v>
      </c>
      <c r="M47" s="201"/>
      <c r="N47" s="51"/>
      <c r="O47" s="61" t="s">
        <v>41</v>
      </c>
      <c r="P47" s="10"/>
      <c r="Q47" s="10"/>
      <c r="R47" s="10"/>
      <c r="S47" s="10"/>
      <c r="T47" s="10"/>
      <c r="U47" s="10"/>
      <c r="V47" s="10"/>
      <c r="W47" s="10"/>
    </row>
    <row r="48" spans="2:23" ht="15.75" customHeight="1" x14ac:dyDescent="0.25">
      <c r="C48" s="62"/>
      <c r="D48" s="63">
        <f t="shared" ref="D48:D54" si="2">D39</f>
        <v>2015</v>
      </c>
      <c r="G48" s="64"/>
      <c r="I48" s="64"/>
      <c r="J48" s="36"/>
      <c r="K48" s="32">
        <f>D48</f>
        <v>2015</v>
      </c>
      <c r="L48" s="65"/>
      <c r="M48" s="65"/>
      <c r="O48" s="66"/>
      <c r="P48" s="10"/>
      <c r="Q48" s="10"/>
      <c r="R48" s="10"/>
      <c r="S48" s="10"/>
      <c r="T48" s="10"/>
      <c r="U48" s="10"/>
      <c r="V48" s="10"/>
      <c r="W48" s="10"/>
    </row>
    <row r="49" spans="2:23" ht="15.75" customHeight="1" x14ac:dyDescent="0.25">
      <c r="C49" s="62"/>
      <c r="D49" s="63">
        <f t="shared" si="2"/>
        <v>2016</v>
      </c>
      <c r="G49" s="67"/>
      <c r="I49" s="64"/>
      <c r="J49" s="36"/>
      <c r="K49" s="32">
        <f t="shared" ref="K49:K55" si="3">D49</f>
        <v>2016</v>
      </c>
      <c r="L49" s="68">
        <f>IF(L39=0,"",L40/L39-1)</f>
        <v>-5.4116378524182607E-2</v>
      </c>
      <c r="M49" s="68">
        <f>IF(M39=0,"",M40/M39-1)</f>
        <v>2.0791092381813314E-3</v>
      </c>
      <c r="O49" s="66"/>
      <c r="P49" s="10"/>
      <c r="Q49" s="10"/>
      <c r="R49" s="10"/>
      <c r="S49" s="10"/>
      <c r="T49" s="10"/>
      <c r="U49" s="10"/>
      <c r="V49" s="10"/>
      <c r="W49" s="10"/>
    </row>
    <row r="50" spans="2:23" ht="15.75" customHeight="1" x14ac:dyDescent="0.25">
      <c r="C50" s="62"/>
      <c r="D50" s="63">
        <f t="shared" si="2"/>
        <v>2017</v>
      </c>
      <c r="G50" s="67"/>
      <c r="I50" s="64"/>
      <c r="J50" s="36"/>
      <c r="K50" s="32">
        <f t="shared" si="3"/>
        <v>2017</v>
      </c>
      <c r="L50" s="68">
        <f t="shared" ref="L50:M52" si="4">IF(L40=0,"",L41/L40-1)</f>
        <v>-1.3026596694867942E-2</v>
      </c>
      <c r="M50" s="68">
        <f t="shared" si="4"/>
        <v>1.6317659247540028E-3</v>
      </c>
      <c r="O50" s="66"/>
      <c r="P50" s="10"/>
      <c r="Q50" s="10"/>
      <c r="R50" s="10"/>
      <c r="S50" s="10"/>
      <c r="T50" s="10"/>
      <c r="U50" s="10"/>
      <c r="V50" s="10"/>
      <c r="W50" s="10"/>
    </row>
    <row r="51" spans="2:23" ht="15.75" customHeight="1" x14ac:dyDescent="0.25">
      <c r="C51" s="62"/>
      <c r="D51" s="63">
        <f t="shared" si="2"/>
        <v>2018</v>
      </c>
      <c r="G51" s="67"/>
      <c r="I51" s="64"/>
      <c r="J51" s="36"/>
      <c r="K51" s="32">
        <f t="shared" si="3"/>
        <v>2018</v>
      </c>
      <c r="L51" s="68">
        <f t="shared" si="4"/>
        <v>3.0228998545038577E-2</v>
      </c>
      <c r="M51" s="68">
        <f t="shared" si="4"/>
        <v>1.8341469705711599E-3</v>
      </c>
      <c r="O51" s="66"/>
      <c r="P51" s="10"/>
      <c r="Q51" s="10"/>
      <c r="R51" s="10"/>
      <c r="S51" s="10"/>
      <c r="T51" s="10"/>
      <c r="U51" s="10"/>
      <c r="V51" s="10"/>
      <c r="W51" s="10"/>
    </row>
    <row r="52" spans="2:23" ht="15.75" customHeight="1" x14ac:dyDescent="0.25">
      <c r="C52" s="62"/>
      <c r="D52" s="63">
        <f t="shared" si="2"/>
        <v>2019</v>
      </c>
      <c r="G52" s="67"/>
      <c r="I52" s="64"/>
      <c r="J52" s="36"/>
      <c r="K52" s="32">
        <f t="shared" si="3"/>
        <v>2019</v>
      </c>
      <c r="L52" s="68">
        <f t="shared" si="4"/>
        <v>-2.4531336225546152E-3</v>
      </c>
      <c r="M52" s="68">
        <f t="shared" si="4"/>
        <v>-1.0140106416975936E-3</v>
      </c>
      <c r="O52" s="66"/>
      <c r="P52" s="10"/>
      <c r="Q52" s="10"/>
      <c r="R52" s="10"/>
      <c r="S52" s="10"/>
      <c r="T52" s="10"/>
      <c r="U52" s="10"/>
      <c r="V52" s="10"/>
      <c r="W52" s="10"/>
    </row>
    <row r="53" spans="2:23" ht="15.75" customHeight="1" x14ac:dyDescent="0.25">
      <c r="C53" s="62"/>
      <c r="D53" s="63">
        <f t="shared" si="2"/>
        <v>2020</v>
      </c>
      <c r="G53" s="67"/>
      <c r="I53" s="64"/>
      <c r="J53" s="36"/>
      <c r="K53" s="32">
        <f t="shared" si="3"/>
        <v>2020</v>
      </c>
      <c r="L53" s="68" t="str">
        <f>IF(K44="Forecast","",IF(L43=0,"",L44/L43-1))</f>
        <v/>
      </c>
      <c r="M53" s="68">
        <f>IF(M43=0,"",M44/M43-1)</f>
        <v>-5.3635591438511154E-3</v>
      </c>
      <c r="O53" s="66"/>
      <c r="P53" s="10"/>
      <c r="Q53" s="10"/>
      <c r="R53" s="10"/>
      <c r="S53" s="10"/>
      <c r="T53" s="10"/>
      <c r="U53" s="10"/>
      <c r="V53" s="10"/>
      <c r="W53" s="10"/>
    </row>
    <row r="54" spans="2:23" ht="15.75" customHeight="1" x14ac:dyDescent="0.25">
      <c r="C54" s="62"/>
      <c r="D54" s="63">
        <f t="shared" si="2"/>
        <v>2021</v>
      </c>
      <c r="G54" s="67"/>
      <c r="I54" s="67"/>
      <c r="J54" s="36"/>
      <c r="K54" s="32">
        <f t="shared" si="3"/>
        <v>2021</v>
      </c>
      <c r="L54" s="68" t="str">
        <f>IF(K45="Forecast","",IF(L44=0,"",L45/L44-1))</f>
        <v/>
      </c>
      <c r="M54" s="68">
        <f>IF(M44=0,"",M45/M44-1)</f>
        <v>-1.6848812378273959E-3</v>
      </c>
      <c r="O54" s="69">
        <f>IF(O46=0,"",M45/O46-1)</f>
        <v>-5.6427000918966019E-2</v>
      </c>
      <c r="P54" s="10"/>
      <c r="Q54" s="10"/>
      <c r="R54" s="10"/>
      <c r="S54" s="10"/>
      <c r="T54" s="10"/>
      <c r="U54" s="10"/>
      <c r="V54" s="10"/>
      <c r="W54" s="10"/>
    </row>
    <row r="55" spans="2:23" ht="31.5" customHeight="1" thickBot="1" x14ac:dyDescent="0.3">
      <c r="C55" s="70"/>
      <c r="D55" s="71" t="s">
        <v>42</v>
      </c>
      <c r="E55" s="47"/>
      <c r="F55" s="47"/>
      <c r="G55" s="72"/>
      <c r="H55" s="47"/>
      <c r="I55" s="73"/>
      <c r="J55" s="48"/>
      <c r="K55" s="74" t="str">
        <f t="shared" si="3"/>
        <v>Geometric Mean</v>
      </c>
      <c r="L55" s="75">
        <f>IF(L39=0,"",(L43/L39)^(1/($D43-$D39-1))-1)</f>
        <v>-1.3712767345662624E-2</v>
      </c>
      <c r="M55" s="75">
        <f>IF(M39=0,"",(M45/M39)^(1/($D45-$D39-1))-1)</f>
        <v>-5.0766471714636108E-4</v>
      </c>
      <c r="N55" s="47"/>
      <c r="O55" s="76">
        <f>IF(O46=0,"",(M45/O46)^(1/(TestYear-RebaseYear-1))-1)</f>
        <v>-1.4415474251852411E-2</v>
      </c>
      <c r="P55" s="10"/>
      <c r="Q55" s="10"/>
      <c r="R55" s="10"/>
      <c r="S55" s="10"/>
      <c r="T55" s="10"/>
      <c r="U55" s="10"/>
      <c r="V55" s="10"/>
      <c r="W55" s="10"/>
    </row>
    <row r="56" spans="2:23" ht="15.75" customHeight="1" x14ac:dyDescent="0.25">
      <c r="B56" s="10"/>
      <c r="C56" s="10"/>
      <c r="D56" s="10"/>
      <c r="E56" s="10"/>
      <c r="F56" s="10"/>
      <c r="G56" s="10"/>
      <c r="H56" s="10"/>
      <c r="I56" s="10"/>
      <c r="J56" s="10"/>
      <c r="K56" s="10"/>
      <c r="L56" s="10"/>
      <c r="M56" s="10"/>
      <c r="N56" s="10"/>
      <c r="O56" s="10"/>
      <c r="P56" s="10"/>
      <c r="Q56" s="10"/>
      <c r="R56" s="10"/>
      <c r="S56" s="10"/>
      <c r="T56" s="10"/>
      <c r="U56" s="10"/>
      <c r="V56" s="10"/>
    </row>
    <row r="57" spans="2:23" ht="20.25" customHeight="1" x14ac:dyDescent="0.25">
      <c r="B57" s="15" t="s">
        <v>43</v>
      </c>
      <c r="C57" s="10"/>
      <c r="D57" s="10"/>
      <c r="E57" s="10"/>
      <c r="F57" s="10"/>
      <c r="G57" s="10"/>
      <c r="H57" s="10"/>
      <c r="I57" s="10"/>
      <c r="J57" s="10"/>
      <c r="K57" s="10"/>
      <c r="L57" s="10"/>
      <c r="M57" s="10"/>
      <c r="N57" s="10"/>
      <c r="O57" s="10"/>
      <c r="P57" s="10"/>
      <c r="Q57" s="10"/>
      <c r="R57" s="10"/>
      <c r="S57" s="10"/>
      <c r="T57" s="10"/>
      <c r="U57" s="10"/>
      <c r="V57" s="10"/>
    </row>
    <row r="58" spans="2:23" ht="14.25" customHeight="1" thickBot="1" x14ac:dyDescent="0.3">
      <c r="B58" s="10"/>
      <c r="C58" s="10"/>
      <c r="D58" s="10"/>
      <c r="E58" s="10"/>
      <c r="F58" s="10"/>
      <c r="G58" s="10"/>
      <c r="H58" s="10"/>
      <c r="I58" s="10"/>
      <c r="J58" s="10"/>
      <c r="K58" s="10"/>
      <c r="L58" s="10"/>
      <c r="M58" s="10"/>
      <c r="N58" s="10"/>
      <c r="O58" s="10"/>
      <c r="P58" s="10"/>
      <c r="Q58" s="10"/>
      <c r="R58" s="10"/>
      <c r="S58" s="10"/>
      <c r="T58" s="10"/>
      <c r="U58" s="10"/>
      <c r="V58" s="10"/>
    </row>
    <row r="59" spans="2:23" ht="15.75" thickBot="1" x14ac:dyDescent="0.3">
      <c r="B59" s="77">
        <v>1</v>
      </c>
      <c r="C59" s="78" t="s">
        <v>44</v>
      </c>
      <c r="D59" s="202" t="s">
        <v>45</v>
      </c>
      <c r="E59" s="203"/>
      <c r="F59" s="203"/>
      <c r="G59" s="203"/>
      <c r="H59" s="203"/>
      <c r="I59" s="204"/>
      <c r="K59" s="79" t="s">
        <v>46</v>
      </c>
      <c r="Q59" s="80" t="s">
        <v>47</v>
      </c>
    </row>
    <row r="60" spans="2:23" ht="15.75" thickBot="1" x14ac:dyDescent="0.3">
      <c r="Q60" s="47"/>
      <c r="R60" s="47"/>
      <c r="S60" s="47"/>
      <c r="T60" s="47"/>
      <c r="U60" s="47"/>
    </row>
    <row r="61" spans="2:23" ht="12.75" customHeight="1" x14ac:dyDescent="0.25">
      <c r="C61" s="17"/>
      <c r="D61" s="18" t="s">
        <v>29</v>
      </c>
      <c r="E61" s="18"/>
      <c r="F61" s="215" t="s">
        <v>48</v>
      </c>
      <c r="G61" s="216"/>
      <c r="H61" s="216"/>
      <c r="I61" s="217"/>
      <c r="J61" s="18"/>
      <c r="K61" s="197" t="s">
        <v>30</v>
      </c>
      <c r="L61" s="198"/>
      <c r="M61" s="198"/>
      <c r="N61" s="198"/>
      <c r="O61" s="199"/>
      <c r="P61" s="19"/>
      <c r="Q61" s="211" t="str">
        <f>CONCATENATE("Consumption (kWh) per ",LEFT(F61,LEN(F61)-1))</f>
        <v>Consumption (kWh) per Customer</v>
      </c>
      <c r="R61" s="212"/>
      <c r="S61" s="212"/>
      <c r="T61" s="212"/>
      <c r="U61" s="213"/>
      <c r="V61" s="81"/>
    </row>
    <row r="62" spans="2:23" ht="38.25" customHeight="1" thickBot="1" x14ac:dyDescent="0.3">
      <c r="C62" s="22"/>
      <c r="D62" s="23" t="str">
        <f>CONCATENATE("(for ",TestYear," Cost of Service")</f>
        <v>(for 2021 Cost of Service</v>
      </c>
      <c r="E62" s="31"/>
      <c r="F62" s="214"/>
      <c r="G62" s="200"/>
      <c r="H62" s="218"/>
      <c r="I62" s="82"/>
      <c r="J62" s="31"/>
      <c r="K62" s="27"/>
      <c r="L62" s="28" t="s">
        <v>31</v>
      </c>
      <c r="M62" s="28" t="s">
        <v>32</v>
      </c>
      <c r="N62" s="29"/>
      <c r="O62" s="30" t="s">
        <v>32</v>
      </c>
      <c r="P62" s="31"/>
      <c r="Q62" s="83"/>
      <c r="R62" s="84" t="str">
        <f>L62</f>
        <v>Actual (Weather actual)</v>
      </c>
      <c r="S62" s="85" t="str">
        <f>M62</f>
        <v>Weather-normalized</v>
      </c>
      <c r="T62" s="85"/>
      <c r="U62" s="86" t="str">
        <f>O62</f>
        <v>Weather-normalized</v>
      </c>
      <c r="V62" s="81"/>
    </row>
    <row r="63" spans="2:23" x14ac:dyDescent="0.25">
      <c r="C63" s="31" t="s">
        <v>33</v>
      </c>
      <c r="D63" s="32">
        <f t="shared" ref="D63:D67" si="5">D64-1</f>
        <v>2015</v>
      </c>
      <c r="E63" s="87"/>
      <c r="F63" s="88" t="str">
        <f>$K$39</f>
        <v>Actual</v>
      </c>
      <c r="G63" s="89">
        <v>21122</v>
      </c>
      <c r="H63" s="36" t="s">
        <v>58</v>
      </c>
      <c r="I63" s="89">
        <v>21124</v>
      </c>
      <c r="J63" s="87"/>
      <c r="K63" s="90" t="str">
        <f>F63</f>
        <v>Actual</v>
      </c>
      <c r="L63" s="38">
        <v>196730100.79999995</v>
      </c>
      <c r="M63" s="38">
        <v>187442874.27547359</v>
      </c>
      <c r="N63" s="91" t="str">
        <f>H63</f>
        <v>OEB Approved</v>
      </c>
      <c r="O63" s="89">
        <v>205497425</v>
      </c>
      <c r="P63" s="87"/>
      <c r="Q63" s="93" t="str">
        <f>K63</f>
        <v>Actual</v>
      </c>
      <c r="R63" s="94">
        <f>IF(G63=0,"",L63/G63)</f>
        <v>9313.9901903228838</v>
      </c>
      <c r="S63" s="95">
        <f>IF(G63=0,"",M63/G63)</f>
        <v>8874.2957236754846</v>
      </c>
      <c r="T63" t="str">
        <f>N63</f>
        <v>OEB Approved</v>
      </c>
      <c r="U63" s="95">
        <f>IF(T63="","",IF(I63=0,"",O63/I63))</f>
        <v>9728.149261503504</v>
      </c>
      <c r="V63" s="33"/>
    </row>
    <row r="64" spans="2:23" x14ac:dyDescent="0.25">
      <c r="C64" s="31" t="s">
        <v>33</v>
      </c>
      <c r="D64" s="32">
        <f t="shared" si="5"/>
        <v>2016</v>
      </c>
      <c r="E64" s="87"/>
      <c r="F64" s="90" t="str">
        <f>$K$40</f>
        <v>Actual</v>
      </c>
      <c r="G64" s="89">
        <v>21173</v>
      </c>
      <c r="H64" s="36"/>
      <c r="I64" s="97"/>
      <c r="J64" s="87"/>
      <c r="K64" s="90" t="str">
        <f t="shared" ref="K64:K69" si="6">F64</f>
        <v>Actual</v>
      </c>
      <c r="L64" s="38">
        <v>188194721.51000041</v>
      </c>
      <c r="M64" s="38">
        <v>189963368.34516984</v>
      </c>
      <c r="N64" s="91"/>
      <c r="O64" s="98"/>
      <c r="P64" s="87"/>
      <c r="Q64" s="93" t="str">
        <f t="shared" ref="Q64:Q69" si="7">K64</f>
        <v>Actual</v>
      </c>
      <c r="R64" s="94">
        <f t="shared" ref="R64:R69" si="8">IF(G64=0,"",L64/G64)</f>
        <v>8888.429675057876</v>
      </c>
      <c r="S64" s="95">
        <f t="shared" ref="S64:S69" si="9">IF(G64=0,"",M64/G64)</f>
        <v>8971.9627990917597</v>
      </c>
      <c r="U64" s="95" t="str">
        <f>IF(T64="","",IF(I64=0,"",O64/I64))</f>
        <v/>
      </c>
      <c r="V64" s="33"/>
    </row>
    <row r="65" spans="3:22" x14ac:dyDescent="0.25">
      <c r="C65" s="31" t="s">
        <v>33</v>
      </c>
      <c r="D65" s="32">
        <f t="shared" si="5"/>
        <v>2017</v>
      </c>
      <c r="E65" s="87"/>
      <c r="F65" s="90" t="str">
        <f>$K$41</f>
        <v>Actual</v>
      </c>
      <c r="G65" s="89">
        <v>21192</v>
      </c>
      <c r="H65" s="36" t="str">
        <f t="shared" ref="H65:H69" si="10">IF(D65=RebaseYear,"OEB-approved","")</f>
        <v/>
      </c>
      <c r="I65" s="97"/>
      <c r="J65" s="87"/>
      <c r="K65" s="90" t="str">
        <f t="shared" si="6"/>
        <v>Actual</v>
      </c>
      <c r="L65" s="38">
        <v>184546623.13000023</v>
      </c>
      <c r="M65" s="38">
        <v>189047599.06874555</v>
      </c>
      <c r="N65" s="91" t="str">
        <f t="shared" ref="N65:N69" si="11">H65</f>
        <v/>
      </c>
      <c r="O65" s="98"/>
      <c r="P65" s="87"/>
      <c r="Q65" s="93" t="str">
        <f t="shared" si="7"/>
        <v>Actual</v>
      </c>
      <c r="R65" s="94">
        <f t="shared" si="8"/>
        <v>8708.3155497357602</v>
      </c>
      <c r="S65" s="95">
        <f t="shared" si="9"/>
        <v>8920.7058828211375</v>
      </c>
      <c r="T65" t="str">
        <f t="shared" ref="T65:T69" si="12">N65</f>
        <v/>
      </c>
      <c r="U65" s="95" t="str">
        <f t="shared" ref="U65:U69" si="13">IF(T65="","",IF(I65=0,"",O65/I65))</f>
        <v/>
      </c>
      <c r="V65" s="33"/>
    </row>
    <row r="66" spans="3:22" x14ac:dyDescent="0.25">
      <c r="C66" s="31" t="s">
        <v>33</v>
      </c>
      <c r="D66" s="32">
        <f t="shared" si="5"/>
        <v>2018</v>
      </c>
      <c r="E66" s="87"/>
      <c r="F66" s="90" t="str">
        <f>$K$42</f>
        <v>Actual</v>
      </c>
      <c r="G66" s="89">
        <v>21229</v>
      </c>
      <c r="H66" s="36" t="str">
        <f t="shared" si="10"/>
        <v/>
      </c>
      <c r="I66" s="39"/>
      <c r="J66" s="87"/>
      <c r="K66" s="90" t="str">
        <f t="shared" si="6"/>
        <v>Actual</v>
      </c>
      <c r="L66" s="38">
        <v>196784129.94999957</v>
      </c>
      <c r="M66" s="38">
        <v>196027587.22186714</v>
      </c>
      <c r="N66" s="91" t="str">
        <f t="shared" si="11"/>
        <v/>
      </c>
      <c r="O66" s="92"/>
      <c r="P66" s="87"/>
      <c r="Q66" s="93" t="str">
        <f t="shared" si="7"/>
        <v>Actual</v>
      </c>
      <c r="R66" s="94">
        <f t="shared" si="8"/>
        <v>9269.5901808846193</v>
      </c>
      <c r="S66" s="95">
        <f t="shared" si="9"/>
        <v>9233.9529521817858</v>
      </c>
      <c r="T66" t="str">
        <f t="shared" si="12"/>
        <v/>
      </c>
      <c r="U66" s="95" t="str">
        <f t="shared" si="13"/>
        <v/>
      </c>
      <c r="V66" s="33"/>
    </row>
    <row r="67" spans="3:22" x14ac:dyDescent="0.25">
      <c r="C67" s="31" t="s">
        <v>33</v>
      </c>
      <c r="D67" s="32">
        <f t="shared" si="5"/>
        <v>2019</v>
      </c>
      <c r="E67" s="87"/>
      <c r="F67" s="90" t="str">
        <f>$K$43</f>
        <v>Actual</v>
      </c>
      <c r="G67" s="89">
        <v>21280</v>
      </c>
      <c r="H67" s="36" t="str">
        <f t="shared" si="10"/>
        <v/>
      </c>
      <c r="I67" s="39"/>
      <c r="J67" s="87"/>
      <c r="K67" s="90" t="str">
        <f t="shared" si="6"/>
        <v>Actual</v>
      </c>
      <c r="L67" s="38">
        <v>197847017.74999991</v>
      </c>
      <c r="M67" s="38">
        <v>197370717.76491809</v>
      </c>
      <c r="N67" s="91" t="str">
        <f t="shared" si="11"/>
        <v/>
      </c>
      <c r="O67" s="92"/>
      <c r="P67" s="87"/>
      <c r="Q67" s="93" t="str">
        <f t="shared" si="7"/>
        <v>Actual</v>
      </c>
      <c r="R67" s="94">
        <f t="shared" si="8"/>
        <v>9297.3222626879651</v>
      </c>
      <c r="S67" s="95">
        <f t="shared" si="9"/>
        <v>9274.9397445920149</v>
      </c>
      <c r="T67" t="str">
        <f t="shared" si="12"/>
        <v/>
      </c>
      <c r="U67" s="95" t="str">
        <f t="shared" si="13"/>
        <v/>
      </c>
      <c r="V67" s="33"/>
    </row>
    <row r="68" spans="3:22" x14ac:dyDescent="0.25">
      <c r="C68" s="31" t="s">
        <v>35</v>
      </c>
      <c r="D68" s="32">
        <f>D69-1</f>
        <v>2020</v>
      </c>
      <c r="E68" s="87"/>
      <c r="F68" s="90" t="str">
        <f>$K$44</f>
        <v>Forecast</v>
      </c>
      <c r="G68" s="89">
        <v>21316</v>
      </c>
      <c r="H68" s="36" t="str">
        <f t="shared" si="10"/>
        <v/>
      </c>
      <c r="I68" s="39"/>
      <c r="J68" s="87"/>
      <c r="K68" s="90" t="str">
        <f t="shared" si="6"/>
        <v>Forecast</v>
      </c>
      <c r="L68" s="152"/>
      <c r="M68" s="175">
        <v>199682217</v>
      </c>
      <c r="N68" s="91" t="str">
        <f t="shared" si="11"/>
        <v/>
      </c>
      <c r="O68" s="92"/>
      <c r="P68" s="87"/>
      <c r="Q68" s="93" t="str">
        <f t="shared" si="7"/>
        <v>Forecast</v>
      </c>
      <c r="R68" s="94">
        <f t="shared" si="8"/>
        <v>0</v>
      </c>
      <c r="S68" s="95">
        <f>IF(G68=0,"",M68/G68)</f>
        <v>9367.7151904672555</v>
      </c>
      <c r="T68" t="str">
        <f t="shared" si="12"/>
        <v/>
      </c>
      <c r="U68" s="95" t="str">
        <f t="shared" si="13"/>
        <v/>
      </c>
      <c r="V68" s="33"/>
    </row>
    <row r="69" spans="3:22" ht="15.75" thickBot="1" x14ac:dyDescent="0.3">
      <c r="C69" s="42" t="s">
        <v>37</v>
      </c>
      <c r="D69" s="43">
        <f>TestYear</f>
        <v>2021</v>
      </c>
      <c r="E69" s="22"/>
      <c r="F69" s="100" t="str">
        <f>$K$45</f>
        <v>Forecast</v>
      </c>
      <c r="G69" s="101">
        <v>21352</v>
      </c>
      <c r="H69" s="48" t="str">
        <f t="shared" si="10"/>
        <v/>
      </c>
      <c r="I69" s="102"/>
      <c r="J69" s="22"/>
      <c r="K69" s="100" t="str">
        <f t="shared" si="6"/>
        <v>Forecast</v>
      </c>
      <c r="L69" s="153"/>
      <c r="M69" s="176">
        <v>201705111</v>
      </c>
      <c r="N69" s="104" t="str">
        <f t="shared" si="11"/>
        <v/>
      </c>
      <c r="O69" s="105"/>
      <c r="P69" s="22"/>
      <c r="Q69" s="106" t="str">
        <f t="shared" si="7"/>
        <v>Forecast</v>
      </c>
      <c r="R69" s="107">
        <f t="shared" si="8"/>
        <v>0</v>
      </c>
      <c r="S69" s="108">
        <f t="shared" si="9"/>
        <v>9446.6612495316604</v>
      </c>
      <c r="T69" s="47" t="str">
        <f t="shared" si="12"/>
        <v/>
      </c>
      <c r="U69" s="108" t="str">
        <f t="shared" si="13"/>
        <v/>
      </c>
      <c r="V69" s="33"/>
    </row>
    <row r="70" spans="3:22" ht="15.75" thickBot="1" x14ac:dyDescent="0.3">
      <c r="C70" s="109"/>
      <c r="I70" s="55">
        <f>SUM(I63:I68)</f>
        <v>21124</v>
      </c>
      <c r="O70" s="55">
        <f>SUM(O63:O68)</f>
        <v>205497425</v>
      </c>
      <c r="U70" s="55">
        <f>SUM(U63:U68)</f>
        <v>9728.149261503504</v>
      </c>
    </row>
    <row r="71" spans="3:22" ht="39" thickBot="1" x14ac:dyDescent="0.3">
      <c r="C71" s="110" t="s">
        <v>38</v>
      </c>
      <c r="D71" s="111" t="s">
        <v>39</v>
      </c>
      <c r="E71" s="52"/>
      <c r="F71" s="52"/>
      <c r="G71" s="112" t="s">
        <v>40</v>
      </c>
      <c r="H71" s="52"/>
      <c r="I71" s="61" t="s">
        <v>49</v>
      </c>
      <c r="J71" s="59"/>
      <c r="K71" s="60" t="s">
        <v>39</v>
      </c>
      <c r="L71" s="201" t="s">
        <v>40</v>
      </c>
      <c r="M71" s="201"/>
      <c r="N71" s="52"/>
      <c r="O71" s="61" t="str">
        <f>I71</f>
        <v>Test Year Versus OEB-approved</v>
      </c>
      <c r="P71" s="113"/>
      <c r="Q71" s="60" t="s">
        <v>39</v>
      </c>
      <c r="R71" s="201" t="s">
        <v>40</v>
      </c>
      <c r="S71" s="201"/>
      <c r="T71" s="52"/>
      <c r="U71" s="61" t="str">
        <f>O71</f>
        <v>Test Year Versus OEB-approved</v>
      </c>
    </row>
    <row r="72" spans="3:22" x14ac:dyDescent="0.25">
      <c r="C72" s="87"/>
      <c r="D72" s="114">
        <f t="shared" ref="D72:D78" si="14">D63</f>
        <v>2015</v>
      </c>
      <c r="G72" s="115"/>
      <c r="I72" s="116"/>
      <c r="J72" s="36"/>
      <c r="K72" s="32">
        <f>D72</f>
        <v>2015</v>
      </c>
      <c r="L72" s="65"/>
      <c r="M72" s="65"/>
      <c r="O72" s="66"/>
      <c r="P72" s="87"/>
      <c r="Q72" s="32">
        <f>K72</f>
        <v>2015</v>
      </c>
      <c r="R72" s="117"/>
      <c r="S72" s="117"/>
      <c r="U72" s="66"/>
    </row>
    <row r="73" spans="3:22" x14ac:dyDescent="0.25">
      <c r="C73" s="87"/>
      <c r="D73" s="118">
        <f t="shared" si="14"/>
        <v>2016</v>
      </c>
      <c r="G73" s="119">
        <f t="shared" ref="G73:G78" si="15">IF(G63=0,"",G64/G63-1)</f>
        <v>2.4145440772653792E-3</v>
      </c>
      <c r="I73" s="116"/>
      <c r="J73" s="36"/>
      <c r="K73" s="32">
        <f t="shared" ref="K73:K79" si="16">D73</f>
        <v>2016</v>
      </c>
      <c r="L73" s="68">
        <f t="shared" ref="L73:M76" si="17">IF(L63=0,"",L64/L63-1)</f>
        <v>-4.338623960080612E-2</v>
      </c>
      <c r="M73" s="68">
        <f t="shared" si="17"/>
        <v>1.3446731861313843E-2</v>
      </c>
      <c r="O73" s="66"/>
      <c r="P73" s="87"/>
      <c r="Q73" s="32">
        <f t="shared" ref="Q73:Q79" si="18">K73</f>
        <v>2016</v>
      </c>
      <c r="R73" s="120">
        <f>IF(R63="","",IF(R63=0,"",R64/R63-1))</f>
        <v>-4.5690462043556757E-2</v>
      </c>
      <c r="S73" s="120">
        <f>IF(S63="","",IF(S63=0,"",S64/S63-1))</f>
        <v>1.1005614243360329E-2</v>
      </c>
      <c r="U73" s="66"/>
    </row>
    <row r="74" spans="3:22" x14ac:dyDescent="0.25">
      <c r="C74" s="87"/>
      <c r="D74" s="118">
        <f t="shared" si="14"/>
        <v>2017</v>
      </c>
      <c r="G74" s="119">
        <f t="shared" si="15"/>
        <v>8.9736929107830932E-4</v>
      </c>
      <c r="I74" s="116"/>
      <c r="J74" s="36"/>
      <c r="K74" s="32">
        <f t="shared" si="16"/>
        <v>2017</v>
      </c>
      <c r="L74" s="68">
        <f t="shared" si="17"/>
        <v>-1.9384700860519688E-2</v>
      </c>
      <c r="M74" s="68">
        <f t="shared" si="17"/>
        <v>-4.8207677322309461E-3</v>
      </c>
      <c r="O74" s="66"/>
      <c r="P74" s="87"/>
      <c r="Q74" s="32">
        <f t="shared" si="18"/>
        <v>2017</v>
      </c>
      <c r="R74" s="120">
        <f t="shared" ref="R74:S76" si="19">IF(R64="","",IF(R64=0,"",R65/R64-1))</f>
        <v>-2.026388596261719E-2</v>
      </c>
      <c r="S74" s="120">
        <f t="shared" si="19"/>
        <v>-5.7130103432674328E-3</v>
      </c>
      <c r="U74" s="66"/>
    </row>
    <row r="75" spans="3:22" x14ac:dyDescent="0.25">
      <c r="C75" s="87"/>
      <c r="D75" s="118">
        <f t="shared" si="14"/>
        <v>2018</v>
      </c>
      <c r="G75" s="119">
        <f t="shared" si="15"/>
        <v>1.745941864854661E-3</v>
      </c>
      <c r="I75" s="116"/>
      <c r="J75" s="36"/>
      <c r="K75" s="32">
        <f t="shared" si="16"/>
        <v>2018</v>
      </c>
      <c r="L75" s="68">
        <f t="shared" si="17"/>
        <v>6.6311193412511571E-2</v>
      </c>
      <c r="M75" s="68">
        <f t="shared" si="17"/>
        <v>3.6921855593539554E-2</v>
      </c>
      <c r="O75" s="66"/>
      <c r="P75" s="87"/>
      <c r="Q75" s="32">
        <f t="shared" si="18"/>
        <v>2018</v>
      </c>
      <c r="R75" s="120">
        <f t="shared" si="19"/>
        <v>6.4452720844031752E-2</v>
      </c>
      <c r="S75" s="120">
        <f t="shared" si="19"/>
        <v>3.5114605668580268E-2</v>
      </c>
      <c r="U75" s="66"/>
    </row>
    <row r="76" spans="3:22" x14ac:dyDescent="0.25">
      <c r="C76" s="87"/>
      <c r="D76" s="118">
        <f t="shared" si="14"/>
        <v>2019</v>
      </c>
      <c r="G76" s="119">
        <f t="shared" si="15"/>
        <v>2.402374110886063E-3</v>
      </c>
      <c r="I76" s="116"/>
      <c r="J76" s="36"/>
      <c r="K76" s="32">
        <f t="shared" si="16"/>
        <v>2019</v>
      </c>
      <c r="L76" s="68">
        <f t="shared" si="17"/>
        <v>5.4012882048486421E-3</v>
      </c>
      <c r="M76" s="68">
        <f t="shared" si="17"/>
        <v>6.8517424617933198E-3</v>
      </c>
      <c r="O76" s="66"/>
      <c r="P76" s="87"/>
      <c r="Q76" s="32">
        <f t="shared" si="18"/>
        <v>2019</v>
      </c>
      <c r="R76" s="120">
        <f t="shared" si="19"/>
        <v>2.9917268468389047E-3</v>
      </c>
      <c r="S76" s="120">
        <f t="shared" si="19"/>
        <v>4.4387049211187524E-3</v>
      </c>
      <c r="U76" s="66"/>
    </row>
    <row r="77" spans="3:22" x14ac:dyDescent="0.25">
      <c r="C77" s="87"/>
      <c r="D77" s="118">
        <f t="shared" si="14"/>
        <v>2020</v>
      </c>
      <c r="G77" s="119">
        <f t="shared" si="15"/>
        <v>1.6917293233082997E-3</v>
      </c>
      <c r="I77" s="116"/>
      <c r="J77" s="36"/>
      <c r="K77" s="32">
        <f t="shared" si="16"/>
        <v>2020</v>
      </c>
      <c r="L77" s="68" t="str">
        <f>IF(K68="Forecast","",IF(L67=0,"",L68/L67-1))</f>
        <v/>
      </c>
      <c r="M77" s="68">
        <f>IF(M67=0,"",M68/M67-1)</f>
        <v>1.1711459841956318E-2</v>
      </c>
      <c r="O77" s="66"/>
      <c r="P77" s="87"/>
      <c r="Q77" s="32">
        <f t="shared" si="18"/>
        <v>2020</v>
      </c>
      <c r="R77" s="120" t="str">
        <f>IF(Q68="Forecast","",IF(R67=0,"",R68/R67-1))</f>
        <v/>
      </c>
      <c r="S77" s="120">
        <f>IF(S67="","",IF(S67=0,"",S68/S67-1))</f>
        <v>1.0002808474236735E-2</v>
      </c>
      <c r="U77" s="66"/>
    </row>
    <row r="78" spans="3:22" x14ac:dyDescent="0.25">
      <c r="C78" s="87"/>
      <c r="D78" s="118">
        <f t="shared" si="14"/>
        <v>2021</v>
      </c>
      <c r="G78" s="119">
        <f t="shared" si="15"/>
        <v>1.688872208669645E-3</v>
      </c>
      <c r="I78" s="121">
        <f>IF(I70=0,"",G69/I70-1)</f>
        <v>1.0793410338950871E-2</v>
      </c>
      <c r="J78" s="36"/>
      <c r="K78" s="32">
        <f t="shared" si="16"/>
        <v>2021</v>
      </c>
      <c r="L78" s="68" t="str">
        <f>IF(K69="Forecast","",IF(L68=0,"",L69/L68-1))</f>
        <v/>
      </c>
      <c r="M78" s="68">
        <f>IF(M68=0,"",M69/M68-1)</f>
        <v>1.0130566609243941E-2</v>
      </c>
      <c r="O78" s="69">
        <f>IF(O70=0,"",M69/O70-1)</f>
        <v>-1.8454313965247993E-2</v>
      </c>
      <c r="P78" s="87"/>
      <c r="Q78" s="32">
        <f t="shared" si="18"/>
        <v>2021</v>
      </c>
      <c r="R78" s="120" t="str">
        <f>IF(Q69="Forecast","",IF(R68=0,"",R69/R68-1))</f>
        <v/>
      </c>
      <c r="S78" s="120">
        <f>IF(S68="","",IF(S68=0,"",S69/S68-1))</f>
        <v>8.4274614950656801E-3</v>
      </c>
      <c r="U78" s="69">
        <f>IF(U70=0,"",S69/U70-1)</f>
        <v>-2.8935412523505954E-2</v>
      </c>
    </row>
    <row r="79" spans="3:22" ht="30.75" thickBot="1" x14ac:dyDescent="0.3">
      <c r="C79" s="22"/>
      <c r="D79" s="122" t="s">
        <v>42</v>
      </c>
      <c r="E79" s="47"/>
      <c r="F79" s="47"/>
      <c r="G79" s="123">
        <f>IF(G63=0,"",(G69/G63)^(1/($D69-$D63-1))-1)</f>
        <v>2.1683997412500489E-3</v>
      </c>
      <c r="H79" s="47"/>
      <c r="I79" s="124">
        <f>IF(I70=0,"",(G69/I70)^(1/(TestYear-RebaseYear-1))-1)</f>
        <v>2.68749918303679E-3</v>
      </c>
      <c r="J79" s="48"/>
      <c r="K79" s="74" t="str">
        <f t="shared" si="16"/>
        <v>Geometric Mean</v>
      </c>
      <c r="L79" s="75">
        <f>IF(L63=0,"",(L67/L63)^(1/($D67-$D63-1))-1)</f>
        <v>1.8888989812235746E-3</v>
      </c>
      <c r="M79" s="75">
        <f>IF(M63=0,"",(M69/M63)^(1/($D69-$D63-1))-1)</f>
        <v>1.4774612473183124E-2</v>
      </c>
      <c r="N79" s="47"/>
      <c r="O79" s="76">
        <f>IF(O70=0,"",(M69/O70)^(1/(TestYear-RebaseYear-1))-1)</f>
        <v>-4.6458542747502829E-3</v>
      </c>
      <c r="P79" s="22"/>
      <c r="Q79" s="74" t="str">
        <f t="shared" si="18"/>
        <v>Geometric Mean</v>
      </c>
      <c r="R79" s="125">
        <f>IF(R63="","",IF(R63=0,"",(R67/R63)^(1/($D67-$D63-1))-1))</f>
        <v>-5.9687559371279786E-4</v>
      </c>
      <c r="S79" s="75">
        <f>IF(S63="","",IF(S63=0,"",(S69/S63)^(1/($D69-$D63-1))-1))</f>
        <v>1.2578936569131338E-2</v>
      </c>
      <c r="T79" s="47"/>
      <c r="U79" s="76">
        <f>IF(U70=0,"",(S69/U70)^(1/(TestYear-RebaseYear-1))-1)</f>
        <v>-7.3136979006541702E-3</v>
      </c>
    </row>
    <row r="81" spans="3:21" ht="15.75" thickBot="1" x14ac:dyDescent="0.3">
      <c r="Q81" s="47"/>
      <c r="R81" s="47"/>
      <c r="S81" s="47"/>
      <c r="T81" s="47"/>
      <c r="U81" s="47"/>
    </row>
    <row r="82" spans="3:21" x14ac:dyDescent="0.25">
      <c r="C82" s="17"/>
      <c r="D82" s="18" t="s">
        <v>29</v>
      </c>
      <c r="E82" s="18"/>
      <c r="F82" s="208" t="s">
        <v>16</v>
      </c>
      <c r="G82" s="209"/>
      <c r="H82" s="209"/>
      <c r="I82" s="210"/>
      <c r="K82" s="197" t="str">
        <f>IF(ISBLANK(Q59),"",CONCATENATE("Demand (",Q59,")"))</f>
        <v>Demand (kWh)</v>
      </c>
      <c r="L82" s="198"/>
      <c r="M82" s="198"/>
      <c r="N82" s="198"/>
      <c r="O82" s="199"/>
      <c r="Q82" s="211" t="str">
        <f>CONCATENATE("Demand (",Q59,") per ",LEFT(F61,LEN(F61)-1))</f>
        <v>Demand (kWh) per Customer</v>
      </c>
      <c r="R82" s="212"/>
      <c r="S82" s="212"/>
      <c r="T82" s="212"/>
      <c r="U82" s="213"/>
    </row>
    <row r="83" spans="3:21" ht="39" thickBot="1" x14ac:dyDescent="0.3">
      <c r="C83" s="22"/>
      <c r="D83" s="23" t="str">
        <f>CONCATENATE("(for ",TestYear," Cost of Service")</f>
        <v>(for 2021 Cost of Service</v>
      </c>
      <c r="E83" s="31"/>
      <c r="F83" s="214"/>
      <c r="G83" s="200"/>
      <c r="H83" s="200"/>
      <c r="I83" s="126"/>
      <c r="K83" s="27"/>
      <c r="L83" s="28" t="s">
        <v>31</v>
      </c>
      <c r="M83" s="28" t="s">
        <v>32</v>
      </c>
      <c r="N83" s="29"/>
      <c r="O83" s="30" t="str">
        <f>M83</f>
        <v>Weather-normalized</v>
      </c>
      <c r="Q83" s="127"/>
      <c r="R83" s="28" t="str">
        <f>L83</f>
        <v>Actual (Weather actual)</v>
      </c>
      <c r="S83" s="28" t="str">
        <f>M83</f>
        <v>Weather-normalized</v>
      </c>
      <c r="T83" s="28"/>
      <c r="U83" s="128" t="str">
        <f>O83</f>
        <v>Weather-normalized</v>
      </c>
    </row>
    <row r="84" spans="3:21" x14ac:dyDescent="0.25">
      <c r="C84" s="31" t="s">
        <v>33</v>
      </c>
      <c r="D84" s="32">
        <f t="shared" ref="D84:D89" si="20">D85-1</f>
        <v>2015</v>
      </c>
      <c r="E84" s="87"/>
      <c r="F84" s="88" t="str">
        <f t="shared" ref="F84:F90" si="21">F63</f>
        <v>Actual</v>
      </c>
      <c r="G84" s="177">
        <v>6746587.6521289805</v>
      </c>
      <c r="H84" t="str">
        <f t="shared" ref="H84:H90" si="22">IF(D84=RebaseYear,"OEB-approved","")</f>
        <v/>
      </c>
      <c r="I84" s="132">
        <v>6869445</v>
      </c>
      <c r="K84" s="90" t="str">
        <f t="shared" ref="K84:K90" si="23">K63</f>
        <v>Actual</v>
      </c>
      <c r="L84" s="131"/>
      <c r="M84" s="131"/>
      <c r="N84" s="91" t="str">
        <f t="shared" ref="N84:N90" si="24">N63</f>
        <v>OEB Approved</v>
      </c>
      <c r="O84" s="66"/>
      <c r="Q84" s="93" t="str">
        <f>K84</f>
        <v>Actual</v>
      </c>
      <c r="R84">
        <f>IF(G84=0,"",L84/G84)</f>
        <v>0</v>
      </c>
      <c r="S84" s="33">
        <f>IF(G84=0,"",M84/G84)</f>
        <v>0</v>
      </c>
      <c r="T84" s="33" t="str">
        <f>N84</f>
        <v>OEB Approved</v>
      </c>
      <c r="U84" s="87">
        <f>IF(T84="","",IF(I84=0,"",O84/I84))</f>
        <v>0</v>
      </c>
    </row>
    <row r="85" spans="3:21" x14ac:dyDescent="0.25">
      <c r="C85" s="31" t="s">
        <v>33</v>
      </c>
      <c r="D85" s="32">
        <f t="shared" si="20"/>
        <v>2016</v>
      </c>
      <c r="E85" s="87"/>
      <c r="F85" s="90" t="str">
        <f t="shared" si="21"/>
        <v>Actual</v>
      </c>
      <c r="G85" s="178">
        <v>6786337.6164828269</v>
      </c>
      <c r="I85" s="133"/>
      <c r="K85" s="90" t="str">
        <f t="shared" si="23"/>
        <v>Actual</v>
      </c>
      <c r="L85" s="131"/>
      <c r="M85" s="131"/>
      <c r="N85" s="91">
        <f t="shared" si="24"/>
        <v>0</v>
      </c>
      <c r="O85" s="66"/>
      <c r="Q85" s="93" t="str">
        <f t="shared" ref="Q85:Q90" si="25">K85</f>
        <v>Actual</v>
      </c>
      <c r="R85">
        <f t="shared" ref="R85:R90" si="26">IF(G85=0,"",L85/G85)</f>
        <v>0</v>
      </c>
      <c r="S85" s="33">
        <f t="shared" ref="S85:S90" si="27">IF(G85=0,"",M85/G85)</f>
        <v>0</v>
      </c>
      <c r="T85" s="33">
        <f t="shared" ref="T85:T90" si="28">N85</f>
        <v>0</v>
      </c>
      <c r="U85" s="87" t="str">
        <f t="shared" ref="U85:U90" si="29">IF(T85="","",IF(I85=0,"",O85/I85))</f>
        <v/>
      </c>
    </row>
    <row r="86" spans="3:21" x14ac:dyDescent="0.25">
      <c r="C86" s="31" t="s">
        <v>33</v>
      </c>
      <c r="D86" s="32">
        <f t="shared" si="20"/>
        <v>2017</v>
      </c>
      <c r="E86" s="87"/>
      <c r="F86" s="90" t="str">
        <f t="shared" si="21"/>
        <v>Actual</v>
      </c>
      <c r="G86" s="178">
        <v>6978369.3775610654</v>
      </c>
      <c r="H86" t="str">
        <f t="shared" si="22"/>
        <v/>
      </c>
      <c r="I86" s="133"/>
      <c r="K86" s="90" t="str">
        <f t="shared" si="23"/>
        <v>Actual</v>
      </c>
      <c r="L86" s="131"/>
      <c r="M86" s="131"/>
      <c r="N86" s="91" t="str">
        <f t="shared" si="24"/>
        <v/>
      </c>
      <c r="O86" s="134"/>
      <c r="Q86" s="93" t="str">
        <f t="shared" si="25"/>
        <v>Actual</v>
      </c>
      <c r="R86">
        <f t="shared" si="26"/>
        <v>0</v>
      </c>
      <c r="S86" s="33">
        <f t="shared" si="27"/>
        <v>0</v>
      </c>
      <c r="T86" s="33" t="str">
        <f t="shared" si="28"/>
        <v/>
      </c>
      <c r="U86" s="87" t="str">
        <f t="shared" si="29"/>
        <v/>
      </c>
    </row>
    <row r="87" spans="3:21" x14ac:dyDescent="0.25">
      <c r="C87" s="31" t="s">
        <v>33</v>
      </c>
      <c r="D87" s="32">
        <f t="shared" si="20"/>
        <v>2018</v>
      </c>
      <c r="E87" s="87"/>
      <c r="F87" s="90" t="str">
        <f t="shared" si="21"/>
        <v>Actual</v>
      </c>
      <c r="G87" s="178">
        <v>7247833.8141147243</v>
      </c>
      <c r="H87" t="str">
        <f t="shared" si="22"/>
        <v/>
      </c>
      <c r="I87" s="135"/>
      <c r="K87" s="90" t="str">
        <f t="shared" si="23"/>
        <v>Actual</v>
      </c>
      <c r="L87" s="131"/>
      <c r="M87" s="131"/>
      <c r="N87" s="91" t="str">
        <f t="shared" si="24"/>
        <v/>
      </c>
      <c r="O87" s="66"/>
      <c r="Q87" s="93" t="str">
        <f t="shared" si="25"/>
        <v>Actual</v>
      </c>
      <c r="R87">
        <f t="shared" si="26"/>
        <v>0</v>
      </c>
      <c r="S87" s="33">
        <f t="shared" si="27"/>
        <v>0</v>
      </c>
      <c r="T87" s="33" t="str">
        <f t="shared" si="28"/>
        <v/>
      </c>
      <c r="U87" s="87" t="str">
        <f t="shared" si="29"/>
        <v/>
      </c>
    </row>
    <row r="88" spans="3:21" x14ac:dyDescent="0.25">
      <c r="C88" s="31" t="s">
        <v>33</v>
      </c>
      <c r="D88" s="32">
        <f t="shared" si="20"/>
        <v>2019</v>
      </c>
      <c r="E88" s="87"/>
      <c r="F88" s="90" t="str">
        <f t="shared" si="21"/>
        <v>Actual</v>
      </c>
      <c r="G88" s="178">
        <v>7232639.5654154634</v>
      </c>
      <c r="H88" t="str">
        <f t="shared" si="22"/>
        <v/>
      </c>
      <c r="I88" s="135"/>
      <c r="K88" s="90" t="str">
        <f t="shared" si="23"/>
        <v>Actual</v>
      </c>
      <c r="L88" s="131"/>
      <c r="M88" s="131"/>
      <c r="N88" s="91" t="str">
        <f t="shared" si="24"/>
        <v/>
      </c>
      <c r="O88" s="66"/>
      <c r="Q88" s="93" t="str">
        <f t="shared" si="25"/>
        <v>Actual</v>
      </c>
      <c r="R88">
        <f t="shared" si="26"/>
        <v>0</v>
      </c>
      <c r="S88" s="33">
        <f t="shared" si="27"/>
        <v>0</v>
      </c>
      <c r="T88" s="33" t="str">
        <f t="shared" si="28"/>
        <v/>
      </c>
      <c r="U88" s="87" t="str">
        <f t="shared" si="29"/>
        <v/>
      </c>
    </row>
    <row r="89" spans="3:21" x14ac:dyDescent="0.25">
      <c r="C89" s="31" t="s">
        <v>50</v>
      </c>
      <c r="D89" s="32">
        <f t="shared" si="20"/>
        <v>2020</v>
      </c>
      <c r="E89" s="87"/>
      <c r="F89" s="90" t="str">
        <f t="shared" si="21"/>
        <v>Forecast</v>
      </c>
      <c r="G89" s="178">
        <v>7265492.6165153757</v>
      </c>
      <c r="H89" t="str">
        <f t="shared" si="22"/>
        <v/>
      </c>
      <c r="I89" s="135"/>
      <c r="K89" s="90" t="str">
        <f t="shared" si="23"/>
        <v>Forecast</v>
      </c>
      <c r="L89" s="136"/>
      <c r="M89" s="137"/>
      <c r="N89" s="91" t="str">
        <f t="shared" si="24"/>
        <v/>
      </c>
      <c r="O89" s="66"/>
      <c r="Q89" s="93" t="str">
        <f t="shared" si="25"/>
        <v>Forecast</v>
      </c>
      <c r="R89">
        <f t="shared" si="26"/>
        <v>0</v>
      </c>
      <c r="S89" s="33">
        <f t="shared" si="27"/>
        <v>0</v>
      </c>
      <c r="T89" s="33" t="str">
        <f t="shared" si="28"/>
        <v/>
      </c>
      <c r="U89" s="87" t="str">
        <f t="shared" si="29"/>
        <v/>
      </c>
    </row>
    <row r="90" spans="3:21" ht="15.75" thickBot="1" x14ac:dyDescent="0.3">
      <c r="C90" s="42" t="s">
        <v>51</v>
      </c>
      <c r="D90" s="43">
        <f>TestYear</f>
        <v>2021</v>
      </c>
      <c r="E90" s="22"/>
      <c r="F90" s="100" t="str">
        <f t="shared" si="21"/>
        <v>Forecast</v>
      </c>
      <c r="G90" s="194">
        <v>8839633</v>
      </c>
      <c r="H90" s="47" t="str">
        <f t="shared" si="22"/>
        <v/>
      </c>
      <c r="I90" s="139"/>
      <c r="K90" s="100" t="str">
        <f t="shared" si="23"/>
        <v>Forecast</v>
      </c>
      <c r="L90" s="140"/>
      <c r="M90" s="141"/>
      <c r="N90" s="104" t="str">
        <f t="shared" si="24"/>
        <v/>
      </c>
      <c r="O90" s="142"/>
      <c r="Q90" s="143" t="str">
        <f t="shared" si="25"/>
        <v>Forecast</v>
      </c>
      <c r="R90" s="44">
        <f t="shared" si="26"/>
        <v>0</v>
      </c>
      <c r="S90" s="44">
        <f t="shared" si="27"/>
        <v>0</v>
      </c>
      <c r="T90" s="44" t="str">
        <f t="shared" si="28"/>
        <v/>
      </c>
      <c r="U90" s="22" t="str">
        <f t="shared" si="29"/>
        <v/>
      </c>
    </row>
    <row r="91" spans="3:21" ht="15.75" thickBot="1" x14ac:dyDescent="0.3">
      <c r="C91" s="109"/>
      <c r="I91" s="55">
        <f>SUM(I84:I89)</f>
        <v>6869445</v>
      </c>
      <c r="O91" s="55">
        <f>SUM(O84:O89)</f>
        <v>0</v>
      </c>
      <c r="U91" s="55">
        <f>SUM(U84:U89)</f>
        <v>0</v>
      </c>
    </row>
    <row r="92" spans="3:21" ht="39" customHeight="1" thickBot="1" x14ac:dyDescent="0.3">
      <c r="C92" s="110" t="s">
        <v>38</v>
      </c>
      <c r="D92" s="111" t="s">
        <v>39</v>
      </c>
      <c r="E92" s="112"/>
      <c r="F92" s="112"/>
      <c r="G92" s="112" t="s">
        <v>40</v>
      </c>
      <c r="H92" s="112"/>
      <c r="I92" s="61" t="str">
        <f>I71</f>
        <v>Test Year Versus OEB-approved</v>
      </c>
      <c r="J92" s="144"/>
      <c r="K92" s="60" t="s">
        <v>39</v>
      </c>
      <c r="L92" s="201" t="s">
        <v>40</v>
      </c>
      <c r="M92" s="201"/>
      <c r="N92" s="112"/>
      <c r="O92" s="61" t="str">
        <f>I92</f>
        <v>Test Year Versus OEB-approved</v>
      </c>
      <c r="P92" s="145"/>
      <c r="Q92" s="60" t="s">
        <v>39</v>
      </c>
      <c r="R92" s="201" t="s">
        <v>40</v>
      </c>
      <c r="S92" s="201"/>
      <c r="T92" s="112"/>
      <c r="U92" s="61" t="str">
        <f>O92</f>
        <v>Test Year Versus OEB-approved</v>
      </c>
    </row>
    <row r="93" spans="3:21" x14ac:dyDescent="0.25">
      <c r="C93" s="87"/>
      <c r="D93" s="146">
        <f t="shared" ref="D93:D99" si="30">D84</f>
        <v>2015</v>
      </c>
      <c r="E93" s="54"/>
      <c r="G93" s="115"/>
      <c r="I93" s="116"/>
      <c r="J93" s="87"/>
      <c r="K93" s="32">
        <f>D93</f>
        <v>2015</v>
      </c>
      <c r="L93" s="65"/>
      <c r="M93" s="65"/>
      <c r="O93" s="147"/>
      <c r="P93" s="87"/>
      <c r="Q93" s="32">
        <f>K93</f>
        <v>2015</v>
      </c>
      <c r="R93" s="117"/>
      <c r="S93" s="117"/>
      <c r="U93" s="66"/>
    </row>
    <row r="94" spans="3:21" x14ac:dyDescent="0.25">
      <c r="C94" s="87"/>
      <c r="D94" s="118">
        <f t="shared" si="30"/>
        <v>2016</v>
      </c>
      <c r="G94" s="119">
        <f t="shared" ref="G94:G99" si="31">IF(G84=0,"",G85/G84-1)</f>
        <v>5.8918621388255321E-3</v>
      </c>
      <c r="I94" s="116"/>
      <c r="J94" s="87"/>
      <c r="K94" s="32">
        <f t="shared" ref="K94:K100" si="32">D94</f>
        <v>2016</v>
      </c>
      <c r="L94" s="68" t="str">
        <f t="shared" ref="L94:M97" si="33">IF(L84=0,"",L85/L84-1)</f>
        <v/>
      </c>
      <c r="M94" s="68" t="str">
        <f t="shared" si="33"/>
        <v/>
      </c>
      <c r="O94" s="147"/>
      <c r="P94" s="87"/>
      <c r="Q94" s="32">
        <f t="shared" ref="Q94:Q100" si="34">K94</f>
        <v>2016</v>
      </c>
      <c r="R94" s="120" t="str">
        <f>IF(R84="","",IF(R84=0,"",R85/R84-1))</f>
        <v/>
      </c>
      <c r="S94" s="120" t="str">
        <f>IF(S84="","",IF(S84=0,"",S85/S84-1))</f>
        <v/>
      </c>
      <c r="U94" s="66"/>
    </row>
    <row r="95" spans="3:21" x14ac:dyDescent="0.25">
      <c r="C95" s="87"/>
      <c r="D95" s="148">
        <f t="shared" si="30"/>
        <v>2017</v>
      </c>
      <c r="G95" s="119">
        <f t="shared" si="31"/>
        <v>2.8296818096969822E-2</v>
      </c>
      <c r="I95" s="116"/>
      <c r="J95" s="87"/>
      <c r="K95" s="32">
        <f t="shared" si="32"/>
        <v>2017</v>
      </c>
      <c r="L95" s="68" t="str">
        <f t="shared" si="33"/>
        <v/>
      </c>
      <c r="M95" s="68" t="str">
        <f t="shared" si="33"/>
        <v/>
      </c>
      <c r="O95" s="147"/>
      <c r="P95" s="87"/>
      <c r="Q95" s="32">
        <f t="shared" si="34"/>
        <v>2017</v>
      </c>
      <c r="R95" s="120" t="str">
        <f t="shared" ref="R95:S97" si="35">IF(R85="","",IF(R85=0,"",R86/R85-1))</f>
        <v/>
      </c>
      <c r="S95" s="120" t="str">
        <f t="shared" si="35"/>
        <v/>
      </c>
      <c r="U95" s="66"/>
    </row>
    <row r="96" spans="3:21" x14ac:dyDescent="0.25">
      <c r="C96" s="87"/>
      <c r="D96" s="118">
        <f t="shared" si="30"/>
        <v>2018</v>
      </c>
      <c r="G96" s="119">
        <f t="shared" si="31"/>
        <v>3.8614240945760381E-2</v>
      </c>
      <c r="I96" s="116"/>
      <c r="J96" s="87"/>
      <c r="K96" s="32">
        <f t="shared" si="32"/>
        <v>2018</v>
      </c>
      <c r="L96" s="68" t="str">
        <f t="shared" si="33"/>
        <v/>
      </c>
      <c r="M96" s="68" t="str">
        <f t="shared" si="33"/>
        <v/>
      </c>
      <c r="O96" s="147"/>
      <c r="P96" s="87"/>
      <c r="Q96" s="32">
        <f t="shared" si="34"/>
        <v>2018</v>
      </c>
      <c r="R96" s="120" t="str">
        <f t="shared" si="35"/>
        <v/>
      </c>
      <c r="S96" s="120" t="str">
        <f t="shared" si="35"/>
        <v/>
      </c>
      <c r="U96" s="66"/>
    </row>
    <row r="97" spans="2:22" x14ac:dyDescent="0.25">
      <c r="C97" s="87"/>
      <c r="D97" s="118">
        <f t="shared" si="30"/>
        <v>2019</v>
      </c>
      <c r="G97" s="119">
        <f t="shared" si="31"/>
        <v>-2.0963848080609582E-3</v>
      </c>
      <c r="I97" s="116"/>
      <c r="J97" s="87"/>
      <c r="K97" s="32">
        <f t="shared" si="32"/>
        <v>2019</v>
      </c>
      <c r="L97" s="68" t="str">
        <f t="shared" si="33"/>
        <v/>
      </c>
      <c r="M97" s="68" t="str">
        <f t="shared" si="33"/>
        <v/>
      </c>
      <c r="O97" s="147"/>
      <c r="P97" s="87"/>
      <c r="Q97" s="32">
        <f t="shared" si="34"/>
        <v>2019</v>
      </c>
      <c r="R97" s="120" t="str">
        <f t="shared" si="35"/>
        <v/>
      </c>
      <c r="S97" s="120" t="str">
        <f t="shared" si="35"/>
        <v/>
      </c>
      <c r="U97" s="66"/>
    </row>
    <row r="98" spans="2:22" x14ac:dyDescent="0.25">
      <c r="C98" s="87"/>
      <c r="D98" s="118">
        <f t="shared" si="30"/>
        <v>2020</v>
      </c>
      <c r="G98" s="119">
        <f t="shared" si="31"/>
        <v>4.5423321323803112E-3</v>
      </c>
      <c r="I98" s="116"/>
      <c r="J98" s="87"/>
      <c r="K98" s="32">
        <f t="shared" si="32"/>
        <v>2020</v>
      </c>
      <c r="L98" s="68" t="str">
        <f>IF(K89="Forecast","",IF(L88=0,"",L89/L88-1))</f>
        <v/>
      </c>
      <c r="M98" s="68" t="str">
        <f>IF(M88=0,"",M89/M88-1)</f>
        <v/>
      </c>
      <c r="O98" s="147"/>
      <c r="P98" s="87"/>
      <c r="Q98" s="32">
        <f t="shared" si="34"/>
        <v>2020</v>
      </c>
      <c r="R98" s="120" t="str">
        <f>IF(Q89="Forecast","",IF(R88=0,"",R89/R88-1))</f>
        <v/>
      </c>
      <c r="S98" s="120" t="str">
        <f>IF(S88="","",IF(S88=0,"",S89/S88-1))</f>
        <v/>
      </c>
      <c r="U98" s="66"/>
    </row>
    <row r="99" spans="2:22" x14ac:dyDescent="0.25">
      <c r="C99" s="87"/>
      <c r="D99" s="148">
        <f t="shared" si="30"/>
        <v>2021</v>
      </c>
      <c r="G99" s="119">
        <f t="shared" si="31"/>
        <v>0.21665982839297171</v>
      </c>
      <c r="I99" s="121">
        <f>IF(I91=0,"",G90/I91-1)</f>
        <v>0.28680453806675787</v>
      </c>
      <c r="J99" s="87"/>
      <c r="K99" s="32">
        <f t="shared" si="32"/>
        <v>2021</v>
      </c>
      <c r="L99" s="68" t="str">
        <f>IF(K90="Forecast","",IF(L89=0,"",L90/L89-1))</f>
        <v/>
      </c>
      <c r="M99" s="68" t="str">
        <f>IF(M89=0,"",M90/M89-1)</f>
        <v/>
      </c>
      <c r="O99" s="149" t="str">
        <f>IF(O91=0,"",M90/O91-1)</f>
        <v/>
      </c>
      <c r="P99" s="87"/>
      <c r="Q99" s="32">
        <f t="shared" si="34"/>
        <v>2021</v>
      </c>
      <c r="R99" s="120" t="str">
        <f>IF(Q90="Forecast","",IF(R89=0,"",R90/R89-1))</f>
        <v/>
      </c>
      <c r="S99" s="120" t="str">
        <f>IF(S89="","",IF(S89=0,"",S90/S89-1))</f>
        <v/>
      </c>
      <c r="U99" s="69" t="str">
        <f>IF(U91=0,"",S90/U91-1)</f>
        <v/>
      </c>
    </row>
    <row r="100" spans="2:22" ht="30.75" thickBot="1" x14ac:dyDescent="0.3">
      <c r="C100" s="22"/>
      <c r="D100" s="122" t="s">
        <v>42</v>
      </c>
      <c r="E100" s="47"/>
      <c r="F100" s="47"/>
      <c r="G100" s="123">
        <f>IF(G84=0,"",(G90/G84)^(1/($D90-$D84-1))-1)</f>
        <v>5.5528620139175811E-2</v>
      </c>
      <c r="H100" s="47"/>
      <c r="I100" s="76">
        <f>IF(I91=0,"",(G90/I91)^(1/(TestYear-RebaseYear-1))-1)</f>
        <v>6.506998514284823E-2</v>
      </c>
      <c r="J100" s="87"/>
      <c r="K100" s="74" t="str">
        <f t="shared" si="32"/>
        <v>Geometric Mean</v>
      </c>
      <c r="L100" s="75" t="str">
        <f>IF(L84=0,"",(L88/L84)^(1/($D88-$D84-1))-1)</f>
        <v/>
      </c>
      <c r="M100" s="75" t="str">
        <f>IF(M84=0,"",(M90/M84)^(1/($D90-$D84-1))-1)</f>
        <v/>
      </c>
      <c r="N100" s="47"/>
      <c r="O100" s="76" t="str">
        <f>IF(O91=0,"",(M90/O91)^(1/(TestYear-RebaseYear-1))-1)</f>
        <v/>
      </c>
      <c r="P100" s="22"/>
      <c r="Q100" s="74" t="str">
        <f t="shared" si="34"/>
        <v>Geometric Mean</v>
      </c>
      <c r="R100" s="125" t="str">
        <f>IF(R84="","",IF(R84=0,"",(R88/R84)^(1/($D88-$D84-1))-1))</f>
        <v/>
      </c>
      <c r="S100" s="75" t="str">
        <f>IF(S84="","",IF(S84=0,"",(S90/S84)^(1/($D90-$D84-1))-1))</f>
        <v/>
      </c>
      <c r="T100" s="47"/>
      <c r="U100" s="76" t="str">
        <f>IF(U91=0,"",(S90/U91)^(1/(TestYear-RebaseYear-1))-1)</f>
        <v/>
      </c>
    </row>
    <row r="101" spans="2:22" ht="15.75" thickBot="1" x14ac:dyDescent="0.3"/>
    <row r="102" spans="2:22" ht="15.75" thickBot="1" x14ac:dyDescent="0.3">
      <c r="B102" s="77">
        <v>2</v>
      </c>
      <c r="C102" s="78" t="s">
        <v>44</v>
      </c>
      <c r="D102" s="202" t="s">
        <v>52</v>
      </c>
      <c r="E102" s="203"/>
      <c r="F102" s="203"/>
      <c r="G102" s="203"/>
      <c r="H102" s="203"/>
      <c r="I102" s="204"/>
      <c r="K102" s="79" t="s">
        <v>46</v>
      </c>
      <c r="Q102" s="80" t="s">
        <v>47</v>
      </c>
    </row>
    <row r="103" spans="2:22" ht="15.75" thickBot="1" x14ac:dyDescent="0.3">
      <c r="Q103" s="47"/>
      <c r="R103" s="47"/>
      <c r="S103" s="47"/>
      <c r="T103" s="47"/>
      <c r="U103" s="47"/>
    </row>
    <row r="104" spans="2:22" ht="12.75" customHeight="1" x14ac:dyDescent="0.25">
      <c r="C104" s="17"/>
      <c r="D104" s="18" t="s">
        <v>29</v>
      </c>
      <c r="E104" s="18"/>
      <c r="F104" s="215" t="s">
        <v>48</v>
      </c>
      <c r="G104" s="216"/>
      <c r="H104" s="216"/>
      <c r="I104" s="217"/>
      <c r="J104" s="18"/>
      <c r="K104" s="197" t="s">
        <v>30</v>
      </c>
      <c r="L104" s="198"/>
      <c r="M104" s="198"/>
      <c r="N104" s="198"/>
      <c r="O104" s="199"/>
      <c r="P104" s="19"/>
      <c r="Q104" s="211" t="str">
        <f>CONCATENATE("Consumption (kWh) per ",LEFT(F104,LEN(F104)-1))</f>
        <v>Consumption (kWh) per Customer</v>
      </c>
      <c r="R104" s="212"/>
      <c r="S104" s="212"/>
      <c r="T104" s="212"/>
      <c r="U104" s="213"/>
      <c r="V104" s="81"/>
    </row>
    <row r="105" spans="2:22" ht="38.25" customHeight="1" thickBot="1" x14ac:dyDescent="0.3">
      <c r="C105" s="22"/>
      <c r="D105" s="23" t="str">
        <f>CONCATENATE("(for ",TestYear," Cost of Service")</f>
        <v>(for 2021 Cost of Service</v>
      </c>
      <c r="E105" s="31"/>
      <c r="F105" s="214"/>
      <c r="G105" s="200"/>
      <c r="H105" s="218"/>
      <c r="I105" s="82"/>
      <c r="J105" s="31"/>
      <c r="K105" s="27"/>
      <c r="L105" s="28" t="s">
        <v>31</v>
      </c>
      <c r="M105" s="28" t="s">
        <v>32</v>
      </c>
      <c r="N105" s="29"/>
      <c r="O105" s="30" t="s">
        <v>32</v>
      </c>
      <c r="P105" s="31"/>
      <c r="Q105" s="83"/>
      <c r="R105" s="84" t="str">
        <f>L105</f>
        <v>Actual (Weather actual)</v>
      </c>
      <c r="S105" s="85" t="str">
        <f>M105</f>
        <v>Weather-normalized</v>
      </c>
      <c r="T105" s="85"/>
      <c r="U105" s="86" t="str">
        <f>O105</f>
        <v>Weather-normalized</v>
      </c>
      <c r="V105" s="81"/>
    </row>
    <row r="106" spans="2:22" x14ac:dyDescent="0.25">
      <c r="C106" s="31" t="s">
        <v>33</v>
      </c>
      <c r="D106" s="32">
        <f t="shared" ref="D106:D110" si="36">D107-1</f>
        <v>2015</v>
      </c>
      <c r="E106" s="87"/>
      <c r="F106" s="88" t="str">
        <f>$K$39</f>
        <v>Actual</v>
      </c>
      <c r="G106" s="89">
        <v>2646</v>
      </c>
      <c r="H106" s="36" t="s">
        <v>58</v>
      </c>
      <c r="I106" s="96">
        <v>2668</v>
      </c>
      <c r="J106" s="87"/>
      <c r="K106" s="90" t="str">
        <f>F106</f>
        <v>Actual</v>
      </c>
      <c r="L106" s="89">
        <v>83568206</v>
      </c>
      <c r="M106" s="89">
        <v>79623121.437029213</v>
      </c>
      <c r="N106" s="91" t="str">
        <f>H106</f>
        <v>OEB Approved</v>
      </c>
      <c r="O106" s="96">
        <v>85361037</v>
      </c>
      <c r="P106" s="87"/>
      <c r="Q106" s="93" t="str">
        <f>K106</f>
        <v>Actual</v>
      </c>
      <c r="R106" s="94">
        <f>IF(G106=0,"",L106/G106)</f>
        <v>31582.844293272865</v>
      </c>
      <c r="S106" s="95">
        <f>IF(G106=0,"",M106/G106)</f>
        <v>30091.882629262742</v>
      </c>
      <c r="T106" t="str">
        <f>N106</f>
        <v>OEB Approved</v>
      </c>
      <c r="U106" s="95">
        <f>IF(T106="","",IF(I106=0,"",O106/I106))</f>
        <v>31994.391679160421</v>
      </c>
      <c r="V106" s="33"/>
    </row>
    <row r="107" spans="2:22" x14ac:dyDescent="0.25">
      <c r="C107" s="31" t="s">
        <v>33</v>
      </c>
      <c r="D107" s="32">
        <f t="shared" si="36"/>
        <v>2016</v>
      </c>
      <c r="E107" s="87"/>
      <c r="F107" s="90" t="str">
        <f>$K$40</f>
        <v>Actual</v>
      </c>
      <c r="G107" s="89">
        <v>2659</v>
      </c>
      <c r="H107" s="36"/>
      <c r="I107" s="97"/>
      <c r="J107" s="87"/>
      <c r="K107" s="90" t="str">
        <f t="shared" ref="K107:K112" si="37">F107</f>
        <v>Actual</v>
      </c>
      <c r="L107" s="89">
        <v>80643103</v>
      </c>
      <c r="M107" s="89">
        <v>81400983.330396175</v>
      </c>
      <c r="N107" s="91"/>
      <c r="O107" s="98"/>
      <c r="P107" s="87"/>
      <c r="Q107" s="93" t="str">
        <f t="shared" ref="Q107:Q112" si="38">K107</f>
        <v>Actual</v>
      </c>
      <c r="R107" s="94">
        <f t="shared" ref="R107:R112" si="39">IF(G107=0,"",L107/G107)</f>
        <v>30328.357653253104</v>
      </c>
      <c r="S107" s="95">
        <f t="shared" ref="S107:S112" si="40">IF(G107=0,"",M107/G107)</f>
        <v>30613.382222789085</v>
      </c>
      <c r="U107" s="95" t="str">
        <f>IF(T107="","",IF(I107=0,"",O107/I107))</f>
        <v/>
      </c>
      <c r="V107" s="33"/>
    </row>
    <row r="108" spans="2:22" x14ac:dyDescent="0.25">
      <c r="C108" s="31" t="s">
        <v>33</v>
      </c>
      <c r="D108" s="32">
        <f t="shared" si="36"/>
        <v>2017</v>
      </c>
      <c r="E108" s="87"/>
      <c r="F108" s="90" t="str">
        <f>$K$41</f>
        <v>Actual</v>
      </c>
      <c r="G108" s="89">
        <v>2653</v>
      </c>
      <c r="H108" s="36" t="str">
        <f t="shared" ref="H108:H112" si="41">IF(D108=RebaseYear,"OEB-approved","")</f>
        <v/>
      </c>
      <c r="I108" s="97"/>
      <c r="J108" s="87"/>
      <c r="K108" s="90" t="str">
        <f t="shared" si="37"/>
        <v>Actual</v>
      </c>
      <c r="L108" s="89">
        <v>78774267</v>
      </c>
      <c r="M108" s="89">
        <v>80695890.931274995</v>
      </c>
      <c r="N108" s="91" t="str">
        <f t="shared" ref="N108:N112" si="42">H108</f>
        <v/>
      </c>
      <c r="O108" s="98"/>
      <c r="P108" s="87"/>
      <c r="Q108" s="93" t="str">
        <f t="shared" si="38"/>
        <v>Actual</v>
      </c>
      <c r="R108" s="94">
        <f t="shared" si="39"/>
        <v>29692.524312099511</v>
      </c>
      <c r="S108" s="95">
        <f t="shared" si="40"/>
        <v>30416.845432067468</v>
      </c>
      <c r="T108" t="str">
        <f t="shared" ref="T108:T112" si="43">N108</f>
        <v/>
      </c>
      <c r="U108" s="95" t="str">
        <f t="shared" ref="U108:U112" si="44">IF(T108="","",IF(I108=0,"",O108/I108))</f>
        <v/>
      </c>
      <c r="V108" s="33"/>
    </row>
    <row r="109" spans="2:22" x14ac:dyDescent="0.25">
      <c r="C109" s="31" t="s">
        <v>33</v>
      </c>
      <c r="D109" s="32">
        <f t="shared" si="36"/>
        <v>2018</v>
      </c>
      <c r="E109" s="87"/>
      <c r="F109" s="90" t="str">
        <f>$K$42</f>
        <v>Actual</v>
      </c>
      <c r="G109" s="89">
        <v>2654</v>
      </c>
      <c r="H109" s="36" t="str">
        <f t="shared" si="41"/>
        <v/>
      </c>
      <c r="I109" s="39"/>
      <c r="J109" s="87"/>
      <c r="K109" s="90" t="str">
        <f t="shared" si="37"/>
        <v>Actual</v>
      </c>
      <c r="L109" s="89">
        <v>81814082</v>
      </c>
      <c r="M109" s="89">
        <v>81499545.208787978</v>
      </c>
      <c r="N109" s="91" t="str">
        <f t="shared" si="42"/>
        <v/>
      </c>
      <c r="O109" s="92"/>
      <c r="P109" s="87"/>
      <c r="Q109" s="93" t="str">
        <f t="shared" si="38"/>
        <v>Actual</v>
      </c>
      <c r="R109" s="94">
        <f t="shared" si="39"/>
        <v>30826.707611152975</v>
      </c>
      <c r="S109" s="95">
        <f t="shared" si="40"/>
        <v>30708.193371811598</v>
      </c>
      <c r="T109" t="str">
        <f t="shared" si="43"/>
        <v/>
      </c>
      <c r="U109" s="95" t="str">
        <f t="shared" si="44"/>
        <v/>
      </c>
      <c r="V109" s="33"/>
    </row>
    <row r="110" spans="2:22" x14ac:dyDescent="0.25">
      <c r="C110" s="31" t="s">
        <v>33</v>
      </c>
      <c r="D110" s="32">
        <f t="shared" si="36"/>
        <v>2019</v>
      </c>
      <c r="E110" s="87"/>
      <c r="F110" s="90" t="str">
        <f>$K$43</f>
        <v>Actual</v>
      </c>
      <c r="G110" s="89">
        <v>2653</v>
      </c>
      <c r="H110" s="36" t="str">
        <f t="shared" si="41"/>
        <v/>
      </c>
      <c r="I110" s="39"/>
      <c r="J110" s="87"/>
      <c r="K110" s="90" t="str">
        <f t="shared" si="37"/>
        <v>Actual</v>
      </c>
      <c r="L110" s="89">
        <v>80401230</v>
      </c>
      <c r="M110" s="89">
        <v>80216649.252503186</v>
      </c>
      <c r="N110" s="91" t="str">
        <f t="shared" si="42"/>
        <v/>
      </c>
      <c r="O110" s="92"/>
      <c r="P110" s="87"/>
      <c r="Q110" s="93" t="str">
        <f t="shared" si="38"/>
        <v>Actual</v>
      </c>
      <c r="R110" s="94">
        <f t="shared" si="39"/>
        <v>30305.778364116097</v>
      </c>
      <c r="S110" s="95">
        <f t="shared" si="40"/>
        <v>30236.20401526694</v>
      </c>
      <c r="T110" t="str">
        <f t="shared" si="43"/>
        <v/>
      </c>
      <c r="U110" s="95" t="str">
        <f t="shared" si="44"/>
        <v/>
      </c>
      <c r="V110" s="33"/>
    </row>
    <row r="111" spans="2:22" x14ac:dyDescent="0.25">
      <c r="C111" s="31" t="s">
        <v>35</v>
      </c>
      <c r="D111" s="32">
        <f>D112-1</f>
        <v>2020</v>
      </c>
      <c r="E111" s="87"/>
      <c r="F111" s="90" t="str">
        <f>$K$44</f>
        <v>Forecast</v>
      </c>
      <c r="G111" s="89">
        <v>2651</v>
      </c>
      <c r="H111" s="36" t="str">
        <f t="shared" si="41"/>
        <v/>
      </c>
      <c r="I111" s="39"/>
      <c r="J111" s="87"/>
      <c r="K111" s="90" t="str">
        <f t="shared" si="37"/>
        <v>Forecast</v>
      </c>
      <c r="L111" s="179"/>
      <c r="M111" s="180">
        <v>79363964</v>
      </c>
      <c r="N111" s="91" t="str">
        <f t="shared" si="42"/>
        <v/>
      </c>
      <c r="O111" s="92"/>
      <c r="P111" s="87"/>
      <c r="Q111" s="93" t="str">
        <f t="shared" si="38"/>
        <v>Forecast</v>
      </c>
      <c r="R111" s="94">
        <f t="shared" si="39"/>
        <v>0</v>
      </c>
      <c r="S111" s="95">
        <f>IF(G111=0,"",M111/G111)</f>
        <v>29937.36854017352</v>
      </c>
      <c r="T111" t="str">
        <f t="shared" si="43"/>
        <v/>
      </c>
      <c r="U111" s="95" t="str">
        <f t="shared" si="44"/>
        <v/>
      </c>
      <c r="V111" s="33"/>
    </row>
    <row r="112" spans="2:22" ht="15.75" thickBot="1" x14ac:dyDescent="0.3">
      <c r="C112" s="42" t="s">
        <v>37</v>
      </c>
      <c r="D112" s="43">
        <f>TestYear</f>
        <v>2021</v>
      </c>
      <c r="E112" s="22"/>
      <c r="F112" s="100" t="str">
        <f>$K$45</f>
        <v>Forecast</v>
      </c>
      <c r="G112" s="101">
        <v>2649</v>
      </c>
      <c r="H112" s="48" t="str">
        <f t="shared" si="41"/>
        <v/>
      </c>
      <c r="I112" s="102"/>
      <c r="J112" s="22"/>
      <c r="K112" s="100" t="str">
        <f t="shared" si="37"/>
        <v>Forecast</v>
      </c>
      <c r="L112" s="181"/>
      <c r="M112" s="182">
        <v>79035853</v>
      </c>
      <c r="N112" s="104" t="str">
        <f t="shared" si="42"/>
        <v/>
      </c>
      <c r="O112" s="105"/>
      <c r="P112" s="22"/>
      <c r="Q112" s="106" t="str">
        <f t="shared" si="38"/>
        <v>Forecast</v>
      </c>
      <c r="R112" s="107">
        <f t="shared" si="39"/>
        <v>0</v>
      </c>
      <c r="S112" s="108">
        <f t="shared" si="40"/>
        <v>29836.109097772744</v>
      </c>
      <c r="T112" s="47" t="str">
        <f t="shared" si="43"/>
        <v/>
      </c>
      <c r="U112" s="108" t="str">
        <f t="shared" si="44"/>
        <v/>
      </c>
      <c r="V112" s="33"/>
    </row>
    <row r="113" spans="3:21" ht="15.75" thickBot="1" x14ac:dyDescent="0.3">
      <c r="C113" s="109"/>
      <c r="I113" s="55">
        <f>SUM(I106:I111)</f>
        <v>2668</v>
      </c>
      <c r="O113" s="55">
        <f>SUM(O106:O111)</f>
        <v>85361037</v>
      </c>
      <c r="U113" s="55">
        <f>SUM(U106:U111)</f>
        <v>31994.391679160421</v>
      </c>
    </row>
    <row r="114" spans="3:21" ht="39" thickBot="1" x14ac:dyDescent="0.3">
      <c r="C114" s="110" t="s">
        <v>38</v>
      </c>
      <c r="D114" s="111" t="s">
        <v>39</v>
      </c>
      <c r="E114" s="52"/>
      <c r="F114" s="52"/>
      <c r="G114" s="112" t="s">
        <v>40</v>
      </c>
      <c r="H114" s="52"/>
      <c r="I114" s="61" t="s">
        <v>49</v>
      </c>
      <c r="J114" s="59"/>
      <c r="K114" s="60" t="s">
        <v>39</v>
      </c>
      <c r="L114" s="201" t="s">
        <v>40</v>
      </c>
      <c r="M114" s="201"/>
      <c r="N114" s="52"/>
      <c r="O114" s="61" t="str">
        <f>I114</f>
        <v>Test Year Versus OEB-approved</v>
      </c>
      <c r="P114" s="113"/>
      <c r="Q114" s="60" t="s">
        <v>39</v>
      </c>
      <c r="R114" s="201" t="s">
        <v>40</v>
      </c>
      <c r="S114" s="201"/>
      <c r="T114" s="52"/>
      <c r="U114" s="61" t="str">
        <f>O114</f>
        <v>Test Year Versus OEB-approved</v>
      </c>
    </row>
    <row r="115" spans="3:21" x14ac:dyDescent="0.25">
      <c r="C115" s="87"/>
      <c r="D115" s="114">
        <f t="shared" ref="D115:D121" si="45">D106</f>
        <v>2015</v>
      </c>
      <c r="G115" s="115"/>
      <c r="I115" s="116"/>
      <c r="J115" s="36"/>
      <c r="K115" s="32">
        <f>D115</f>
        <v>2015</v>
      </c>
      <c r="L115" s="65"/>
      <c r="M115" s="65"/>
      <c r="O115" s="66"/>
      <c r="P115" s="87"/>
      <c r="Q115" s="32">
        <f>K115</f>
        <v>2015</v>
      </c>
      <c r="R115" s="117"/>
      <c r="S115" s="117"/>
      <c r="U115" s="66"/>
    </row>
    <row r="116" spans="3:21" x14ac:dyDescent="0.25">
      <c r="C116" s="87"/>
      <c r="D116" s="118">
        <f t="shared" si="45"/>
        <v>2016</v>
      </c>
      <c r="G116" s="119">
        <f t="shared" ref="G116:G121" si="46">IF(G106=0,"",G107/G106-1)</f>
        <v>4.9130763416478374E-3</v>
      </c>
      <c r="I116" s="116"/>
      <c r="J116" s="36"/>
      <c r="K116" s="32">
        <f t="shared" ref="K116:K122" si="47">D116</f>
        <v>2016</v>
      </c>
      <c r="L116" s="68">
        <f t="shared" ref="L116:M119" si="48">IF(L106=0,"",L107/L106-1)</f>
        <v>-3.500258220213559E-2</v>
      </c>
      <c r="M116" s="68">
        <f t="shared" si="48"/>
        <v>2.2328462653564918E-2</v>
      </c>
      <c r="O116" s="66"/>
      <c r="P116" s="87"/>
      <c r="Q116" s="32">
        <f t="shared" ref="Q116:Q122" si="49">K116</f>
        <v>2016</v>
      </c>
      <c r="R116" s="120">
        <f>IF(R106="","",IF(R106=0,"",R107/R106-1))</f>
        <v>-3.9720508652444808E-2</v>
      </c>
      <c r="S116" s="120">
        <f>IF(S106="","",IF(S106=0,"",S107/S106-1))</f>
        <v>1.7330241512347744E-2</v>
      </c>
      <c r="U116" s="66"/>
    </row>
    <row r="117" spans="3:21" x14ac:dyDescent="0.25">
      <c r="C117" s="87"/>
      <c r="D117" s="118">
        <f t="shared" si="45"/>
        <v>2017</v>
      </c>
      <c r="G117" s="119">
        <f t="shared" si="46"/>
        <v>-2.2564874012787062E-3</v>
      </c>
      <c r="I117" s="116"/>
      <c r="J117" s="36"/>
      <c r="K117" s="32">
        <f t="shared" si="47"/>
        <v>2017</v>
      </c>
      <c r="L117" s="68">
        <f t="shared" si="48"/>
        <v>-2.3174157869396472E-2</v>
      </c>
      <c r="M117" s="68">
        <f t="shared" si="48"/>
        <v>-8.6619641467879926E-3</v>
      </c>
      <c r="O117" s="66"/>
      <c r="P117" s="87"/>
      <c r="Q117" s="32">
        <f t="shared" si="49"/>
        <v>2017</v>
      </c>
      <c r="R117" s="120">
        <f t="shared" ref="R117:S119" si="50">IF(R107="","",IF(R107=0,"",R108/R107-1))</f>
        <v>-2.0964977676112051E-2</v>
      </c>
      <c r="S117" s="120">
        <f t="shared" si="50"/>
        <v>-6.4199633118392496E-3</v>
      </c>
      <c r="U117" s="66"/>
    </row>
    <row r="118" spans="3:21" x14ac:dyDescent="0.25">
      <c r="C118" s="87"/>
      <c r="D118" s="118">
        <f t="shared" si="45"/>
        <v>2018</v>
      </c>
      <c r="G118" s="119">
        <f t="shared" si="46"/>
        <v>3.7693177534858791E-4</v>
      </c>
      <c r="I118" s="116"/>
      <c r="J118" s="36"/>
      <c r="K118" s="32">
        <f t="shared" si="47"/>
        <v>2018</v>
      </c>
      <c r="L118" s="68">
        <f t="shared" si="48"/>
        <v>3.858893412489639E-2</v>
      </c>
      <c r="M118" s="68">
        <f t="shared" si="48"/>
        <v>9.9590483262328444E-3</v>
      </c>
      <c r="O118" s="66"/>
      <c r="P118" s="87"/>
      <c r="Q118" s="32">
        <f t="shared" si="49"/>
        <v>2018</v>
      </c>
      <c r="R118" s="120">
        <f t="shared" si="50"/>
        <v>3.8197604458684919E-2</v>
      </c>
      <c r="S118" s="120">
        <f t="shared" si="50"/>
        <v>9.578506107571938E-3</v>
      </c>
      <c r="U118" s="66"/>
    </row>
    <row r="119" spans="3:21" x14ac:dyDescent="0.25">
      <c r="C119" s="87"/>
      <c r="D119" s="118">
        <f t="shared" si="45"/>
        <v>2019</v>
      </c>
      <c r="G119" s="119">
        <f t="shared" si="46"/>
        <v>-3.7678975131871795E-4</v>
      </c>
      <c r="I119" s="116"/>
      <c r="J119" s="36"/>
      <c r="K119" s="32">
        <f t="shared" si="47"/>
        <v>2019</v>
      </c>
      <c r="L119" s="68">
        <f t="shared" si="48"/>
        <v>-1.7269056444341735E-2</v>
      </c>
      <c r="M119" s="68">
        <f t="shared" si="48"/>
        <v>-1.5741142518013174E-2</v>
      </c>
      <c r="O119" s="66"/>
      <c r="P119" s="87"/>
      <c r="Q119" s="32">
        <f t="shared" si="49"/>
        <v>2019</v>
      </c>
      <c r="R119" s="120">
        <f t="shared" si="50"/>
        <v>-1.6898633925097051E-2</v>
      </c>
      <c r="S119" s="120">
        <f t="shared" si="50"/>
        <v>-1.5370144079459802E-2</v>
      </c>
      <c r="U119" s="66"/>
    </row>
    <row r="120" spans="3:21" x14ac:dyDescent="0.25">
      <c r="C120" s="87"/>
      <c r="D120" s="118">
        <f t="shared" si="45"/>
        <v>2020</v>
      </c>
      <c r="G120" s="119">
        <f t="shared" si="46"/>
        <v>-7.5386355069728683E-4</v>
      </c>
      <c r="I120" s="116"/>
      <c r="J120" s="36"/>
      <c r="K120" s="32">
        <f t="shared" si="47"/>
        <v>2020</v>
      </c>
      <c r="L120" s="68" t="str">
        <f>IF(K111="Forecast","",IF(L110=0,"",L111/L110-1))</f>
        <v/>
      </c>
      <c r="M120" s="68">
        <f>IF(M110=0,"",M111/M110-1)</f>
        <v>-1.0629778985396632E-2</v>
      </c>
      <c r="O120" s="66"/>
      <c r="P120" s="87"/>
      <c r="Q120" s="32">
        <f t="shared" si="49"/>
        <v>2020</v>
      </c>
      <c r="R120" s="120" t="str">
        <f>IF(Q111="Forecast","",IF(R110=0,"",R111/R110-1))</f>
        <v/>
      </c>
      <c r="S120" s="120">
        <f>IF(S110="","",IF(S110=0,"",S111/S110-1))</f>
        <v>-9.883366144193606E-3</v>
      </c>
      <c r="U120" s="66"/>
    </row>
    <row r="121" spans="3:21" x14ac:dyDescent="0.25">
      <c r="C121" s="87"/>
      <c r="D121" s="118">
        <f t="shared" si="45"/>
        <v>2021</v>
      </c>
      <c r="G121" s="119">
        <f t="shared" si="46"/>
        <v>-7.5443228970195619E-4</v>
      </c>
      <c r="I121" s="121">
        <f>IF(I113=0,"",G112/I113-1)</f>
        <v>-7.1214392803597981E-3</v>
      </c>
      <c r="J121" s="36"/>
      <c r="K121" s="32">
        <f t="shared" si="47"/>
        <v>2021</v>
      </c>
      <c r="L121" s="68" t="str">
        <f>IF(K112="Forecast","",IF(L111=0,"",L112/L111-1))</f>
        <v/>
      </c>
      <c r="M121" s="68">
        <f>IF(M111=0,"",M112/M111-1)</f>
        <v>-4.1342567011899423E-3</v>
      </c>
      <c r="O121" s="69">
        <f>IF(O113=0,"",M112/O113-1)</f>
        <v>-7.4099193523152751E-2</v>
      </c>
      <c r="P121" s="87"/>
      <c r="Q121" s="32">
        <f t="shared" si="49"/>
        <v>2021</v>
      </c>
      <c r="R121" s="120" t="str">
        <f>IF(Q112="Forecast","",IF(R111=0,"",R112/R111-1))</f>
        <v/>
      </c>
      <c r="S121" s="120">
        <f>IF(S111="","",IF(S111=0,"",S112/S111-1))</f>
        <v>-3.3823761852981304E-3</v>
      </c>
      <c r="U121" s="69">
        <f>IF(U113=0,"",S112/U113-1)</f>
        <v>-6.7458153386097286E-2</v>
      </c>
    </row>
    <row r="122" spans="3:21" ht="30.75" thickBot="1" x14ac:dyDescent="0.3">
      <c r="C122" s="22"/>
      <c r="D122" s="122" t="s">
        <v>42</v>
      </c>
      <c r="E122" s="47"/>
      <c r="F122" s="47"/>
      <c r="G122" s="123">
        <f>IF(G106=0,"",(G112/G106)^(1/($D112-$D106-1))-1)</f>
        <v>2.2665460170734342E-4</v>
      </c>
      <c r="H122" s="47"/>
      <c r="I122" s="124">
        <f>IF(I113=0,"",(G112/I113)^(1/(TestYear-RebaseYear-1))-1)</f>
        <v>-1.7851341900489981E-3</v>
      </c>
      <c r="J122" s="48"/>
      <c r="K122" s="74" t="str">
        <f t="shared" si="47"/>
        <v>Geometric Mean</v>
      </c>
      <c r="L122" s="75">
        <f>IF(L106=0,"",(L110/L106)^(1/($D110-$D106-1))-1)</f>
        <v>-1.2795322201244352E-2</v>
      </c>
      <c r="M122" s="75">
        <f>IF(M106=0,"",(M112/M106)^(1/($D112-$D106-1))-1)</f>
        <v>-1.4794916772126188E-3</v>
      </c>
      <c r="N122" s="47"/>
      <c r="O122" s="76">
        <f>IF(O113=0,"",(M112/O113)^(1/(TestYear-RebaseYear-1))-1)</f>
        <v>-1.906300094642599E-2</v>
      </c>
      <c r="P122" s="22"/>
      <c r="Q122" s="74" t="str">
        <f t="shared" si="49"/>
        <v>Geometric Mean</v>
      </c>
      <c r="R122" s="125">
        <f>IF(R106="","",IF(R106=0,"",(R110/R106)^(1/($D110-$D106-1))-1))</f>
        <v>-1.3664340852662549E-2</v>
      </c>
      <c r="S122" s="75">
        <f>IF(S106="","",IF(S106=0,"",(S112/S106)^(1/($D112-$D106-1))-1))</f>
        <v>-1.7057596606434577E-3</v>
      </c>
      <c r="T122" s="47"/>
      <c r="U122" s="76">
        <f>IF(U113=0,"",(S112/U113)^(1/(TestYear-RebaseYear-1))-1)</f>
        <v>-1.7308765224967604E-2</v>
      </c>
    </row>
    <row r="124" spans="3:21" ht="15.75" thickBot="1" x14ac:dyDescent="0.3">
      <c r="Q124" s="47"/>
      <c r="R124" s="47"/>
      <c r="S124" s="47"/>
      <c r="T124" s="47"/>
      <c r="U124" s="47"/>
    </row>
    <row r="125" spans="3:21" x14ac:dyDescent="0.25">
      <c r="C125" s="17"/>
      <c r="D125" s="18" t="s">
        <v>29</v>
      </c>
      <c r="E125" s="18"/>
      <c r="F125" s="208" t="s">
        <v>16</v>
      </c>
      <c r="G125" s="209"/>
      <c r="H125" s="209"/>
      <c r="I125" s="210"/>
      <c r="K125" s="197" t="str">
        <f>IF(ISBLANK(Q102),"",CONCATENATE("Demand (",Q102,")"))</f>
        <v>Demand (kWh)</v>
      </c>
      <c r="L125" s="198"/>
      <c r="M125" s="198"/>
      <c r="N125" s="198"/>
      <c r="O125" s="199"/>
      <c r="Q125" s="211" t="str">
        <f>CONCATENATE("Demand (",Q102,") per ",LEFT(F104,LEN(F104)-1))</f>
        <v>Demand (kWh) per Customer</v>
      </c>
      <c r="R125" s="212"/>
      <c r="S125" s="212"/>
      <c r="T125" s="212"/>
      <c r="U125" s="213"/>
    </row>
    <row r="126" spans="3:21" ht="39" thickBot="1" x14ac:dyDescent="0.3">
      <c r="C126" s="22"/>
      <c r="D126" s="23" t="str">
        <f>CONCATENATE("(for ",TestYear," Cost of Service")</f>
        <v>(for 2021 Cost of Service</v>
      </c>
      <c r="E126" s="31"/>
      <c r="F126" s="214"/>
      <c r="G126" s="200"/>
      <c r="H126" s="200"/>
      <c r="I126" s="126"/>
      <c r="K126" s="27"/>
      <c r="L126" s="28" t="s">
        <v>31</v>
      </c>
      <c r="M126" s="28" t="s">
        <v>32</v>
      </c>
      <c r="N126" s="29"/>
      <c r="O126" s="30" t="str">
        <f>M126</f>
        <v>Weather-normalized</v>
      </c>
      <c r="Q126" s="127"/>
      <c r="R126" s="28" t="str">
        <f>L126</f>
        <v>Actual (Weather actual)</v>
      </c>
      <c r="S126" s="28" t="str">
        <f>M126</f>
        <v>Weather-normalized</v>
      </c>
      <c r="T126" s="28"/>
      <c r="U126" s="128" t="str">
        <f>O126</f>
        <v>Weather-normalized</v>
      </c>
    </row>
    <row r="127" spans="3:21" x14ac:dyDescent="0.25">
      <c r="C127" s="31" t="s">
        <v>33</v>
      </c>
      <c r="D127" s="32">
        <f t="shared" ref="D127:D132" si="51">D128-1</f>
        <v>2015</v>
      </c>
      <c r="E127" s="87"/>
      <c r="F127" s="88" t="str">
        <f t="shared" ref="F127:F133" si="52">F106</f>
        <v>Actual</v>
      </c>
      <c r="G127" s="177">
        <v>2273517.7423789636</v>
      </c>
      <c r="H127" t="str">
        <f t="shared" ref="H127:H133" si="53">IF(D127=RebaseYear,"OEB-approved","")</f>
        <v/>
      </c>
      <c r="I127" s="132">
        <v>2274362</v>
      </c>
      <c r="K127" s="90" t="str">
        <f t="shared" ref="K127:K133" si="54">K106</f>
        <v>Actual</v>
      </c>
      <c r="L127" s="131"/>
      <c r="M127" s="131"/>
      <c r="N127" s="91" t="str">
        <f t="shared" ref="N127:N133" si="55">N106</f>
        <v>OEB Approved</v>
      </c>
      <c r="O127" s="66"/>
      <c r="Q127" s="93" t="str">
        <f>K127</f>
        <v>Actual</v>
      </c>
      <c r="R127">
        <f>IF(G127=0,"",L127/G127)</f>
        <v>0</v>
      </c>
      <c r="S127" s="33">
        <f>IF(G127=0,"",M127/G127)</f>
        <v>0</v>
      </c>
      <c r="T127" s="33" t="str">
        <f>N127</f>
        <v>OEB Approved</v>
      </c>
      <c r="U127" s="87">
        <f>IF(T127="","",IF(I127=0,"",O127/I127))</f>
        <v>0</v>
      </c>
    </row>
    <row r="128" spans="3:21" x14ac:dyDescent="0.25">
      <c r="C128" s="31" t="s">
        <v>33</v>
      </c>
      <c r="D128" s="32">
        <f t="shared" si="51"/>
        <v>2016</v>
      </c>
      <c r="E128" s="87"/>
      <c r="F128" s="90" t="str">
        <f t="shared" si="52"/>
        <v>Actual</v>
      </c>
      <c r="G128" s="178">
        <v>2190671.6812652093</v>
      </c>
      <c r="I128" s="133"/>
      <c r="K128" s="90" t="str">
        <f t="shared" si="54"/>
        <v>Actual</v>
      </c>
      <c r="L128" s="131"/>
      <c r="M128" s="131"/>
      <c r="N128" s="91">
        <f t="shared" si="55"/>
        <v>0</v>
      </c>
      <c r="O128" s="66"/>
      <c r="Q128" s="93" t="str">
        <f t="shared" ref="Q128:Q133" si="56">K128</f>
        <v>Actual</v>
      </c>
      <c r="R128">
        <f t="shared" ref="R128:R133" si="57">IF(G128=0,"",L128/G128)</f>
        <v>0</v>
      </c>
      <c r="S128" s="33">
        <f t="shared" ref="S128:S133" si="58">IF(G128=0,"",M128/G128)</f>
        <v>0</v>
      </c>
      <c r="T128" s="33">
        <f t="shared" ref="T128:T133" si="59">N128</f>
        <v>0</v>
      </c>
      <c r="U128" s="87" t="str">
        <f t="shared" ref="U128:U133" si="60">IF(T128="","",IF(I128=0,"",O128/I128))</f>
        <v/>
      </c>
    </row>
    <row r="129" spans="3:21" x14ac:dyDescent="0.25">
      <c r="C129" s="31" t="s">
        <v>33</v>
      </c>
      <c r="D129" s="32">
        <f t="shared" si="51"/>
        <v>2017</v>
      </c>
      <c r="E129" s="87"/>
      <c r="F129" s="90" t="str">
        <f t="shared" si="52"/>
        <v>Actual</v>
      </c>
      <c r="G129" s="178">
        <v>2218037.0695278603</v>
      </c>
      <c r="H129" t="str">
        <f t="shared" si="53"/>
        <v/>
      </c>
      <c r="I129" s="133"/>
      <c r="K129" s="90" t="str">
        <f t="shared" si="54"/>
        <v>Actual</v>
      </c>
      <c r="L129" s="131"/>
      <c r="M129" s="131"/>
      <c r="N129" s="91" t="str">
        <f t="shared" si="55"/>
        <v/>
      </c>
      <c r="O129" s="134"/>
      <c r="Q129" s="93" t="str">
        <f t="shared" si="56"/>
        <v>Actual</v>
      </c>
      <c r="R129">
        <f t="shared" si="57"/>
        <v>0</v>
      </c>
      <c r="S129" s="33">
        <f t="shared" si="58"/>
        <v>0</v>
      </c>
      <c r="T129" s="33" t="str">
        <f t="shared" si="59"/>
        <v/>
      </c>
      <c r="U129" s="87" t="str">
        <f t="shared" si="60"/>
        <v/>
      </c>
    </row>
    <row r="130" spans="3:21" x14ac:dyDescent="0.25">
      <c r="C130" s="31" t="s">
        <v>33</v>
      </c>
      <c r="D130" s="32">
        <f t="shared" si="51"/>
        <v>2018</v>
      </c>
      <c r="E130" s="87"/>
      <c r="F130" s="90" t="str">
        <f t="shared" si="52"/>
        <v>Actual</v>
      </c>
      <c r="G130" s="178">
        <v>2313988.0520356367</v>
      </c>
      <c r="H130" t="str">
        <f t="shared" si="53"/>
        <v/>
      </c>
      <c r="I130" s="135"/>
      <c r="K130" s="90" t="str">
        <f t="shared" si="54"/>
        <v>Actual</v>
      </c>
      <c r="L130" s="131"/>
      <c r="M130" s="131"/>
      <c r="N130" s="91" t="str">
        <f t="shared" si="55"/>
        <v/>
      </c>
      <c r="O130" s="66"/>
      <c r="Q130" s="93" t="str">
        <f t="shared" si="56"/>
        <v>Actual</v>
      </c>
      <c r="R130">
        <f t="shared" si="57"/>
        <v>0</v>
      </c>
      <c r="S130" s="33">
        <f t="shared" si="58"/>
        <v>0</v>
      </c>
      <c r="T130" s="33" t="str">
        <f t="shared" si="59"/>
        <v/>
      </c>
      <c r="U130" s="87" t="str">
        <f t="shared" si="60"/>
        <v/>
      </c>
    </row>
    <row r="131" spans="3:21" x14ac:dyDescent="0.25">
      <c r="C131" s="31" t="s">
        <v>33</v>
      </c>
      <c r="D131" s="32">
        <f t="shared" si="51"/>
        <v>2019</v>
      </c>
      <c r="E131" s="87"/>
      <c r="F131" s="90" t="str">
        <f t="shared" si="52"/>
        <v>Actual</v>
      </c>
      <c r="G131" s="178">
        <v>2259696.7971052267</v>
      </c>
      <c r="H131" t="str">
        <f t="shared" si="53"/>
        <v/>
      </c>
      <c r="I131" s="135"/>
      <c r="K131" s="90" t="str">
        <f t="shared" si="54"/>
        <v>Actual</v>
      </c>
      <c r="L131" s="131"/>
      <c r="M131" s="131"/>
      <c r="N131" s="91" t="str">
        <f t="shared" si="55"/>
        <v/>
      </c>
      <c r="O131" s="66"/>
      <c r="Q131" s="93" t="str">
        <f t="shared" si="56"/>
        <v>Actual</v>
      </c>
      <c r="R131">
        <f t="shared" si="57"/>
        <v>0</v>
      </c>
      <c r="S131" s="33">
        <f t="shared" si="58"/>
        <v>0</v>
      </c>
      <c r="T131" s="33" t="str">
        <f t="shared" si="59"/>
        <v/>
      </c>
      <c r="U131" s="87" t="str">
        <f t="shared" si="60"/>
        <v/>
      </c>
    </row>
    <row r="132" spans="3:21" x14ac:dyDescent="0.25">
      <c r="C132" s="31" t="s">
        <v>50</v>
      </c>
      <c r="D132" s="32">
        <f t="shared" si="51"/>
        <v>2020</v>
      </c>
      <c r="E132" s="87"/>
      <c r="F132" s="90" t="str">
        <f t="shared" si="52"/>
        <v>Forecast</v>
      </c>
      <c r="G132" s="178">
        <v>2220328.661099812</v>
      </c>
      <c r="H132" t="str">
        <f t="shared" si="53"/>
        <v/>
      </c>
      <c r="I132" s="135"/>
      <c r="K132" s="90" t="str">
        <f t="shared" si="54"/>
        <v>Forecast</v>
      </c>
      <c r="L132" s="136"/>
      <c r="M132" s="137"/>
      <c r="N132" s="91" t="str">
        <f t="shared" si="55"/>
        <v/>
      </c>
      <c r="O132" s="66"/>
      <c r="Q132" s="93" t="str">
        <f t="shared" si="56"/>
        <v>Forecast</v>
      </c>
      <c r="R132">
        <f t="shared" si="57"/>
        <v>0</v>
      </c>
      <c r="S132" s="33">
        <f t="shared" si="58"/>
        <v>0</v>
      </c>
      <c r="T132" s="33" t="str">
        <f t="shared" si="59"/>
        <v/>
      </c>
      <c r="U132" s="87" t="str">
        <f t="shared" si="60"/>
        <v/>
      </c>
    </row>
    <row r="133" spans="3:21" ht="15.75" thickBot="1" x14ac:dyDescent="0.3">
      <c r="C133" s="42" t="s">
        <v>51</v>
      </c>
      <c r="D133" s="43">
        <f>TestYear</f>
        <v>2021</v>
      </c>
      <c r="E133" s="22"/>
      <c r="F133" s="100" t="str">
        <f t="shared" si="52"/>
        <v>Forecast</v>
      </c>
      <c r="G133" s="194">
        <v>2634802</v>
      </c>
      <c r="H133" s="47" t="str">
        <f t="shared" si="53"/>
        <v/>
      </c>
      <c r="I133" s="139"/>
      <c r="K133" s="100" t="str">
        <f t="shared" si="54"/>
        <v>Forecast</v>
      </c>
      <c r="L133" s="140"/>
      <c r="M133" s="141"/>
      <c r="N133" s="104" t="str">
        <f t="shared" si="55"/>
        <v/>
      </c>
      <c r="O133" s="142"/>
      <c r="Q133" s="143" t="str">
        <f t="shared" si="56"/>
        <v>Forecast</v>
      </c>
      <c r="R133" s="44">
        <f t="shared" si="57"/>
        <v>0</v>
      </c>
      <c r="S133" s="44">
        <f t="shared" si="58"/>
        <v>0</v>
      </c>
      <c r="T133" s="44" t="str">
        <f t="shared" si="59"/>
        <v/>
      </c>
      <c r="U133" s="22" t="str">
        <f t="shared" si="60"/>
        <v/>
      </c>
    </row>
    <row r="134" spans="3:21" ht="15.75" thickBot="1" x14ac:dyDescent="0.3">
      <c r="C134" s="109"/>
      <c r="I134" s="55">
        <f>SUM(I127:I132)</f>
        <v>2274362</v>
      </c>
      <c r="O134" s="55">
        <f>SUM(O127:O132)</f>
        <v>0</v>
      </c>
      <c r="U134" s="55">
        <f>SUM(U127:U132)</f>
        <v>0</v>
      </c>
    </row>
    <row r="135" spans="3:21" ht="39" customHeight="1" thickBot="1" x14ac:dyDescent="0.3">
      <c r="C135" s="110" t="s">
        <v>38</v>
      </c>
      <c r="D135" s="111" t="s">
        <v>39</v>
      </c>
      <c r="E135" s="112"/>
      <c r="F135" s="112"/>
      <c r="G135" s="112" t="s">
        <v>40</v>
      </c>
      <c r="H135" s="112"/>
      <c r="I135" s="61" t="str">
        <f>I114</f>
        <v>Test Year Versus OEB-approved</v>
      </c>
      <c r="J135" s="144"/>
      <c r="K135" s="60" t="s">
        <v>39</v>
      </c>
      <c r="L135" s="201" t="s">
        <v>40</v>
      </c>
      <c r="M135" s="201"/>
      <c r="N135" s="112"/>
      <c r="O135" s="61" t="str">
        <f>I135</f>
        <v>Test Year Versus OEB-approved</v>
      </c>
      <c r="P135" s="145"/>
      <c r="Q135" s="60" t="s">
        <v>39</v>
      </c>
      <c r="R135" s="201" t="s">
        <v>40</v>
      </c>
      <c r="S135" s="201"/>
      <c r="T135" s="112"/>
      <c r="U135" s="61" t="str">
        <f>O135</f>
        <v>Test Year Versus OEB-approved</v>
      </c>
    </row>
    <row r="136" spans="3:21" x14ac:dyDescent="0.25">
      <c r="C136" s="87"/>
      <c r="D136" s="146">
        <f t="shared" ref="D136:D142" si="61">D127</f>
        <v>2015</v>
      </c>
      <c r="E136" s="54"/>
      <c r="G136" s="115"/>
      <c r="I136" s="116"/>
      <c r="J136" s="87"/>
      <c r="K136" s="32">
        <f>D136</f>
        <v>2015</v>
      </c>
      <c r="L136" s="65"/>
      <c r="M136" s="65"/>
      <c r="O136" s="147"/>
      <c r="P136" s="87"/>
      <c r="Q136" s="32">
        <f>K136</f>
        <v>2015</v>
      </c>
      <c r="R136" s="117"/>
      <c r="S136" s="117"/>
      <c r="U136" s="66"/>
    </row>
    <row r="137" spans="3:21" x14ac:dyDescent="0.25">
      <c r="C137" s="87"/>
      <c r="D137" s="118">
        <f t="shared" si="61"/>
        <v>2016</v>
      </c>
      <c r="G137" s="119">
        <f t="shared" ref="G137:G142" si="62">IF(G127=0,"",G128/G127-1)</f>
        <v>-3.6439592957416611E-2</v>
      </c>
      <c r="I137" s="116"/>
      <c r="J137" s="87"/>
      <c r="K137" s="32">
        <f t="shared" ref="K137:K143" si="63">D137</f>
        <v>2016</v>
      </c>
      <c r="L137" s="68" t="str">
        <f t="shared" ref="L137:M140" si="64">IF(L127=0,"",L128/L127-1)</f>
        <v/>
      </c>
      <c r="M137" s="68" t="str">
        <f t="shared" si="64"/>
        <v/>
      </c>
      <c r="O137" s="147"/>
      <c r="P137" s="87"/>
      <c r="Q137" s="32">
        <f t="shared" ref="Q137:Q143" si="65">K137</f>
        <v>2016</v>
      </c>
      <c r="R137" s="120" t="str">
        <f>IF(R127="","",IF(R127=0,"",R128/R127-1))</f>
        <v/>
      </c>
      <c r="S137" s="120" t="str">
        <f>IF(S127="","",IF(S127=0,"",S128/S127-1))</f>
        <v/>
      </c>
      <c r="U137" s="66"/>
    </row>
    <row r="138" spans="3:21" x14ac:dyDescent="0.25">
      <c r="C138" s="87"/>
      <c r="D138" s="148">
        <f t="shared" si="61"/>
        <v>2017</v>
      </c>
      <c r="G138" s="119">
        <f t="shared" si="62"/>
        <v>1.2491779802825675E-2</v>
      </c>
      <c r="I138" s="116"/>
      <c r="J138" s="87"/>
      <c r="K138" s="32">
        <f t="shared" si="63"/>
        <v>2017</v>
      </c>
      <c r="L138" s="68" t="str">
        <f t="shared" si="64"/>
        <v/>
      </c>
      <c r="M138" s="68" t="str">
        <f t="shared" si="64"/>
        <v/>
      </c>
      <c r="O138" s="147"/>
      <c r="P138" s="87"/>
      <c r="Q138" s="32">
        <f t="shared" si="65"/>
        <v>2017</v>
      </c>
      <c r="R138" s="120" t="str">
        <f t="shared" ref="R138:S140" si="66">IF(R128="","",IF(R128=0,"",R129/R128-1))</f>
        <v/>
      </c>
      <c r="S138" s="120" t="str">
        <f t="shared" si="66"/>
        <v/>
      </c>
      <c r="U138" s="66"/>
    </row>
    <row r="139" spans="3:21" x14ac:dyDescent="0.25">
      <c r="C139" s="87"/>
      <c r="D139" s="118">
        <f t="shared" si="61"/>
        <v>2018</v>
      </c>
      <c r="G139" s="119">
        <f t="shared" si="62"/>
        <v>4.3259413391229184E-2</v>
      </c>
      <c r="I139" s="116"/>
      <c r="J139" s="87"/>
      <c r="K139" s="32">
        <f t="shared" si="63"/>
        <v>2018</v>
      </c>
      <c r="L139" s="68" t="str">
        <f t="shared" si="64"/>
        <v/>
      </c>
      <c r="M139" s="68" t="str">
        <f t="shared" si="64"/>
        <v/>
      </c>
      <c r="O139" s="147"/>
      <c r="P139" s="87"/>
      <c r="Q139" s="32">
        <f t="shared" si="65"/>
        <v>2018</v>
      </c>
      <c r="R139" s="120" t="str">
        <f t="shared" si="66"/>
        <v/>
      </c>
      <c r="S139" s="120" t="str">
        <f t="shared" si="66"/>
        <v/>
      </c>
      <c r="U139" s="66"/>
    </row>
    <row r="140" spans="3:21" x14ac:dyDescent="0.25">
      <c r="C140" s="87"/>
      <c r="D140" s="118">
        <f t="shared" si="61"/>
        <v>2019</v>
      </c>
      <c r="G140" s="119">
        <f t="shared" si="62"/>
        <v>-2.3462201925653625E-2</v>
      </c>
      <c r="I140" s="116"/>
      <c r="J140" s="87"/>
      <c r="K140" s="32">
        <f t="shared" si="63"/>
        <v>2019</v>
      </c>
      <c r="L140" s="68" t="str">
        <f t="shared" si="64"/>
        <v/>
      </c>
      <c r="M140" s="68" t="str">
        <f t="shared" si="64"/>
        <v/>
      </c>
      <c r="O140" s="147"/>
      <c r="P140" s="87"/>
      <c r="Q140" s="32">
        <f t="shared" si="65"/>
        <v>2019</v>
      </c>
      <c r="R140" s="120" t="str">
        <f t="shared" si="66"/>
        <v/>
      </c>
      <c r="S140" s="120" t="str">
        <f t="shared" si="66"/>
        <v/>
      </c>
      <c r="U140" s="66"/>
    </row>
    <row r="141" spans="3:21" x14ac:dyDescent="0.25">
      <c r="C141" s="87"/>
      <c r="D141" s="118">
        <f t="shared" si="61"/>
        <v>2020</v>
      </c>
      <c r="G141" s="119">
        <f t="shared" si="62"/>
        <v>-1.742186653353095E-2</v>
      </c>
      <c r="I141" s="116"/>
      <c r="J141" s="87"/>
      <c r="K141" s="32">
        <f t="shared" si="63"/>
        <v>2020</v>
      </c>
      <c r="L141" s="68" t="str">
        <f>IF(K132="Forecast","",IF(L131=0,"",L132/L131-1))</f>
        <v/>
      </c>
      <c r="M141" s="68" t="str">
        <f>IF(M131=0,"",M132/M131-1)</f>
        <v/>
      </c>
      <c r="O141" s="147"/>
      <c r="P141" s="87"/>
      <c r="Q141" s="32">
        <f t="shared" si="65"/>
        <v>2020</v>
      </c>
      <c r="R141" s="120" t="str">
        <f>IF(Q132="Forecast","",IF(R131=0,"",R132/R131-1))</f>
        <v/>
      </c>
      <c r="S141" s="120" t="str">
        <f>IF(S131="","",IF(S131=0,"",S132/S131-1))</f>
        <v/>
      </c>
      <c r="U141" s="66"/>
    </row>
    <row r="142" spans="3:21" x14ac:dyDescent="0.25">
      <c r="C142" s="87"/>
      <c r="D142" s="148">
        <f t="shared" si="61"/>
        <v>2021</v>
      </c>
      <c r="G142" s="119">
        <f t="shared" si="62"/>
        <v>0.18667206624035737</v>
      </c>
      <c r="I142" s="121">
        <f>IF(I134=0,"",G133/I134-1)</f>
        <v>0.15847960878699174</v>
      </c>
      <c r="J142" s="87"/>
      <c r="K142" s="32">
        <f t="shared" si="63"/>
        <v>2021</v>
      </c>
      <c r="L142" s="68" t="str">
        <f>IF(K133="Forecast","",IF(L132=0,"",L133/L132-1))</f>
        <v/>
      </c>
      <c r="M142" s="68" t="str">
        <f>IF(M132=0,"",M133/M132-1)</f>
        <v/>
      </c>
      <c r="O142" s="149" t="str">
        <f>IF(O134=0,"",M133/O134-1)</f>
        <v/>
      </c>
      <c r="P142" s="87"/>
      <c r="Q142" s="32">
        <f t="shared" si="65"/>
        <v>2021</v>
      </c>
      <c r="R142" s="120" t="str">
        <f>IF(Q133="Forecast","",IF(R132=0,"",R133/R132-1))</f>
        <v/>
      </c>
      <c r="S142" s="120" t="str">
        <f>IF(S132="","",IF(S132=0,"",S133/S132-1))</f>
        <v/>
      </c>
      <c r="U142" s="69" t="str">
        <f>IF(U134=0,"",S133/U134-1)</f>
        <v/>
      </c>
    </row>
    <row r="143" spans="3:21" ht="30.75" thickBot="1" x14ac:dyDescent="0.3">
      <c r="C143" s="22"/>
      <c r="D143" s="122" t="s">
        <v>42</v>
      </c>
      <c r="E143" s="47"/>
      <c r="F143" s="47"/>
      <c r="G143" s="123">
        <f>IF(G127=0,"",(G133/G127)^(1/($D133-$D127-1))-1)</f>
        <v>2.9935261879256547E-2</v>
      </c>
      <c r="H143" s="47"/>
      <c r="I143" s="76">
        <f>IF(I134=0,"",(G133/I134)^(1/(TestYear-RebaseYear-1))-1)</f>
        <v>3.7461761269480975E-2</v>
      </c>
      <c r="J143" s="87"/>
      <c r="K143" s="74" t="str">
        <f t="shared" si="63"/>
        <v>Geometric Mean</v>
      </c>
      <c r="L143" s="75" t="str">
        <f>IF(L127=0,"",(L131/L127)^(1/($D131-$D127-1))-1)</f>
        <v/>
      </c>
      <c r="M143" s="75" t="str">
        <f>IF(M127=0,"",(M133/M127)^(1/($D133-$D127-1))-1)</f>
        <v/>
      </c>
      <c r="N143" s="47"/>
      <c r="O143" s="76" t="str">
        <f>IF(O134=0,"",(M133/O134)^(1/(TestYear-RebaseYear-1))-1)</f>
        <v/>
      </c>
      <c r="P143" s="22"/>
      <c r="Q143" s="74" t="str">
        <f t="shared" si="65"/>
        <v>Geometric Mean</v>
      </c>
      <c r="R143" s="125" t="str">
        <f>IF(R127="","",IF(R127=0,"",(R131/R127)^(1/($D131-$D127-1))-1))</f>
        <v/>
      </c>
      <c r="S143" s="75" t="str">
        <f>IF(S127="","",IF(S127=0,"",(S133/S127)^(1/($D133-$D127-1))-1))</f>
        <v/>
      </c>
      <c r="T143" s="47"/>
      <c r="U143" s="76" t="str">
        <f>IF(U134=0,"",(S133/U134)^(1/(TestYear-RebaseYear-1))-1)</f>
        <v/>
      </c>
    </row>
    <row r="144" spans="3:21" ht="15.75" thickBot="1" x14ac:dyDescent="0.3">
      <c r="D144" s="150"/>
      <c r="G144" s="119"/>
      <c r="I144" s="151"/>
      <c r="K144" s="150"/>
      <c r="L144" s="68"/>
      <c r="M144" s="68"/>
      <c r="O144" s="151"/>
      <c r="Q144" s="150"/>
      <c r="R144" s="120"/>
      <c r="S144" s="68"/>
      <c r="U144" s="151"/>
    </row>
    <row r="145" spans="2:22" ht="15.75" thickBot="1" x14ac:dyDescent="0.3">
      <c r="B145" s="77">
        <v>3</v>
      </c>
      <c r="C145" s="78" t="s">
        <v>44</v>
      </c>
      <c r="D145" s="202" t="s">
        <v>59</v>
      </c>
      <c r="E145" s="203"/>
      <c r="F145" s="203"/>
      <c r="G145" s="203"/>
      <c r="H145" s="203"/>
      <c r="I145" s="204"/>
      <c r="K145" s="79" t="s">
        <v>46</v>
      </c>
      <c r="Q145" s="80" t="s">
        <v>53</v>
      </c>
    </row>
    <row r="146" spans="2:22" ht="15.75" thickBot="1" x14ac:dyDescent="0.3">
      <c r="Q146" s="47"/>
      <c r="R146" s="47"/>
      <c r="S146" s="47"/>
      <c r="T146" s="47"/>
      <c r="U146" s="47"/>
    </row>
    <row r="147" spans="2:22" ht="12.75" customHeight="1" x14ac:dyDescent="0.25">
      <c r="C147" s="17"/>
      <c r="D147" s="18" t="s">
        <v>29</v>
      </c>
      <c r="E147" s="18"/>
      <c r="F147" s="215" t="s">
        <v>48</v>
      </c>
      <c r="G147" s="216"/>
      <c r="H147" s="216"/>
      <c r="I147" s="217"/>
      <c r="J147" s="18"/>
      <c r="K147" s="197" t="s">
        <v>30</v>
      </c>
      <c r="L147" s="198"/>
      <c r="M147" s="198"/>
      <c r="N147" s="198"/>
      <c r="O147" s="199"/>
      <c r="P147" s="19"/>
      <c r="Q147" s="211" t="str">
        <f>CONCATENATE("Consumption (kWh) per ",LEFT(F147,LEN(F147)-1))</f>
        <v>Consumption (kWh) per Customer</v>
      </c>
      <c r="R147" s="212"/>
      <c r="S147" s="212"/>
      <c r="T147" s="212"/>
      <c r="U147" s="213"/>
      <c r="V147" s="81"/>
    </row>
    <row r="148" spans="2:22" ht="38.25" customHeight="1" thickBot="1" x14ac:dyDescent="0.3">
      <c r="C148" s="22"/>
      <c r="D148" s="23" t="str">
        <f>CONCATENATE("(for ",TestYear," Cost of Service")</f>
        <v>(for 2021 Cost of Service</v>
      </c>
      <c r="E148" s="31"/>
      <c r="F148" s="214"/>
      <c r="G148" s="200"/>
      <c r="H148" s="218"/>
      <c r="I148" s="82"/>
      <c r="J148" s="31"/>
      <c r="K148" s="27"/>
      <c r="L148" s="28" t="s">
        <v>31</v>
      </c>
      <c r="M148" s="28" t="s">
        <v>32</v>
      </c>
      <c r="N148" s="29"/>
      <c r="O148" s="30" t="s">
        <v>32</v>
      </c>
      <c r="P148" s="31"/>
      <c r="Q148" s="83"/>
      <c r="R148" s="84" t="str">
        <f>L148</f>
        <v>Actual (Weather actual)</v>
      </c>
      <c r="S148" s="85" t="str">
        <f>M148</f>
        <v>Weather-normalized</v>
      </c>
      <c r="T148" s="85"/>
      <c r="U148" s="86" t="str">
        <f>O148</f>
        <v>Weather-normalized</v>
      </c>
      <c r="V148" s="81"/>
    </row>
    <row r="149" spans="2:22" x14ac:dyDescent="0.25">
      <c r="C149" s="31" t="s">
        <v>33</v>
      </c>
      <c r="D149" s="32">
        <f t="shared" ref="D149:D153" si="67">D150-1</f>
        <v>2015</v>
      </c>
      <c r="E149" s="87"/>
      <c r="F149" s="88" t="str">
        <f>$K$39</f>
        <v>Actual</v>
      </c>
      <c r="G149" s="89">
        <v>254</v>
      </c>
      <c r="H149" s="36" t="str">
        <f t="shared" ref="H149:H155" si="68">IF(D149=RebaseYear,"OEB-approved","")</f>
        <v/>
      </c>
      <c r="I149" s="96">
        <v>247</v>
      </c>
      <c r="J149" s="87"/>
      <c r="K149" s="90" t="str">
        <f>F149</f>
        <v>Actual</v>
      </c>
      <c r="L149" s="38">
        <v>216238874.38999999</v>
      </c>
      <c r="M149" s="38">
        <v>206030678.48250046</v>
      </c>
      <c r="N149" s="91" t="str">
        <f>H149</f>
        <v/>
      </c>
      <c r="O149" s="89">
        <v>209884489</v>
      </c>
      <c r="P149" s="87"/>
      <c r="Q149" s="93" t="str">
        <f>K149</f>
        <v>Actual</v>
      </c>
      <c r="R149" s="94">
        <f>IF(G149=0,"",L149/G149)</f>
        <v>851334.15114173223</v>
      </c>
      <c r="S149" s="95">
        <f>IF(G149=0,"",M149/G149)</f>
        <v>811144.40347441123</v>
      </c>
      <c r="T149" t="str">
        <f>N149</f>
        <v/>
      </c>
      <c r="U149" s="95">
        <f>+O149/I149</f>
        <v>849734.77327935223</v>
      </c>
      <c r="V149" s="33"/>
    </row>
    <row r="150" spans="2:22" x14ac:dyDescent="0.25">
      <c r="C150" s="31" t="s">
        <v>33</v>
      </c>
      <c r="D150" s="32">
        <f t="shared" si="67"/>
        <v>2016</v>
      </c>
      <c r="E150" s="87"/>
      <c r="F150" s="90" t="str">
        <f>$K$40</f>
        <v>Actual</v>
      </c>
      <c r="G150" s="89">
        <v>253</v>
      </c>
      <c r="H150" s="36"/>
      <c r="I150" s="97"/>
      <c r="J150" s="87"/>
      <c r="K150" s="90" t="str">
        <f t="shared" ref="K150:K155" si="69">F150</f>
        <v>Actual</v>
      </c>
      <c r="L150" s="38">
        <v>200880475.03000003</v>
      </c>
      <c r="M150" s="38">
        <v>202768342.09427509</v>
      </c>
      <c r="N150" s="91"/>
      <c r="O150" s="98"/>
      <c r="P150" s="87"/>
      <c r="Q150" s="93" t="str">
        <f t="shared" ref="Q150:Q155" si="70">K150</f>
        <v>Actual</v>
      </c>
      <c r="R150" s="94">
        <f t="shared" ref="R150:R155" si="71">IF(G150=0,"",L150/G150)</f>
        <v>793993.97245059302</v>
      </c>
      <c r="S150" s="95">
        <f t="shared" ref="S150:S155" si="72">IF(G150=0,"",M150/G150)</f>
        <v>801455.89760583034</v>
      </c>
      <c r="U150" s="95" t="str">
        <f>IF(T150="","",IF(I150=0,"",O150/I150))</f>
        <v/>
      </c>
      <c r="V150" s="33"/>
    </row>
    <row r="151" spans="2:22" x14ac:dyDescent="0.25">
      <c r="C151" s="31" t="s">
        <v>33</v>
      </c>
      <c r="D151" s="32">
        <f t="shared" si="67"/>
        <v>2017</v>
      </c>
      <c r="E151" s="87"/>
      <c r="F151" s="90" t="str">
        <f>$K$41</f>
        <v>Actual</v>
      </c>
      <c r="G151" s="89">
        <v>261</v>
      </c>
      <c r="H151" s="36" t="str">
        <f t="shared" si="68"/>
        <v/>
      </c>
      <c r="I151" s="97"/>
      <c r="J151" s="87"/>
      <c r="K151" s="90" t="str">
        <f t="shared" si="69"/>
        <v>Actual</v>
      </c>
      <c r="L151" s="38">
        <v>200346165.47999999</v>
      </c>
      <c r="M151" s="38">
        <v>205232482.30851299</v>
      </c>
      <c r="N151" s="91" t="str">
        <f t="shared" ref="N151:N155" si="73">H151</f>
        <v/>
      </c>
      <c r="O151" s="98"/>
      <c r="P151" s="87"/>
      <c r="Q151" s="93" t="str">
        <f t="shared" si="70"/>
        <v>Actual</v>
      </c>
      <c r="R151" s="94">
        <f t="shared" si="71"/>
        <v>767609.82942528732</v>
      </c>
      <c r="S151" s="95">
        <f t="shared" si="72"/>
        <v>786331.34984104591</v>
      </c>
      <c r="T151" t="str">
        <f t="shared" ref="T151:T155" si="74">N151</f>
        <v/>
      </c>
      <c r="U151" s="95" t="str">
        <f t="shared" ref="U151:U155" si="75">IF(T151="","",IF(I151=0,"",O151/I151))</f>
        <v/>
      </c>
      <c r="V151" s="33"/>
    </row>
    <row r="152" spans="2:22" x14ac:dyDescent="0.25">
      <c r="C152" s="31" t="s">
        <v>33</v>
      </c>
      <c r="D152" s="32">
        <f t="shared" si="67"/>
        <v>2018</v>
      </c>
      <c r="E152" s="87"/>
      <c r="F152" s="90" t="str">
        <f>$K$42</f>
        <v>Actual</v>
      </c>
      <c r="G152" s="89">
        <v>258</v>
      </c>
      <c r="H152" s="36" t="str">
        <f t="shared" si="68"/>
        <v/>
      </c>
      <c r="I152" s="39"/>
      <c r="J152" s="87"/>
      <c r="K152" s="90" t="str">
        <f t="shared" si="69"/>
        <v>Actual</v>
      </c>
      <c r="L152" s="38">
        <v>199998668.12000006</v>
      </c>
      <c r="M152" s="38">
        <v>199229766.99956521</v>
      </c>
      <c r="N152" s="91" t="str">
        <f t="shared" si="73"/>
        <v/>
      </c>
      <c r="O152" s="92"/>
      <c r="P152" s="87"/>
      <c r="Q152" s="93" t="str">
        <f t="shared" si="70"/>
        <v>Actual</v>
      </c>
      <c r="R152" s="94">
        <f t="shared" si="71"/>
        <v>775188.63612403127</v>
      </c>
      <c r="S152" s="95">
        <f t="shared" si="72"/>
        <v>772208.399223121</v>
      </c>
      <c r="T152" t="str">
        <f t="shared" si="74"/>
        <v/>
      </c>
      <c r="U152" s="95" t="str">
        <f t="shared" si="75"/>
        <v/>
      </c>
      <c r="V152" s="33"/>
    </row>
    <row r="153" spans="2:22" x14ac:dyDescent="0.25">
      <c r="C153" s="31" t="s">
        <v>33</v>
      </c>
      <c r="D153" s="32">
        <f t="shared" si="67"/>
        <v>2019</v>
      </c>
      <c r="E153" s="87"/>
      <c r="F153" s="90" t="str">
        <f>$K$43</f>
        <v>Actual</v>
      </c>
      <c r="G153" s="89">
        <v>263</v>
      </c>
      <c r="H153" s="36" t="str">
        <f t="shared" si="68"/>
        <v/>
      </c>
      <c r="I153" s="39"/>
      <c r="J153" s="87"/>
      <c r="K153" s="90" t="str">
        <f t="shared" si="69"/>
        <v>Actual</v>
      </c>
      <c r="L153" s="38">
        <v>199953323.73000002</v>
      </c>
      <c r="M153" s="38">
        <v>199471952.99116987</v>
      </c>
      <c r="N153" s="91" t="str">
        <f t="shared" si="73"/>
        <v/>
      </c>
      <c r="O153" s="92"/>
      <c r="P153" s="87"/>
      <c r="Q153" s="93" t="str">
        <f t="shared" si="70"/>
        <v>Actual</v>
      </c>
      <c r="R153" s="94">
        <f t="shared" si="71"/>
        <v>760278.79745247157</v>
      </c>
      <c r="S153" s="95">
        <f t="shared" si="72"/>
        <v>758448.49046072189</v>
      </c>
      <c r="T153" t="str">
        <f t="shared" si="74"/>
        <v/>
      </c>
      <c r="U153" s="95" t="str">
        <f t="shared" si="75"/>
        <v/>
      </c>
      <c r="V153" s="33"/>
    </row>
    <row r="154" spans="2:22" x14ac:dyDescent="0.25">
      <c r="C154" s="31" t="s">
        <v>35</v>
      </c>
      <c r="D154" s="32">
        <f>D155-1</f>
        <v>2020</v>
      </c>
      <c r="E154" s="87"/>
      <c r="F154" s="90" t="str">
        <f>$K$44</f>
        <v>Forecast</v>
      </c>
      <c r="G154" s="89">
        <v>266</v>
      </c>
      <c r="H154" s="36" t="str">
        <f t="shared" si="68"/>
        <v/>
      </c>
      <c r="I154" s="39"/>
      <c r="J154" s="87"/>
      <c r="K154" s="90" t="str">
        <f t="shared" si="69"/>
        <v>Forecast</v>
      </c>
      <c r="L154" s="152"/>
      <c r="M154" s="41">
        <v>195503598</v>
      </c>
      <c r="N154" s="91" t="str">
        <f t="shared" si="73"/>
        <v/>
      </c>
      <c r="O154" s="92"/>
      <c r="P154" s="87"/>
      <c r="Q154" s="93" t="str">
        <f t="shared" si="70"/>
        <v>Forecast</v>
      </c>
      <c r="R154" s="94">
        <f t="shared" si="71"/>
        <v>0</v>
      </c>
      <c r="S154" s="95">
        <f>IF(G154=0,"",M154/G154)</f>
        <v>734975.93233082711</v>
      </c>
      <c r="T154" t="str">
        <f t="shared" si="74"/>
        <v/>
      </c>
      <c r="U154" s="95" t="str">
        <f t="shared" si="75"/>
        <v/>
      </c>
      <c r="V154" s="33"/>
    </row>
    <row r="155" spans="2:22" ht="15.75" thickBot="1" x14ac:dyDescent="0.3">
      <c r="C155" s="42" t="s">
        <v>37</v>
      </c>
      <c r="D155" s="43">
        <f>TestYear</f>
        <v>2021</v>
      </c>
      <c r="E155" s="22"/>
      <c r="F155" s="100" t="str">
        <f>$K$45</f>
        <v>Forecast</v>
      </c>
      <c r="G155" s="101">
        <v>269</v>
      </c>
      <c r="H155" s="48" t="str">
        <f t="shared" si="68"/>
        <v/>
      </c>
      <c r="I155" s="102"/>
      <c r="J155" s="22"/>
      <c r="K155" s="100" t="str">
        <f t="shared" si="69"/>
        <v>Forecast</v>
      </c>
      <c r="L155" s="153"/>
      <c r="M155" s="50">
        <v>193697533</v>
      </c>
      <c r="N155" s="104" t="str">
        <f t="shared" si="73"/>
        <v/>
      </c>
      <c r="O155" s="105"/>
      <c r="P155" s="22"/>
      <c r="Q155" s="106" t="str">
        <f t="shared" si="70"/>
        <v>Forecast</v>
      </c>
      <c r="R155" s="107">
        <f t="shared" si="71"/>
        <v>0</v>
      </c>
      <c r="S155" s="108">
        <f t="shared" si="72"/>
        <v>720065.17843866174</v>
      </c>
      <c r="T155" s="47" t="str">
        <f t="shared" si="74"/>
        <v/>
      </c>
      <c r="U155" s="108" t="str">
        <f t="shared" si="75"/>
        <v/>
      </c>
      <c r="V155" s="33"/>
    </row>
    <row r="156" spans="2:22" ht="15.75" thickBot="1" x14ac:dyDescent="0.3">
      <c r="C156" s="109"/>
      <c r="I156" s="55">
        <f>SUM(I149:I154)</f>
        <v>247</v>
      </c>
      <c r="O156" s="55">
        <f>SUM(O149:O154)</f>
        <v>209884489</v>
      </c>
      <c r="U156" s="55">
        <f>SUM(U149:U154)</f>
        <v>849734.77327935223</v>
      </c>
    </row>
    <row r="157" spans="2:22" ht="39" thickBot="1" x14ac:dyDescent="0.3">
      <c r="C157" s="110" t="s">
        <v>38</v>
      </c>
      <c r="D157" s="111" t="s">
        <v>39</v>
      </c>
      <c r="E157" s="52"/>
      <c r="F157" s="52"/>
      <c r="G157" s="112" t="s">
        <v>40</v>
      </c>
      <c r="H157" s="52"/>
      <c r="I157" s="61" t="s">
        <v>49</v>
      </c>
      <c r="J157" s="59"/>
      <c r="K157" s="60" t="s">
        <v>39</v>
      </c>
      <c r="L157" s="201" t="s">
        <v>40</v>
      </c>
      <c r="M157" s="201"/>
      <c r="N157" s="52"/>
      <c r="O157" s="61" t="str">
        <f>I157</f>
        <v>Test Year Versus OEB-approved</v>
      </c>
      <c r="P157" s="113"/>
      <c r="Q157" s="60" t="s">
        <v>39</v>
      </c>
      <c r="R157" s="201" t="s">
        <v>40</v>
      </c>
      <c r="S157" s="201"/>
      <c r="T157" s="52"/>
      <c r="U157" s="61" t="str">
        <f>O157</f>
        <v>Test Year Versus OEB-approved</v>
      </c>
    </row>
    <row r="158" spans="2:22" x14ac:dyDescent="0.25">
      <c r="C158" s="87"/>
      <c r="D158" s="114">
        <f t="shared" ref="D158:D164" si="76">D149</f>
        <v>2015</v>
      </c>
      <c r="G158" s="115"/>
      <c r="I158" s="116"/>
      <c r="J158" s="36"/>
      <c r="K158" s="32">
        <f>D158</f>
        <v>2015</v>
      </c>
      <c r="L158" s="65"/>
      <c r="M158" s="65"/>
      <c r="O158" s="66"/>
      <c r="P158" s="87"/>
      <c r="Q158" s="32">
        <f>K158</f>
        <v>2015</v>
      </c>
      <c r="R158" s="117"/>
      <c r="S158" s="117"/>
      <c r="U158" s="66"/>
    </row>
    <row r="159" spans="2:22" x14ac:dyDescent="0.25">
      <c r="C159" s="87"/>
      <c r="D159" s="118">
        <f t="shared" si="76"/>
        <v>2016</v>
      </c>
      <c r="G159" s="119">
        <f t="shared" ref="G159:G164" si="77">IF(G149=0,"",G150/G149-1)</f>
        <v>-3.937007874015741E-3</v>
      </c>
      <c r="I159" s="116"/>
      <c r="J159" s="36"/>
      <c r="K159" s="32">
        <f t="shared" ref="K159:K165" si="78">D159</f>
        <v>2016</v>
      </c>
      <c r="L159" s="68">
        <f t="shared" ref="L159:M162" si="79">IF(L149=0,"",L150/L149-1)</f>
        <v>-7.102515402619114E-2</v>
      </c>
      <c r="M159" s="68">
        <f t="shared" si="79"/>
        <v>-1.5834226301897458E-2</v>
      </c>
      <c r="O159" s="66"/>
      <c r="P159" s="87"/>
      <c r="Q159" s="32">
        <f t="shared" ref="Q159:Q165" si="80">K159</f>
        <v>2016</v>
      </c>
      <c r="R159" s="120">
        <f>IF(R149="","",IF(R149=0,"",R150/R149-1))</f>
        <v>-6.7353316690326293E-2</v>
      </c>
      <c r="S159" s="120">
        <f>IF(S149="","",IF(S149=0,"",S150/S149-1))</f>
        <v>-1.1944243006647981E-2</v>
      </c>
      <c r="U159" s="66"/>
    </row>
    <row r="160" spans="2:22" x14ac:dyDescent="0.25">
      <c r="C160" s="87"/>
      <c r="D160" s="118">
        <f t="shared" si="76"/>
        <v>2017</v>
      </c>
      <c r="G160" s="119">
        <f t="shared" si="77"/>
        <v>3.1620553359683834E-2</v>
      </c>
      <c r="I160" s="116"/>
      <c r="J160" s="36"/>
      <c r="K160" s="32">
        <f t="shared" si="78"/>
        <v>2017</v>
      </c>
      <c r="L160" s="68">
        <f t="shared" si="79"/>
        <v>-2.659838144649207E-3</v>
      </c>
      <c r="M160" s="68">
        <f t="shared" si="79"/>
        <v>1.2152489825518309E-2</v>
      </c>
      <c r="O160" s="66"/>
      <c r="P160" s="87"/>
      <c r="Q160" s="32">
        <f t="shared" si="80"/>
        <v>2017</v>
      </c>
      <c r="R160" s="120">
        <f t="shared" ref="R160:S162" si="81">IF(R150="","",IF(R150=0,"",R151/R150-1))</f>
        <v>-3.3229651534851468E-2</v>
      </c>
      <c r="S160" s="120">
        <f t="shared" si="81"/>
        <v>-1.8871341280244591E-2</v>
      </c>
      <c r="U160" s="66"/>
    </row>
    <row r="161" spans="3:21" x14ac:dyDescent="0.25">
      <c r="C161" s="87"/>
      <c r="D161" s="118">
        <f t="shared" si="76"/>
        <v>2018</v>
      </c>
      <c r="G161" s="119">
        <f t="shared" si="77"/>
        <v>-1.1494252873563204E-2</v>
      </c>
      <c r="I161" s="116"/>
      <c r="J161" s="36"/>
      <c r="K161" s="32">
        <f t="shared" si="78"/>
        <v>2018</v>
      </c>
      <c r="L161" s="68">
        <f t="shared" si="79"/>
        <v>-1.7344847063449631E-3</v>
      </c>
      <c r="M161" s="68">
        <f t="shared" si="79"/>
        <v>-2.9248368686221271E-2</v>
      </c>
      <c r="O161" s="66"/>
      <c r="P161" s="87"/>
      <c r="Q161" s="32">
        <f t="shared" si="80"/>
        <v>2018</v>
      </c>
      <c r="R161" s="120">
        <f t="shared" si="81"/>
        <v>9.8732538435812867E-3</v>
      </c>
      <c r="S161" s="120">
        <f t="shared" si="81"/>
        <v>-1.7960559019781996E-2</v>
      </c>
      <c r="U161" s="66"/>
    </row>
    <row r="162" spans="3:21" x14ac:dyDescent="0.25">
      <c r="C162" s="87"/>
      <c r="D162" s="118">
        <f t="shared" si="76"/>
        <v>2019</v>
      </c>
      <c r="G162" s="119">
        <f t="shared" si="77"/>
        <v>1.9379844961240345E-2</v>
      </c>
      <c r="I162" s="116"/>
      <c r="J162" s="36"/>
      <c r="K162" s="32">
        <f t="shared" si="78"/>
        <v>2019</v>
      </c>
      <c r="L162" s="68">
        <f t="shared" si="79"/>
        <v>-2.2672345984242614E-4</v>
      </c>
      <c r="M162" s="68">
        <f t="shared" si="79"/>
        <v>1.2156114784052097E-3</v>
      </c>
      <c r="O162" s="66"/>
      <c r="P162" s="87"/>
      <c r="Q162" s="32">
        <f t="shared" si="80"/>
        <v>2019</v>
      </c>
      <c r="R162" s="120">
        <f t="shared" si="81"/>
        <v>-1.9233819972012678E-2</v>
      </c>
      <c r="S162" s="120">
        <f t="shared" si="81"/>
        <v>-1.7818905850081723E-2</v>
      </c>
      <c r="U162" s="66"/>
    </row>
    <row r="163" spans="3:21" x14ac:dyDescent="0.25">
      <c r="C163" s="87"/>
      <c r="D163" s="118">
        <f t="shared" si="76"/>
        <v>2020</v>
      </c>
      <c r="G163" s="119">
        <f t="shared" si="77"/>
        <v>1.1406844106463865E-2</v>
      </c>
      <c r="I163" s="116"/>
      <c r="J163" s="36"/>
      <c r="K163" s="32">
        <f t="shared" si="78"/>
        <v>2020</v>
      </c>
      <c r="L163" s="68" t="str">
        <f>IF(K154="Forecast","",IF(L153=0,"",L154/L153-1))</f>
        <v/>
      </c>
      <c r="M163" s="68">
        <f>IF(M153=0,"",M154/M153-1)</f>
        <v>-1.9894300585433844E-2</v>
      </c>
      <c r="O163" s="66"/>
      <c r="P163" s="87"/>
      <c r="Q163" s="32">
        <f t="shared" si="80"/>
        <v>2020</v>
      </c>
      <c r="R163" s="120" t="str">
        <f>IF(Q154="Forecast","",IF(R153=0,"",R154/R153-1))</f>
        <v/>
      </c>
      <c r="S163" s="120">
        <f>IF(S153="","",IF(S153=0,"",S154/S153-1))</f>
        <v>-3.094812426304161E-2</v>
      </c>
      <c r="U163" s="66"/>
    </row>
    <row r="164" spans="3:21" x14ac:dyDescent="0.25">
      <c r="C164" s="87"/>
      <c r="D164" s="118">
        <f t="shared" si="76"/>
        <v>2021</v>
      </c>
      <c r="G164" s="119">
        <f t="shared" si="77"/>
        <v>1.1278195488721776E-2</v>
      </c>
      <c r="I164" s="121">
        <f>IF(I156=0,"",G155/I156-1)</f>
        <v>8.9068825910931126E-2</v>
      </c>
      <c r="J164" s="36"/>
      <c r="K164" s="32">
        <f t="shared" si="78"/>
        <v>2021</v>
      </c>
      <c r="L164" s="68" t="str">
        <f>IF(K155="Forecast","",IF(L154=0,"",L155/L154-1))</f>
        <v/>
      </c>
      <c r="M164" s="68">
        <f>IF(M154=0,"",M155/M154-1)</f>
        <v>-9.2380141259599258E-3</v>
      </c>
      <c r="O164" s="69">
        <f>IF(O156=0,"",M155/O156-1)</f>
        <v>-7.7123164637478259E-2</v>
      </c>
      <c r="P164" s="87"/>
      <c r="Q164" s="32">
        <f t="shared" si="80"/>
        <v>2021</v>
      </c>
      <c r="R164" s="120" t="str">
        <f>IF(Q155="Forecast","",IF(R154=0,"",R155/R154-1))</f>
        <v/>
      </c>
      <c r="S164" s="120">
        <f>IF(S154="","",IF(S154=0,"",S155/S154-1))</f>
        <v>-2.0287404302993917E-2</v>
      </c>
      <c r="U164" s="69">
        <f>IF(U156=0,"",S155/U156-1)</f>
        <v>-0.15260008054073282</v>
      </c>
    </row>
    <row r="165" spans="3:21" ht="30.75" thickBot="1" x14ac:dyDescent="0.3">
      <c r="C165" s="22"/>
      <c r="D165" s="122" t="s">
        <v>42</v>
      </c>
      <c r="E165" s="47"/>
      <c r="F165" s="47"/>
      <c r="G165" s="123">
        <f>IF(G149=0,"",(G155/G149)^(1/($D155-$D149-1))-1)</f>
        <v>1.1541517759283915E-2</v>
      </c>
      <c r="H165" s="47"/>
      <c r="I165" s="124">
        <f>IF(I156=0,"",(G155/I156)^(1/(TestYear-RebaseYear-1))-1)</f>
        <v>2.1559887670940414E-2</v>
      </c>
      <c r="J165" s="48"/>
      <c r="K165" s="74" t="str">
        <f t="shared" si="78"/>
        <v>Geometric Mean</v>
      </c>
      <c r="L165" s="75">
        <f>IF(L149=0,"",(L153/L149)^(1/($D153-$D149-1))-1)</f>
        <v>-2.5762254146814101E-2</v>
      </c>
      <c r="M165" s="75">
        <f>IF(M149=0,"",(M155/M149)^(1/($D155-$D149-1))-1)</f>
        <v>-1.2269557212663762E-2</v>
      </c>
      <c r="N165" s="47"/>
      <c r="O165" s="76">
        <f>IF(O156=0,"",(M155/O156)^(1/(TestYear-RebaseYear-1))-1)</f>
        <v>-1.9864913270051132E-2</v>
      </c>
      <c r="P165" s="22"/>
      <c r="Q165" s="74" t="str">
        <f t="shared" si="80"/>
        <v>Geometric Mean</v>
      </c>
      <c r="R165" s="125">
        <f>IF(R149="","",IF(R149=0,"",(R153/R149)^(1/($D153-$D149-1))-1))</f>
        <v>-3.700446260478607E-2</v>
      </c>
      <c r="S165" s="75">
        <f>IF(S149="","",IF(S149=0,"",(S155/S149)^(1/($D155-$D149-1))-1))</f>
        <v>-2.3539394630773924E-2</v>
      </c>
      <c r="T165" s="47"/>
      <c r="U165" s="76">
        <f>IF(U156=0,"",(S155/U156)^(1/(TestYear-RebaseYear-1))-1)</f>
        <v>-4.0550535941104915E-2</v>
      </c>
    </row>
    <row r="167" spans="3:21" ht="15.75" thickBot="1" x14ac:dyDescent="0.3">
      <c r="Q167" s="47"/>
      <c r="R167" s="47"/>
      <c r="S167" s="47"/>
      <c r="T167" s="47"/>
      <c r="U167" s="47"/>
    </row>
    <row r="168" spans="3:21" ht="12.75" customHeight="1" x14ac:dyDescent="0.25">
      <c r="C168" s="17"/>
      <c r="D168" s="18" t="s">
        <v>29</v>
      </c>
      <c r="E168" s="18"/>
      <c r="F168" s="208" t="s">
        <v>16</v>
      </c>
      <c r="G168" s="209"/>
      <c r="H168" s="209"/>
      <c r="I168" s="210"/>
      <c r="K168" s="197" t="str">
        <f>IF(ISBLANK(Q145),"",CONCATENATE("Demand (",Q145,")"))</f>
        <v>Demand (kW)</v>
      </c>
      <c r="L168" s="198"/>
      <c r="M168" s="198"/>
      <c r="N168" s="198"/>
      <c r="O168" s="199"/>
      <c r="Q168" s="211" t="str">
        <f>CONCATENATE("Demand (",Q145,") per ",LEFT(F147,LEN(F147)-1))</f>
        <v>Demand (kW) per Customer</v>
      </c>
      <c r="R168" s="212"/>
      <c r="S168" s="212"/>
      <c r="T168" s="212"/>
      <c r="U168" s="213"/>
    </row>
    <row r="169" spans="3:21" ht="39" thickBot="1" x14ac:dyDescent="0.3">
      <c r="C169" s="22"/>
      <c r="D169" s="23" t="str">
        <f>CONCATENATE("(for ",TestYear," Cost of Service")</f>
        <v>(for 2021 Cost of Service</v>
      </c>
      <c r="E169" s="31"/>
      <c r="F169" s="214"/>
      <c r="G169" s="200"/>
      <c r="H169" s="200"/>
      <c r="I169" s="126"/>
      <c r="K169" s="27"/>
      <c r="L169" s="28" t="s">
        <v>31</v>
      </c>
      <c r="M169" s="28" t="s">
        <v>32</v>
      </c>
      <c r="N169" s="29"/>
      <c r="O169" s="30" t="str">
        <f>M169</f>
        <v>Weather-normalized</v>
      </c>
      <c r="Q169" s="127"/>
      <c r="R169" s="28" t="str">
        <f>L169</f>
        <v>Actual (Weather actual)</v>
      </c>
      <c r="S169" s="28" t="str">
        <f>M169</f>
        <v>Weather-normalized</v>
      </c>
      <c r="T169" s="28"/>
      <c r="U169" s="128" t="str">
        <f>O169</f>
        <v>Weather-normalized</v>
      </c>
    </row>
    <row r="170" spans="3:21" x14ac:dyDescent="0.25">
      <c r="C170" s="31" t="s">
        <v>33</v>
      </c>
      <c r="D170" s="32">
        <f t="shared" ref="D170:D175" si="82">D171-1</f>
        <v>2015</v>
      </c>
      <c r="E170" s="87"/>
      <c r="F170" s="88" t="str">
        <f t="shared" ref="F170:F176" si="83">F149</f>
        <v>Actual</v>
      </c>
      <c r="G170" s="177">
        <v>1985499.9623912668</v>
      </c>
      <c r="H170" t="str">
        <f t="shared" ref="H170:H176" si="84">IF(D170=RebaseYear,"OEB-approved","")</f>
        <v/>
      </c>
      <c r="I170" s="132">
        <v>2061696</v>
      </c>
      <c r="K170" s="90" t="str">
        <f t="shared" ref="K170:K176" si="85">K149</f>
        <v>Actual</v>
      </c>
      <c r="L170" s="183">
        <v>537897.68000000017</v>
      </c>
      <c r="M170" s="183">
        <v>523491.9375038062</v>
      </c>
      <c r="N170" s="58" t="str">
        <f t="shared" ref="N170:N176" si="86">N149</f>
        <v/>
      </c>
      <c r="O170" s="157">
        <v>519865</v>
      </c>
      <c r="Q170" s="93" t="str">
        <f>K170</f>
        <v>Actual</v>
      </c>
      <c r="R170" s="154">
        <f>IF(G149=0,"",L170/G149)</f>
        <v>2117.707401574804</v>
      </c>
      <c r="S170" s="155">
        <f>IF(G149=0,"",M170/G149)</f>
        <v>2060.9918799362449</v>
      </c>
      <c r="T170" t="s">
        <v>63</v>
      </c>
      <c r="U170" s="156">
        <f>IF(T170="","",IF(I149=0,"",O170/I149))</f>
        <v>2104.7165991902834</v>
      </c>
    </row>
    <row r="171" spans="3:21" x14ac:dyDescent="0.25">
      <c r="C171" s="31" t="s">
        <v>33</v>
      </c>
      <c r="D171" s="32">
        <f t="shared" si="82"/>
        <v>2016</v>
      </c>
      <c r="E171" s="87"/>
      <c r="F171" s="90" t="str">
        <f t="shared" si="83"/>
        <v>Actual</v>
      </c>
      <c r="G171" s="178">
        <v>2034152.3215005375</v>
      </c>
      <c r="I171" s="133"/>
      <c r="K171" s="90" t="str">
        <f t="shared" si="85"/>
        <v>Actual</v>
      </c>
      <c r="L171" s="183">
        <v>529360.3600000001</v>
      </c>
      <c r="M171" s="183">
        <v>515202.84769815218</v>
      </c>
      <c r="N171" s="91"/>
      <c r="O171" s="134"/>
      <c r="Q171" s="93" t="str">
        <f t="shared" ref="Q171:Q176" si="87">K171</f>
        <v>Actual</v>
      </c>
      <c r="R171" s="158">
        <f t="shared" ref="R171:R176" si="88">IF(G150=0,"",L171/G150)</f>
        <v>2092.3334387351783</v>
      </c>
      <c r="S171" s="159">
        <f t="shared" ref="S171:S176" si="89">IF(G150=0,"",M171/G150)</f>
        <v>2036.374892087558</v>
      </c>
      <c r="U171" s="160" t="str">
        <f>IF(T171="","",IF(I150=0,"",O171/I150))</f>
        <v/>
      </c>
    </row>
    <row r="172" spans="3:21" x14ac:dyDescent="0.25">
      <c r="C172" s="31" t="s">
        <v>33</v>
      </c>
      <c r="D172" s="32">
        <f t="shared" si="82"/>
        <v>2017</v>
      </c>
      <c r="E172" s="87"/>
      <c r="F172" s="90" t="str">
        <f t="shared" si="83"/>
        <v>Actual</v>
      </c>
      <c r="G172" s="178">
        <v>2165452.4369565276</v>
      </c>
      <c r="H172" t="str">
        <f t="shared" si="84"/>
        <v/>
      </c>
      <c r="I172" s="133"/>
      <c r="K172" s="90" t="str">
        <f t="shared" si="85"/>
        <v>Actual</v>
      </c>
      <c r="L172" s="183">
        <v>528741.1399999999</v>
      </c>
      <c r="M172" s="183">
        <v>521463.84506288206</v>
      </c>
      <c r="N172" s="91" t="str">
        <f t="shared" si="86"/>
        <v/>
      </c>
      <c r="O172" s="134"/>
      <c r="Q172" s="93" t="str">
        <f t="shared" si="87"/>
        <v>Actual</v>
      </c>
      <c r="R172" s="158">
        <f t="shared" si="88"/>
        <v>2025.8281226053637</v>
      </c>
      <c r="S172" s="159">
        <f t="shared" si="89"/>
        <v>1997.9457665244524</v>
      </c>
      <c r="T172" t="str">
        <f t="shared" ref="T172:T176" si="90">N172</f>
        <v/>
      </c>
      <c r="U172" s="36" t="str">
        <f t="shared" ref="U172:U176" si="91">IF(T172="","",IF(I172=0,"",O172/I172))</f>
        <v/>
      </c>
    </row>
    <row r="173" spans="3:21" x14ac:dyDescent="0.25">
      <c r="C173" s="31" t="s">
        <v>33</v>
      </c>
      <c r="D173" s="32">
        <f t="shared" si="82"/>
        <v>2018</v>
      </c>
      <c r="E173" s="87"/>
      <c r="F173" s="90" t="str">
        <f t="shared" si="83"/>
        <v>Actual</v>
      </c>
      <c r="G173" s="178">
        <v>2172130.6834015073</v>
      </c>
      <c r="H173" t="str">
        <f t="shared" si="84"/>
        <v/>
      </c>
      <c r="I173" s="135"/>
      <c r="K173" s="90" t="str">
        <f t="shared" si="85"/>
        <v>Actual</v>
      </c>
      <c r="L173" s="183">
        <v>522247.32</v>
      </c>
      <c r="M173" s="183">
        <v>506211.87826594833</v>
      </c>
      <c r="N173" s="91" t="str">
        <f t="shared" si="86"/>
        <v/>
      </c>
      <c r="O173" s="66"/>
      <c r="Q173" s="93" t="str">
        <f t="shared" si="87"/>
        <v>Actual</v>
      </c>
      <c r="R173" s="158">
        <f t="shared" si="88"/>
        <v>2024.2144186046512</v>
      </c>
      <c r="S173" s="159">
        <f t="shared" si="89"/>
        <v>1962.0615436664664</v>
      </c>
      <c r="T173" t="str">
        <f t="shared" si="90"/>
        <v/>
      </c>
      <c r="U173" s="36" t="str">
        <f t="shared" si="91"/>
        <v/>
      </c>
    </row>
    <row r="174" spans="3:21" x14ac:dyDescent="0.25">
      <c r="C174" s="31" t="s">
        <v>33</v>
      </c>
      <c r="D174" s="32">
        <f t="shared" si="82"/>
        <v>2019</v>
      </c>
      <c r="E174" s="87"/>
      <c r="F174" s="90" t="str">
        <f t="shared" si="83"/>
        <v>Actual</v>
      </c>
      <c r="G174" s="178">
        <v>2200759.4784951806</v>
      </c>
      <c r="H174" t="str">
        <f t="shared" si="84"/>
        <v/>
      </c>
      <c r="I174" s="135"/>
      <c r="K174" s="90" t="str">
        <f t="shared" si="85"/>
        <v>Actual</v>
      </c>
      <c r="L174" s="183">
        <v>523294.41</v>
      </c>
      <c r="M174" s="183">
        <v>506827.23523567343</v>
      </c>
      <c r="N174" s="91" t="str">
        <f t="shared" si="86"/>
        <v/>
      </c>
      <c r="O174" s="66"/>
      <c r="Q174" s="93" t="str">
        <f t="shared" si="87"/>
        <v>Actual</v>
      </c>
      <c r="R174" s="158">
        <f t="shared" si="88"/>
        <v>1989.7125855513307</v>
      </c>
      <c r="S174" s="159">
        <f t="shared" si="89"/>
        <v>1927.0997537478077</v>
      </c>
      <c r="T174" t="str">
        <f t="shared" si="90"/>
        <v/>
      </c>
      <c r="U174" s="36" t="str">
        <f t="shared" si="91"/>
        <v/>
      </c>
    </row>
    <row r="175" spans="3:21" x14ac:dyDescent="0.25">
      <c r="C175" s="31" t="s">
        <v>50</v>
      </c>
      <c r="D175" s="32">
        <f t="shared" si="82"/>
        <v>2020</v>
      </c>
      <c r="E175" s="87"/>
      <c r="F175" s="90" t="str">
        <f t="shared" si="83"/>
        <v>Forecast</v>
      </c>
      <c r="G175" s="178">
        <v>2214841.5714022014</v>
      </c>
      <c r="H175" t="str">
        <f t="shared" si="84"/>
        <v/>
      </c>
      <c r="I175" s="135"/>
      <c r="K175" s="90" t="str">
        <f t="shared" si="85"/>
        <v>Forecast</v>
      </c>
      <c r="L175" s="184"/>
      <c r="M175" s="183">
        <v>518926.85911675467</v>
      </c>
      <c r="N175" s="91" t="str">
        <f t="shared" si="86"/>
        <v/>
      </c>
      <c r="O175" s="66"/>
      <c r="Q175" s="93" t="str">
        <f t="shared" si="87"/>
        <v>Forecast</v>
      </c>
      <c r="R175" s="161">
        <f t="shared" si="88"/>
        <v>0</v>
      </c>
      <c r="S175" s="159">
        <f t="shared" si="89"/>
        <v>1950.8528538223859</v>
      </c>
      <c r="T175" t="str">
        <f t="shared" si="90"/>
        <v/>
      </c>
      <c r="U175" s="36" t="str">
        <f t="shared" si="91"/>
        <v/>
      </c>
    </row>
    <row r="176" spans="3:21" ht="15.75" thickBot="1" x14ac:dyDescent="0.3">
      <c r="C176" s="42" t="s">
        <v>51</v>
      </c>
      <c r="D176" s="43">
        <f>TestYear</f>
        <v>2021</v>
      </c>
      <c r="E176" s="22"/>
      <c r="F176" s="100" t="str">
        <f t="shared" si="83"/>
        <v>Forecast</v>
      </c>
      <c r="G176" s="194">
        <v>2683554</v>
      </c>
      <c r="H176" s="47" t="str">
        <f t="shared" si="84"/>
        <v/>
      </c>
      <c r="I176" s="139"/>
      <c r="K176" s="100" t="str">
        <f t="shared" si="85"/>
        <v>Forecast</v>
      </c>
      <c r="L176" s="185"/>
      <c r="M176" s="183">
        <v>514190.46940316743</v>
      </c>
      <c r="N176" s="104" t="str">
        <f t="shared" si="86"/>
        <v/>
      </c>
      <c r="O176" s="142"/>
      <c r="Q176" s="143" t="str">
        <f t="shared" si="87"/>
        <v>Forecast</v>
      </c>
      <c r="R176" s="162">
        <f t="shared" si="88"/>
        <v>0</v>
      </c>
      <c r="S176" s="163">
        <f t="shared" si="89"/>
        <v>1911.4887338407711</v>
      </c>
      <c r="T176" s="47" t="str">
        <f t="shared" si="90"/>
        <v/>
      </c>
      <c r="U176" s="48" t="str">
        <f t="shared" si="91"/>
        <v/>
      </c>
    </row>
    <row r="177" spans="2:22" ht="15.75" thickBot="1" x14ac:dyDescent="0.3">
      <c r="C177" s="109"/>
      <c r="I177" s="55">
        <f>SUM(I170:I175)</f>
        <v>2061696</v>
      </c>
      <c r="O177" s="55">
        <f>SUM(O170:O175)</f>
        <v>519865</v>
      </c>
      <c r="U177" s="55">
        <f>SUM(U170:U175)</f>
        <v>2104.7165991902834</v>
      </c>
    </row>
    <row r="178" spans="2:22" ht="39" customHeight="1" thickBot="1" x14ac:dyDescent="0.3">
      <c r="C178" s="110" t="s">
        <v>38</v>
      </c>
      <c r="D178" s="111" t="s">
        <v>39</v>
      </c>
      <c r="E178" s="112"/>
      <c r="F178" s="112"/>
      <c r="G178" s="112" t="s">
        <v>40</v>
      </c>
      <c r="H178" s="112"/>
      <c r="I178" s="61" t="str">
        <f>I157</f>
        <v>Test Year Versus OEB-approved</v>
      </c>
      <c r="J178" s="144"/>
      <c r="K178" s="60" t="s">
        <v>39</v>
      </c>
      <c r="L178" s="201" t="s">
        <v>40</v>
      </c>
      <c r="M178" s="201"/>
      <c r="N178" s="112"/>
      <c r="O178" s="61" t="str">
        <f>I178</f>
        <v>Test Year Versus OEB-approved</v>
      </c>
      <c r="P178" s="145"/>
      <c r="Q178" s="60" t="s">
        <v>39</v>
      </c>
      <c r="R178" s="201" t="s">
        <v>40</v>
      </c>
      <c r="S178" s="201"/>
      <c r="T178" s="112"/>
      <c r="U178" s="61" t="str">
        <f>O178</f>
        <v>Test Year Versus OEB-approved</v>
      </c>
    </row>
    <row r="179" spans="2:22" x14ac:dyDescent="0.25">
      <c r="C179" s="87"/>
      <c r="D179" s="146">
        <f t="shared" ref="D179:D185" si="92">D170</f>
        <v>2015</v>
      </c>
      <c r="E179" s="54"/>
      <c r="G179" s="115"/>
      <c r="I179" s="116"/>
      <c r="J179" s="87"/>
      <c r="K179" s="32">
        <f>D179</f>
        <v>2015</v>
      </c>
      <c r="L179" s="65"/>
      <c r="M179" s="65"/>
      <c r="O179" s="66"/>
      <c r="P179" s="87"/>
      <c r="Q179" s="32">
        <f>K179</f>
        <v>2015</v>
      </c>
      <c r="R179" s="117"/>
      <c r="S179" s="117"/>
      <c r="U179" s="66"/>
    </row>
    <row r="180" spans="2:22" x14ac:dyDescent="0.25">
      <c r="C180" s="87"/>
      <c r="D180" s="118">
        <f t="shared" si="92"/>
        <v>2016</v>
      </c>
      <c r="G180" s="119">
        <f t="shared" ref="G180:G185" si="93">IF(G170=0,"",G171/G170-1)</f>
        <v>2.4503832803237868E-2</v>
      </c>
      <c r="I180" s="116"/>
      <c r="J180" s="87"/>
      <c r="K180" s="32">
        <f t="shared" ref="K180:K186" si="94">D180</f>
        <v>2016</v>
      </c>
      <c r="L180" s="164">
        <f t="shared" ref="L180:M183" si="95">IF(L170=0,"",L171/L170-1)</f>
        <v>-1.5871643097624233E-2</v>
      </c>
      <c r="M180" s="164">
        <f t="shared" si="95"/>
        <v>-1.5834226301897458E-2</v>
      </c>
      <c r="O180" s="66"/>
      <c r="P180" s="87"/>
      <c r="Q180" s="32">
        <f t="shared" ref="Q180:Q186" si="96">K180</f>
        <v>2016</v>
      </c>
      <c r="R180" s="164">
        <f>IF(R170="","",IF(R170=0,"",R171/R170-1))</f>
        <v>-1.1981807694848023E-2</v>
      </c>
      <c r="S180" s="164">
        <f>IF(S170="","",IF(S170=0,"",S171/S170-1))</f>
        <v>-1.1944243006648092E-2</v>
      </c>
      <c r="U180" s="66"/>
    </row>
    <row r="181" spans="2:22" x14ac:dyDescent="0.25">
      <c r="C181" s="87"/>
      <c r="D181" s="148">
        <f t="shared" si="92"/>
        <v>2017</v>
      </c>
      <c r="G181" s="119">
        <f t="shared" si="93"/>
        <v>6.4547828630224569E-2</v>
      </c>
      <c r="I181" s="116"/>
      <c r="J181" s="87"/>
      <c r="K181" s="32">
        <f t="shared" si="94"/>
        <v>2017</v>
      </c>
      <c r="L181" s="164">
        <f t="shared" si="95"/>
        <v>-1.1697513580355423E-3</v>
      </c>
      <c r="M181" s="164">
        <f t="shared" si="95"/>
        <v>1.2152489825518309E-2</v>
      </c>
      <c r="O181" s="66"/>
      <c r="P181" s="87"/>
      <c r="Q181" s="32">
        <f t="shared" si="96"/>
        <v>2017</v>
      </c>
      <c r="R181" s="164">
        <f t="shared" ref="R181:S183" si="97">IF(R171="","",IF(R171=0,"",R172/R171-1))</f>
        <v>-3.1785237906448272E-2</v>
      </c>
      <c r="S181" s="164">
        <f t="shared" si="97"/>
        <v>-1.8871341280244591E-2</v>
      </c>
      <c r="U181" s="66"/>
    </row>
    <row r="182" spans="2:22" x14ac:dyDescent="0.25">
      <c r="C182" s="87"/>
      <c r="D182" s="118">
        <f t="shared" si="92"/>
        <v>2018</v>
      </c>
      <c r="G182" s="119">
        <f t="shared" si="93"/>
        <v>3.0839959035839914E-3</v>
      </c>
      <c r="I182" s="116"/>
      <c r="J182" s="87"/>
      <c r="K182" s="32">
        <f t="shared" si="94"/>
        <v>2018</v>
      </c>
      <c r="L182" s="164">
        <f t="shared" si="95"/>
        <v>-1.2281662062460064E-2</v>
      </c>
      <c r="M182" s="164">
        <f t="shared" si="95"/>
        <v>-2.9248368686221271E-2</v>
      </c>
      <c r="O182" s="66"/>
      <c r="P182" s="87"/>
      <c r="Q182" s="32">
        <f t="shared" si="96"/>
        <v>2018</v>
      </c>
      <c r="R182" s="164">
        <f t="shared" si="97"/>
        <v>-7.9656510969805527E-4</v>
      </c>
      <c r="S182" s="164">
        <f t="shared" si="97"/>
        <v>-1.7960559019781996E-2</v>
      </c>
      <c r="U182" s="66"/>
    </row>
    <row r="183" spans="2:22" x14ac:dyDescent="0.25">
      <c r="C183" s="87"/>
      <c r="D183" s="118">
        <f t="shared" si="92"/>
        <v>2019</v>
      </c>
      <c r="G183" s="119">
        <f t="shared" si="93"/>
        <v>1.3180051878297405E-2</v>
      </c>
      <c r="I183" s="116"/>
      <c r="J183" s="87"/>
      <c r="K183" s="32">
        <f t="shared" si="94"/>
        <v>2019</v>
      </c>
      <c r="L183" s="164">
        <f t="shared" si="95"/>
        <v>2.0049695994610595E-3</v>
      </c>
      <c r="M183" s="164">
        <f t="shared" si="95"/>
        <v>1.2156114784052097E-3</v>
      </c>
      <c r="O183" s="66"/>
      <c r="P183" s="87"/>
      <c r="Q183" s="32">
        <f t="shared" si="96"/>
        <v>2019</v>
      </c>
      <c r="R183" s="164">
        <f t="shared" si="97"/>
        <v>-1.7044554537410939E-2</v>
      </c>
      <c r="S183" s="164">
        <f t="shared" si="97"/>
        <v>-1.7818905850081723E-2</v>
      </c>
      <c r="U183" s="66"/>
    </row>
    <row r="184" spans="2:22" x14ac:dyDescent="0.25">
      <c r="C184" s="87"/>
      <c r="D184" s="118">
        <f t="shared" si="92"/>
        <v>2020</v>
      </c>
      <c r="G184" s="119">
        <f t="shared" si="93"/>
        <v>6.3987423635452068E-3</v>
      </c>
      <c r="I184" s="116"/>
      <c r="J184" s="87"/>
      <c r="K184" s="32">
        <f t="shared" si="94"/>
        <v>2020</v>
      </c>
      <c r="L184" s="164" t="str">
        <f>IF(K175="Forecast","",IF(L174=0,"",L175/L174-1))</f>
        <v/>
      </c>
      <c r="M184" s="164">
        <f>IF(M174=0,"",M175/M174-1)</f>
        <v>2.3873270889744003E-2</v>
      </c>
      <c r="O184" s="66"/>
      <c r="P184" s="87"/>
      <c r="Q184" s="32">
        <f t="shared" si="96"/>
        <v>2020</v>
      </c>
      <c r="R184" s="164" t="str">
        <f>IF(Q175="Forecast","",IF(R174=0,"",R175/R174-1))</f>
        <v/>
      </c>
      <c r="S184" s="164">
        <f>IF(S174="","",IF(S174=0,"",S175/S174-1))</f>
        <v>1.2325827984972504E-2</v>
      </c>
      <c r="U184" s="66"/>
    </row>
    <row r="185" spans="2:22" x14ac:dyDescent="0.25">
      <c r="C185" s="87"/>
      <c r="D185" s="148">
        <f t="shared" si="92"/>
        <v>2021</v>
      </c>
      <c r="G185" s="119">
        <f t="shared" si="93"/>
        <v>0.21162345634548463</v>
      </c>
      <c r="I185" s="121">
        <f>IF(I177=0,"",G176/I177-1)</f>
        <v>0.30162448780033535</v>
      </c>
      <c r="J185" s="87"/>
      <c r="K185" s="32">
        <f t="shared" si="94"/>
        <v>2021</v>
      </c>
      <c r="L185" s="164" t="str">
        <f>IF(K176="Forecast","",IF(L175=0,"",L176/L175-1))</f>
        <v/>
      </c>
      <c r="M185" s="164">
        <f>IF(M175=0,"",M176/M175-1)</f>
        <v>-9.1272780168843992E-3</v>
      </c>
      <c r="O185" s="165">
        <f>IF(O177=0,"",M176/O177-1)</f>
        <v>-1.0915392643922162E-2</v>
      </c>
      <c r="P185" s="87"/>
      <c r="Q185" s="32">
        <f t="shared" si="96"/>
        <v>2021</v>
      </c>
      <c r="R185" s="164" t="str">
        <f>IF(Q176="Forecast","",IF(R175=0,"",R176/R175-1))</f>
        <v/>
      </c>
      <c r="S185" s="164">
        <f>IF(S175="","",IF(S175=0,"",S176/S175-1))</f>
        <v>-2.0177903169112388E-2</v>
      </c>
      <c r="U185" s="165">
        <f>IF(U177=0,"",S176/U177-1)</f>
        <v>-9.1807070568954541E-2</v>
      </c>
    </row>
    <row r="186" spans="2:22" ht="30.75" thickBot="1" x14ac:dyDescent="0.3">
      <c r="C186" s="22"/>
      <c r="D186" s="122" t="s">
        <v>42</v>
      </c>
      <c r="E186" s="47"/>
      <c r="F186" s="47"/>
      <c r="G186" s="123">
        <f>IF(G170=0,"",(G176/G170)^(1/($D176-$D170-1))-1)</f>
        <v>6.2106559769021796E-2</v>
      </c>
      <c r="H186" s="47"/>
      <c r="I186" s="76">
        <f>IF(I177=0,"",(G176/I177)^(1/(TestYear-RebaseYear-1))-1)</f>
        <v>6.8123395359451777E-2</v>
      </c>
      <c r="J186" s="87"/>
      <c r="K186" s="74" t="str">
        <f t="shared" si="94"/>
        <v>Geometric Mean</v>
      </c>
      <c r="L186" s="166">
        <f>IF(L170=0,"",(L174/L170)^(1/($D174-$D170-1))-1)</f>
        <v>-9.1327491453065957E-3</v>
      </c>
      <c r="M186" s="166">
        <f>IF(M170=0,"",(M176/M170)^(1/($D176-$D170-1))-1)</f>
        <v>-3.5791533457931735E-3</v>
      </c>
      <c r="N186" s="47"/>
      <c r="O186" s="167">
        <f>IF(O177=0,"",(M176/O177)^(1/(TestYear-RebaseYear-1))-1)</f>
        <v>-2.7400897399022517E-3</v>
      </c>
      <c r="P186" s="22"/>
      <c r="Q186" s="74" t="str">
        <f t="shared" si="96"/>
        <v>Geometric Mean</v>
      </c>
      <c r="R186" s="166">
        <f>IF(R170="","",IF(R170=0,"",(R174/R170)^(1/($D174-$D170-1))-1))</f>
        <v>-2.0566853639513605E-2</v>
      </c>
      <c r="S186" s="166">
        <f>IF(S170="","",IF(S170=0,"",(S176/S170)^(1/($D176-$D170-1))-1))</f>
        <v>-1.4948146803278717E-2</v>
      </c>
      <c r="T186" s="47"/>
      <c r="U186" s="167">
        <f>IF(U177=0,"",(S176/U177)^(1/(TestYear-RebaseYear-1))-1)</f>
        <v>-2.3787129569314058E-2</v>
      </c>
    </row>
    <row r="187" spans="2:22" ht="15.75" thickBot="1" x14ac:dyDescent="0.3"/>
    <row r="188" spans="2:22" ht="15.75" thickBot="1" x14ac:dyDescent="0.3">
      <c r="B188" s="77">
        <v>4</v>
      </c>
      <c r="C188" s="78" t="s">
        <v>44</v>
      </c>
      <c r="D188" s="202" t="s">
        <v>60</v>
      </c>
      <c r="E188" s="203"/>
      <c r="F188" s="203"/>
      <c r="G188" s="203"/>
      <c r="H188" s="203"/>
      <c r="I188" s="204"/>
      <c r="K188" s="79" t="s">
        <v>46</v>
      </c>
      <c r="Q188" s="80" t="s">
        <v>53</v>
      </c>
    </row>
    <row r="189" spans="2:22" ht="15.75" thickBot="1" x14ac:dyDescent="0.3">
      <c r="Q189" s="47"/>
      <c r="R189" s="47"/>
      <c r="S189" s="47"/>
      <c r="T189" s="47"/>
      <c r="U189" s="47"/>
    </row>
    <row r="190" spans="2:22" ht="12.75" customHeight="1" x14ac:dyDescent="0.25">
      <c r="C190" s="17"/>
      <c r="D190" s="18" t="s">
        <v>29</v>
      </c>
      <c r="E190" s="18"/>
      <c r="F190" s="215" t="s">
        <v>48</v>
      </c>
      <c r="G190" s="216"/>
      <c r="H190" s="216"/>
      <c r="I190" s="217"/>
      <c r="J190" s="18"/>
      <c r="K190" s="197" t="s">
        <v>30</v>
      </c>
      <c r="L190" s="198"/>
      <c r="M190" s="198"/>
      <c r="N190" s="198"/>
      <c r="O190" s="199"/>
      <c r="P190" s="19"/>
      <c r="Q190" s="211" t="str">
        <f>CONCATENATE("Consumption (kWh) per ",LEFT(F190,LEN(F190)-1))</f>
        <v>Consumption (kWh) per Customer</v>
      </c>
      <c r="R190" s="212"/>
      <c r="S190" s="212"/>
      <c r="T190" s="212"/>
      <c r="U190" s="213"/>
      <c r="V190" s="81"/>
    </row>
    <row r="191" spans="2:22" ht="38.25" customHeight="1" thickBot="1" x14ac:dyDescent="0.3">
      <c r="C191" s="22"/>
      <c r="D191" s="23" t="str">
        <f>CONCATENATE("(for ",TestYear," Cost of Service")</f>
        <v>(for 2021 Cost of Service</v>
      </c>
      <c r="E191" s="31"/>
      <c r="F191" s="214"/>
      <c r="G191" s="200"/>
      <c r="H191" s="218"/>
      <c r="I191" s="82"/>
      <c r="J191" s="31"/>
      <c r="K191" s="27"/>
      <c r="L191" s="28" t="s">
        <v>31</v>
      </c>
      <c r="M191" s="28" t="s">
        <v>32</v>
      </c>
      <c r="N191" s="29"/>
      <c r="O191" s="30" t="s">
        <v>32</v>
      </c>
      <c r="P191" s="31"/>
      <c r="Q191" s="83"/>
      <c r="R191" s="84" t="str">
        <f>L191</f>
        <v>Actual (Weather actual)</v>
      </c>
      <c r="S191" s="85" t="str">
        <f>M191</f>
        <v>Weather-normalized</v>
      </c>
      <c r="T191" s="85"/>
      <c r="U191" s="86" t="str">
        <f>O191</f>
        <v>Weather-normalized</v>
      </c>
      <c r="V191" s="81"/>
    </row>
    <row r="192" spans="2:22" x14ac:dyDescent="0.25">
      <c r="C192" s="31" t="s">
        <v>33</v>
      </c>
      <c r="D192" s="32">
        <f t="shared" ref="D192:D196" si="98">D193-1</f>
        <v>2015</v>
      </c>
      <c r="E192" s="87"/>
      <c r="F192" s="88" t="str">
        <f>$K$39</f>
        <v>Actual</v>
      </c>
      <c r="G192" s="89">
        <v>1</v>
      </c>
      <c r="H192" s="36" t="s">
        <v>58</v>
      </c>
      <c r="I192" s="96">
        <v>1</v>
      </c>
      <c r="J192" s="87"/>
      <c r="K192" s="90" t="str">
        <f>F192</f>
        <v>Actual</v>
      </c>
      <c r="L192" s="38">
        <v>17738635.890000001</v>
      </c>
      <c r="M192" s="38">
        <v>16901231.094919842</v>
      </c>
      <c r="N192" s="91" t="str">
        <f>H192</f>
        <v>OEB Approved</v>
      </c>
      <c r="O192" s="89">
        <v>17254810</v>
      </c>
      <c r="P192" s="87"/>
      <c r="Q192" s="93" t="str">
        <f>K192</f>
        <v>Actual</v>
      </c>
      <c r="R192" s="94">
        <f>IF(G192=0,"",L192/G192)</f>
        <v>17738635.890000001</v>
      </c>
      <c r="S192" s="95">
        <f>IF(G192=0,"",M192/G192)</f>
        <v>16901231.094919842</v>
      </c>
      <c r="T192" t="str">
        <f>N192</f>
        <v>OEB Approved</v>
      </c>
      <c r="U192" s="95">
        <f>IF(T192="","",IF(I192=0,"",O192/I192))</f>
        <v>17254810</v>
      </c>
      <c r="V192" s="33"/>
    </row>
    <row r="193" spans="3:22" x14ac:dyDescent="0.25">
      <c r="C193" s="31" t="s">
        <v>33</v>
      </c>
      <c r="D193" s="32">
        <f t="shared" si="98"/>
        <v>2016</v>
      </c>
      <c r="E193" s="87"/>
      <c r="F193" s="90" t="str">
        <f>$K$40</f>
        <v>Actual</v>
      </c>
      <c r="G193" s="89">
        <v>1</v>
      </c>
      <c r="H193" s="36"/>
      <c r="I193" s="97"/>
      <c r="J193" s="87"/>
      <c r="K193" s="90" t="str">
        <f t="shared" ref="K193:K198" si="99">F193</f>
        <v>Actual</v>
      </c>
      <c r="L193" s="38">
        <v>16805471.899999999</v>
      </c>
      <c r="M193" s="38">
        <v>16963409.085756212</v>
      </c>
      <c r="N193" s="91"/>
      <c r="O193" s="92"/>
      <c r="P193" s="87"/>
      <c r="Q193" s="93" t="str">
        <f t="shared" ref="Q193:Q198" si="100">K193</f>
        <v>Actual</v>
      </c>
      <c r="R193" s="94">
        <f t="shared" ref="R193:R198" si="101">IF(G193=0,"",L193/G193)</f>
        <v>16805471.899999999</v>
      </c>
      <c r="S193" s="95">
        <f t="shared" ref="S193:S198" si="102">IF(G193=0,"",M193/G193)</f>
        <v>16963409.085756212</v>
      </c>
      <c r="T193">
        <f>N193</f>
        <v>0</v>
      </c>
      <c r="U193" s="95" t="str">
        <f>IF(T193="","",IF(I193=0,"",O193/I193))</f>
        <v/>
      </c>
      <c r="V193" s="33"/>
    </row>
    <row r="194" spans="3:22" x14ac:dyDescent="0.25">
      <c r="C194" s="31" t="s">
        <v>33</v>
      </c>
      <c r="D194" s="32">
        <f t="shared" si="98"/>
        <v>2017</v>
      </c>
      <c r="E194" s="87"/>
      <c r="F194" s="90" t="str">
        <f>$K$41</f>
        <v>Actual</v>
      </c>
      <c r="G194" s="89">
        <v>1</v>
      </c>
      <c r="H194" s="36" t="str">
        <f t="shared" ref="H194:H198" si="103">IF(D194=RebaseYear,"OEB-approved","")</f>
        <v/>
      </c>
      <c r="I194" s="97"/>
      <c r="J194" s="87"/>
      <c r="K194" s="90" t="str">
        <f t="shared" si="99"/>
        <v>Actual</v>
      </c>
      <c r="L194" s="38">
        <v>16522751.91</v>
      </c>
      <c r="M194" s="38">
        <v>16925731.425568707</v>
      </c>
      <c r="N194" s="91" t="str">
        <f t="shared" ref="N194:N198" si="104">H194</f>
        <v/>
      </c>
      <c r="O194" s="98"/>
      <c r="P194" s="87"/>
      <c r="Q194" s="93" t="str">
        <f t="shared" si="100"/>
        <v>Actual</v>
      </c>
      <c r="R194" s="94">
        <f t="shared" si="101"/>
        <v>16522751.91</v>
      </c>
      <c r="S194" s="95">
        <f t="shared" si="102"/>
        <v>16925731.425568707</v>
      </c>
      <c r="T194" t="str">
        <f t="shared" ref="T194:T198" si="105">N194</f>
        <v/>
      </c>
      <c r="U194" s="95" t="str">
        <f t="shared" ref="U194:U198" si="106">IF(T194="","",IF(I194=0,"",O194/I194))</f>
        <v/>
      </c>
      <c r="V194" s="33"/>
    </row>
    <row r="195" spans="3:22" x14ac:dyDescent="0.25">
      <c r="C195" s="31" t="s">
        <v>33</v>
      </c>
      <c r="D195" s="32">
        <f t="shared" si="98"/>
        <v>2018</v>
      </c>
      <c r="E195" s="87"/>
      <c r="F195" s="90" t="str">
        <f>$K$42</f>
        <v>Actual</v>
      </c>
      <c r="G195" s="89">
        <v>1</v>
      </c>
      <c r="H195" s="36" t="str">
        <f t="shared" si="103"/>
        <v/>
      </c>
      <c r="I195" s="39"/>
      <c r="J195" s="87"/>
      <c r="K195" s="90" t="str">
        <f t="shared" si="99"/>
        <v>Actual</v>
      </c>
      <c r="L195" s="38">
        <v>16185719.91</v>
      </c>
      <c r="M195" s="38">
        <v>16123493.40473959</v>
      </c>
      <c r="N195" s="91" t="str">
        <f t="shared" si="104"/>
        <v/>
      </c>
      <c r="O195" s="92"/>
      <c r="P195" s="87"/>
      <c r="Q195" s="93" t="str">
        <f t="shared" si="100"/>
        <v>Actual</v>
      </c>
      <c r="R195" s="94">
        <f t="shared" si="101"/>
        <v>16185719.91</v>
      </c>
      <c r="S195" s="95">
        <f t="shared" si="102"/>
        <v>16123493.40473959</v>
      </c>
      <c r="T195" t="str">
        <f t="shared" si="105"/>
        <v/>
      </c>
      <c r="U195" s="95" t="str">
        <f t="shared" si="106"/>
        <v/>
      </c>
      <c r="V195" s="33"/>
    </row>
    <row r="196" spans="3:22" x14ac:dyDescent="0.25">
      <c r="C196" s="31" t="s">
        <v>33</v>
      </c>
      <c r="D196" s="32">
        <f t="shared" si="98"/>
        <v>2019</v>
      </c>
      <c r="E196" s="87"/>
      <c r="F196" s="90" t="str">
        <f>$K$43</f>
        <v>Actual</v>
      </c>
      <c r="G196" s="89">
        <v>1</v>
      </c>
      <c r="H196" s="36" t="str">
        <f t="shared" si="103"/>
        <v/>
      </c>
      <c r="I196" s="39"/>
      <c r="J196" s="87"/>
      <c r="K196" s="90" t="str">
        <f t="shared" si="99"/>
        <v>Actual</v>
      </c>
      <c r="L196" s="38">
        <v>15352959.899999999</v>
      </c>
      <c r="M196" s="38">
        <v>15315998.945751134</v>
      </c>
      <c r="N196" s="91" t="str">
        <f t="shared" si="104"/>
        <v/>
      </c>
      <c r="O196" s="92"/>
      <c r="P196" s="87"/>
      <c r="Q196" s="93" t="str">
        <f t="shared" si="100"/>
        <v>Actual</v>
      </c>
      <c r="R196" s="94">
        <f t="shared" si="101"/>
        <v>15352959.899999999</v>
      </c>
      <c r="S196" s="95">
        <f t="shared" si="102"/>
        <v>15315998.945751134</v>
      </c>
      <c r="T196" t="str">
        <f t="shared" si="105"/>
        <v/>
      </c>
      <c r="U196" s="95" t="str">
        <f t="shared" si="106"/>
        <v/>
      </c>
      <c r="V196" s="33"/>
    </row>
    <row r="197" spans="3:22" x14ac:dyDescent="0.25">
      <c r="C197" s="31" t="s">
        <v>35</v>
      </c>
      <c r="D197" s="32">
        <f>D198-1</f>
        <v>2020</v>
      </c>
      <c r="E197" s="87"/>
      <c r="F197" s="90" t="str">
        <f>$K$44</f>
        <v>Forecast</v>
      </c>
      <c r="G197" s="89">
        <v>1</v>
      </c>
      <c r="H197" s="36" t="str">
        <f t="shared" si="103"/>
        <v/>
      </c>
      <c r="I197" s="39"/>
      <c r="J197" s="87"/>
      <c r="K197" s="90" t="str">
        <f t="shared" si="99"/>
        <v>Forecast</v>
      </c>
      <c r="L197" s="152"/>
      <c r="M197" s="41">
        <v>14897244</v>
      </c>
      <c r="N197" s="91" t="str">
        <f t="shared" si="104"/>
        <v/>
      </c>
      <c r="O197" s="92"/>
      <c r="P197" s="87"/>
      <c r="Q197" s="93" t="str">
        <f t="shared" si="100"/>
        <v>Forecast</v>
      </c>
      <c r="R197" s="94">
        <f t="shared" si="101"/>
        <v>0</v>
      </c>
      <c r="S197" s="95">
        <f t="shared" si="102"/>
        <v>14897244</v>
      </c>
      <c r="T197" t="str">
        <f t="shared" si="105"/>
        <v/>
      </c>
      <c r="U197" s="95" t="str">
        <f t="shared" si="106"/>
        <v/>
      </c>
      <c r="V197" s="33"/>
    </row>
    <row r="198" spans="3:22" ht="15.75" thickBot="1" x14ac:dyDescent="0.3">
      <c r="C198" s="42" t="s">
        <v>37</v>
      </c>
      <c r="D198" s="43">
        <f>TestYear</f>
        <v>2021</v>
      </c>
      <c r="E198" s="22"/>
      <c r="F198" s="100" t="str">
        <f>$K$45</f>
        <v>Forecast</v>
      </c>
      <c r="G198" s="101">
        <v>1</v>
      </c>
      <c r="H198" s="48" t="str">
        <f t="shared" si="103"/>
        <v/>
      </c>
      <c r="I198" s="102"/>
      <c r="J198" s="22"/>
      <c r="K198" s="100" t="str">
        <f t="shared" si="99"/>
        <v>Forecast</v>
      </c>
      <c r="L198" s="153"/>
      <c r="M198" s="50">
        <v>14455054</v>
      </c>
      <c r="N198" s="104" t="str">
        <f t="shared" si="104"/>
        <v/>
      </c>
      <c r="O198" s="105"/>
      <c r="P198" s="22"/>
      <c r="Q198" s="106" t="str">
        <f t="shared" si="100"/>
        <v>Forecast</v>
      </c>
      <c r="R198" s="107">
        <f t="shared" si="101"/>
        <v>0</v>
      </c>
      <c r="S198" s="108">
        <f t="shared" si="102"/>
        <v>14455054</v>
      </c>
      <c r="T198" s="47" t="str">
        <f t="shared" si="105"/>
        <v/>
      </c>
      <c r="U198" s="108" t="str">
        <f t="shared" si="106"/>
        <v/>
      </c>
      <c r="V198" s="33"/>
    </row>
    <row r="199" spans="3:22" ht="15.75" thickBot="1" x14ac:dyDescent="0.3">
      <c r="C199" s="109"/>
      <c r="I199" s="55">
        <f>SUM(I192:I197)</f>
        <v>1</v>
      </c>
      <c r="O199" s="55">
        <f>SUM(O192:O197)</f>
        <v>17254810</v>
      </c>
      <c r="U199" s="55">
        <f>SUM(U192:U197)</f>
        <v>17254810</v>
      </c>
    </row>
    <row r="200" spans="3:22" ht="39" thickBot="1" x14ac:dyDescent="0.3">
      <c r="C200" s="110" t="s">
        <v>38</v>
      </c>
      <c r="D200" s="111" t="s">
        <v>39</v>
      </c>
      <c r="E200" s="52"/>
      <c r="F200" s="52"/>
      <c r="G200" s="112" t="s">
        <v>40</v>
      </c>
      <c r="H200" s="52"/>
      <c r="I200" s="61" t="s">
        <v>49</v>
      </c>
      <c r="J200" s="59"/>
      <c r="K200" s="60" t="s">
        <v>39</v>
      </c>
      <c r="L200" s="201" t="s">
        <v>40</v>
      </c>
      <c r="M200" s="201"/>
      <c r="N200" s="52"/>
      <c r="O200" s="61" t="str">
        <f>I200</f>
        <v>Test Year Versus OEB-approved</v>
      </c>
      <c r="P200" s="113"/>
      <c r="Q200" s="60" t="s">
        <v>39</v>
      </c>
      <c r="R200" s="201" t="s">
        <v>40</v>
      </c>
      <c r="S200" s="201"/>
      <c r="T200" s="52"/>
      <c r="U200" s="61" t="str">
        <f>O200</f>
        <v>Test Year Versus OEB-approved</v>
      </c>
    </row>
    <row r="201" spans="3:22" x14ac:dyDescent="0.25">
      <c r="C201" s="87"/>
      <c r="D201" s="114">
        <f t="shared" ref="D201:D207" si="107">D192</f>
        <v>2015</v>
      </c>
      <c r="G201" s="115"/>
      <c r="I201" s="116"/>
      <c r="J201" s="36"/>
      <c r="K201" s="32">
        <f>D201</f>
        <v>2015</v>
      </c>
      <c r="L201" s="65"/>
      <c r="M201" s="65"/>
      <c r="O201" s="66"/>
      <c r="P201" s="87"/>
      <c r="Q201" s="32">
        <f>K201</f>
        <v>2015</v>
      </c>
      <c r="R201" s="117"/>
      <c r="S201" s="117"/>
      <c r="U201" s="66"/>
    </row>
    <row r="202" spans="3:22" x14ac:dyDescent="0.25">
      <c r="C202" s="87"/>
      <c r="D202" s="118">
        <f t="shared" si="107"/>
        <v>2016</v>
      </c>
      <c r="G202" s="119">
        <f t="shared" ref="G202:G207" si="108">IF(G192=0,"",G193/G192-1)</f>
        <v>0</v>
      </c>
      <c r="I202" s="116"/>
      <c r="J202" s="36"/>
      <c r="K202" s="32">
        <f t="shared" ref="K202:K208" si="109">D202</f>
        <v>2016</v>
      </c>
      <c r="L202" s="68">
        <f t="shared" ref="L202:M205" si="110">IF(L192=0,"",L193/L192-1)</f>
        <v>-5.2606299367476406E-2</v>
      </c>
      <c r="M202" s="68">
        <f t="shared" si="110"/>
        <v>3.6789030625739017E-3</v>
      </c>
      <c r="O202" s="66"/>
      <c r="P202" s="87"/>
      <c r="Q202" s="32">
        <f t="shared" ref="Q202:Q208" si="111">K202</f>
        <v>2016</v>
      </c>
      <c r="R202" s="120">
        <f>IF(R192="","",IF(R192=0,"",R193/R192-1))</f>
        <v>-5.2606299367476406E-2</v>
      </c>
      <c r="S202" s="120">
        <f>IF(S192="","",IF(S192=0,"",S193/S192-1))</f>
        <v>3.6789030625739017E-3</v>
      </c>
      <c r="U202" s="66"/>
    </row>
    <row r="203" spans="3:22" x14ac:dyDescent="0.25">
      <c r="C203" s="87"/>
      <c r="D203" s="118">
        <f t="shared" si="107"/>
        <v>2017</v>
      </c>
      <c r="G203" s="119">
        <f t="shared" si="108"/>
        <v>0</v>
      </c>
      <c r="I203" s="116"/>
      <c r="J203" s="36"/>
      <c r="K203" s="32">
        <f t="shared" si="109"/>
        <v>2017</v>
      </c>
      <c r="L203" s="68">
        <f t="shared" si="110"/>
        <v>-1.6823091412267788E-2</v>
      </c>
      <c r="M203" s="68">
        <f t="shared" si="110"/>
        <v>-2.2211136922437591E-3</v>
      </c>
      <c r="O203" s="66"/>
      <c r="P203" s="87"/>
      <c r="Q203" s="32">
        <f t="shared" si="111"/>
        <v>2017</v>
      </c>
      <c r="R203" s="120">
        <f t="shared" ref="R203:S205" si="112">IF(R193="","",IF(R193=0,"",R194/R193-1))</f>
        <v>-1.6823091412267788E-2</v>
      </c>
      <c r="S203" s="120">
        <f t="shared" si="112"/>
        <v>-2.2211136922437591E-3</v>
      </c>
      <c r="U203" s="66"/>
    </row>
    <row r="204" spans="3:22" x14ac:dyDescent="0.25">
      <c r="C204" s="87"/>
      <c r="D204" s="118">
        <f t="shared" si="107"/>
        <v>2018</v>
      </c>
      <c r="G204" s="119">
        <f t="shared" si="108"/>
        <v>0</v>
      </c>
      <c r="I204" s="116"/>
      <c r="J204" s="36"/>
      <c r="K204" s="32">
        <f t="shared" si="109"/>
        <v>2018</v>
      </c>
      <c r="L204" s="68">
        <f t="shared" si="110"/>
        <v>-2.0398054866152093E-2</v>
      </c>
      <c r="M204" s="68">
        <f t="shared" si="110"/>
        <v>-4.7397539323897342E-2</v>
      </c>
      <c r="O204" s="66"/>
      <c r="P204" s="87"/>
      <c r="Q204" s="32">
        <f t="shared" si="111"/>
        <v>2018</v>
      </c>
      <c r="R204" s="120">
        <f t="shared" si="112"/>
        <v>-2.0398054866152093E-2</v>
      </c>
      <c r="S204" s="120">
        <f t="shared" si="112"/>
        <v>-4.7397539323897342E-2</v>
      </c>
      <c r="U204" s="66"/>
    </row>
    <row r="205" spans="3:22" x14ac:dyDescent="0.25">
      <c r="C205" s="87"/>
      <c r="D205" s="118">
        <f t="shared" si="107"/>
        <v>2019</v>
      </c>
      <c r="G205" s="119">
        <f t="shared" si="108"/>
        <v>0</v>
      </c>
      <c r="I205" s="116"/>
      <c r="J205" s="36"/>
      <c r="K205" s="32">
        <f t="shared" si="109"/>
        <v>2019</v>
      </c>
      <c r="L205" s="68">
        <f t="shared" si="110"/>
        <v>-5.1450291654033808E-2</v>
      </c>
      <c r="M205" s="68">
        <f t="shared" si="110"/>
        <v>-5.0081855012331755E-2</v>
      </c>
      <c r="O205" s="66"/>
      <c r="P205" s="87"/>
      <c r="Q205" s="32">
        <f t="shared" si="111"/>
        <v>2019</v>
      </c>
      <c r="R205" s="120">
        <f t="shared" si="112"/>
        <v>-5.1450291654033808E-2</v>
      </c>
      <c r="S205" s="120">
        <f t="shared" si="112"/>
        <v>-5.0081855012331755E-2</v>
      </c>
      <c r="U205" s="66"/>
    </row>
    <row r="206" spans="3:22" x14ac:dyDescent="0.25">
      <c r="C206" s="87"/>
      <c r="D206" s="118">
        <f t="shared" si="107"/>
        <v>2020</v>
      </c>
      <c r="G206" s="119">
        <f t="shared" si="108"/>
        <v>0</v>
      </c>
      <c r="I206" s="116"/>
      <c r="J206" s="36"/>
      <c r="K206" s="32">
        <f t="shared" si="109"/>
        <v>2020</v>
      </c>
      <c r="L206" s="68" t="str">
        <f>IF(K197="Forecast","",IF(L196=0,"",L197/L196-1))</f>
        <v/>
      </c>
      <c r="M206" s="68">
        <f>IF(M196=0,"",M197/M196-1)</f>
        <v>-2.7341014271047737E-2</v>
      </c>
      <c r="O206" s="66"/>
      <c r="P206" s="87"/>
      <c r="Q206" s="32">
        <f t="shared" si="111"/>
        <v>2020</v>
      </c>
      <c r="R206" s="120" t="str">
        <f>IF(Q197="Forecast","",IF(R196=0,"",R197/R196-1))</f>
        <v/>
      </c>
      <c r="S206" s="120">
        <f>IF(S196="","",IF(S196=0,"",S197/S196-1))</f>
        <v>-2.7341014271047737E-2</v>
      </c>
      <c r="U206" s="66"/>
    </row>
    <row r="207" spans="3:22" x14ac:dyDescent="0.25">
      <c r="C207" s="87"/>
      <c r="D207" s="118">
        <f t="shared" si="107"/>
        <v>2021</v>
      </c>
      <c r="G207" s="119">
        <f t="shared" si="108"/>
        <v>0</v>
      </c>
      <c r="I207" s="121">
        <f>IF(I199=0,"",G198/I199-1)</f>
        <v>0</v>
      </c>
      <c r="J207" s="36"/>
      <c r="K207" s="32">
        <f t="shared" si="109"/>
        <v>2021</v>
      </c>
      <c r="L207" s="68" t="str">
        <f>IF(K198="Forecast","",IF(L197=0,"",L198/L197-1))</f>
        <v/>
      </c>
      <c r="M207" s="68">
        <f>IF(M197=0,"",M198/M197-1)</f>
        <v>-2.9682671506219505E-2</v>
      </c>
      <c r="O207" s="69">
        <f>IF(O199=0,"",M198/O199-1)</f>
        <v>-0.16225945113275664</v>
      </c>
      <c r="P207" s="87"/>
      <c r="Q207" s="32">
        <f t="shared" si="111"/>
        <v>2021</v>
      </c>
      <c r="R207" s="120" t="str">
        <f>IF(Q198="Forecast","",IF(R197=0,"",R198/R197-1))</f>
        <v/>
      </c>
      <c r="S207" s="120">
        <f>IF(S197="","",IF(S197=0,"",S198/S197-1))</f>
        <v>-2.9682671506219505E-2</v>
      </c>
      <c r="U207" s="69">
        <f>IF(U199=0,"",S198/U199-1)</f>
        <v>-0.16225945113275664</v>
      </c>
    </row>
    <row r="208" spans="3:22" ht="30.75" thickBot="1" x14ac:dyDescent="0.3">
      <c r="C208" s="22"/>
      <c r="D208" s="122" t="s">
        <v>42</v>
      </c>
      <c r="E208" s="47"/>
      <c r="F208" s="47"/>
      <c r="G208" s="123">
        <f>IF(G192=0,"",(G198/G192)^(1/($D198-$D192-1))-1)</f>
        <v>0</v>
      </c>
      <c r="H208" s="47"/>
      <c r="I208" s="124">
        <f>IF(I199=0,"",(G198/I199)^(1/(TestYear-RebaseYear-1))-1)</f>
        <v>0</v>
      </c>
      <c r="J208" s="48"/>
      <c r="K208" s="74" t="str">
        <f t="shared" si="109"/>
        <v>Geometric Mean</v>
      </c>
      <c r="L208" s="75">
        <f>IF(L192=0,"",(L196/L192)^(1/($D196-$D192-1))-1)</f>
        <v>-4.7004977997309627E-2</v>
      </c>
      <c r="M208" s="75">
        <f>IF(M192=0,"",(M198/M192)^(1/($D198-$D192-1))-1)</f>
        <v>-3.0784667859186099E-2</v>
      </c>
      <c r="N208" s="47"/>
      <c r="O208" s="76">
        <f>IF(O199=0,"",(M198/O199)^(1/(TestYear-RebaseYear-1))-1)</f>
        <v>-4.3296452741952041E-2</v>
      </c>
      <c r="P208" s="22"/>
      <c r="Q208" s="74" t="str">
        <f t="shared" si="111"/>
        <v>Geometric Mean</v>
      </c>
      <c r="R208" s="125">
        <f>IF(R192="","",IF(R192=0,"",(R196/R192)^(1/($D196-$D192-1))-1))</f>
        <v>-4.7004977997309627E-2</v>
      </c>
      <c r="S208" s="75">
        <f>IF(S192="","",IF(S192=0,"",(S198/S192)^(1/($D198-$D192-1))-1))</f>
        <v>-3.0784667859186099E-2</v>
      </c>
      <c r="T208" s="47"/>
      <c r="U208" s="76">
        <f>IF(U199=0,"",(S198/U199)^(1/(TestYear-RebaseYear-1))-1)</f>
        <v>-4.3296452741952041E-2</v>
      </c>
    </row>
    <row r="210" spans="3:21" ht="15.75" thickBot="1" x14ac:dyDescent="0.3">
      <c r="Q210" s="47"/>
      <c r="R210" s="47"/>
      <c r="S210" s="47"/>
      <c r="T210" s="47"/>
      <c r="U210" s="47"/>
    </row>
    <row r="211" spans="3:21" ht="12.75" customHeight="1" x14ac:dyDescent="0.25">
      <c r="C211" s="17"/>
      <c r="D211" s="18" t="s">
        <v>29</v>
      </c>
      <c r="E211" s="18"/>
      <c r="F211" s="208" t="s">
        <v>16</v>
      </c>
      <c r="G211" s="209"/>
      <c r="H211" s="209"/>
      <c r="I211" s="210"/>
      <c r="K211" s="197" t="str">
        <f>IF(ISBLANK(Q188),"",CONCATENATE("Demand (",Q188,")"))</f>
        <v>Demand (kW)</v>
      </c>
      <c r="L211" s="198"/>
      <c r="M211" s="198"/>
      <c r="N211" s="198"/>
      <c r="O211" s="199"/>
      <c r="Q211" s="211" t="str">
        <f>CONCATENATE("Demand (",Q188,") per ",LEFT(F190,LEN(F190)-1))</f>
        <v>Demand (kW) per Customer</v>
      </c>
      <c r="R211" s="212"/>
      <c r="S211" s="212"/>
      <c r="T211" s="212"/>
      <c r="U211" s="213"/>
    </row>
    <row r="212" spans="3:21" ht="39" thickBot="1" x14ac:dyDescent="0.3">
      <c r="C212" s="22"/>
      <c r="D212" s="23" t="str">
        <f>CONCATENATE("(for ",TestYear," Cost of Service")</f>
        <v>(for 2021 Cost of Service</v>
      </c>
      <c r="E212" s="31"/>
      <c r="F212" s="214"/>
      <c r="G212" s="200"/>
      <c r="H212" s="200"/>
      <c r="I212" s="126"/>
      <c r="K212" s="27"/>
      <c r="L212" s="28" t="s">
        <v>31</v>
      </c>
      <c r="M212" s="28" t="s">
        <v>32</v>
      </c>
      <c r="N212" s="29"/>
      <c r="O212" s="30" t="str">
        <f>M212</f>
        <v>Weather-normalized</v>
      </c>
      <c r="Q212" s="127"/>
      <c r="R212" s="28" t="str">
        <f>L212</f>
        <v>Actual (Weather actual)</v>
      </c>
      <c r="S212" s="28" t="str">
        <f>M212</f>
        <v>Weather-normalized</v>
      </c>
      <c r="T212" s="28"/>
      <c r="U212" s="128" t="str">
        <f>O212</f>
        <v>Weather-normalized</v>
      </c>
    </row>
    <row r="213" spans="3:21" x14ac:dyDescent="0.25">
      <c r="C213" s="31" t="s">
        <v>33</v>
      </c>
      <c r="D213" s="32">
        <f t="shared" ref="D213:D218" si="113">D214-1</f>
        <v>2015</v>
      </c>
      <c r="E213" s="87"/>
      <c r="F213" s="88" t="str">
        <f t="shared" ref="F213:F219" si="114">F192</f>
        <v>Actual</v>
      </c>
      <c r="G213" s="177">
        <v>89459.702592344183</v>
      </c>
      <c r="H213" t="str">
        <f t="shared" ref="H213:H219" si="115">IF(D213=RebaseYear,"OEB-approved","")</f>
        <v/>
      </c>
      <c r="I213" s="132">
        <v>93913</v>
      </c>
      <c r="K213" s="90" t="str">
        <f t="shared" ref="K213:K219" si="116">K192</f>
        <v>Actual</v>
      </c>
      <c r="L213" s="183">
        <v>39466.039999999994</v>
      </c>
      <c r="M213" s="183">
        <v>33217.437720696485</v>
      </c>
      <c r="N213" s="58" t="str">
        <f t="shared" ref="N213:N219" si="117">N192</f>
        <v>OEB Approved</v>
      </c>
      <c r="O213" s="157">
        <v>33801.43</v>
      </c>
      <c r="Q213" s="93" t="str">
        <f>K213</f>
        <v>Actual</v>
      </c>
      <c r="R213" s="187">
        <f>IF(G192=0,"",L213/G192)</f>
        <v>39466.039999999994</v>
      </c>
      <c r="S213" s="188">
        <f>IF(G192=0,"",M213/G192)</f>
        <v>33217.437720696485</v>
      </c>
      <c r="T213" s="54" t="str">
        <f>N213</f>
        <v>OEB Approved</v>
      </c>
      <c r="U213" s="186">
        <f>IF(T213="","",IF(I192=0,"",O213/I192))</f>
        <v>33801.43</v>
      </c>
    </row>
    <row r="214" spans="3:21" x14ac:dyDescent="0.25">
      <c r="C214" s="31" t="s">
        <v>33</v>
      </c>
      <c r="D214" s="32">
        <f t="shared" si="113"/>
        <v>2016</v>
      </c>
      <c r="E214" s="87"/>
      <c r="F214" s="90" t="str">
        <f t="shared" si="114"/>
        <v>Actual</v>
      </c>
      <c r="G214" s="178">
        <v>89683.309478147872</v>
      </c>
      <c r="I214" s="133"/>
      <c r="K214" s="90" t="str">
        <f t="shared" si="116"/>
        <v>Actual</v>
      </c>
      <c r="L214" s="183">
        <v>35717.369999999995</v>
      </c>
      <c r="M214" s="183">
        <v>33339.641454058015</v>
      </c>
      <c r="N214" s="91"/>
      <c r="O214" s="134"/>
      <c r="Q214" s="93" t="str">
        <f t="shared" ref="Q214:Q219" si="118">K214</f>
        <v>Actual</v>
      </c>
      <c r="R214" s="189">
        <f t="shared" ref="R214:R219" si="119">IF(G193=0,"",L214/G193)</f>
        <v>35717.369999999995</v>
      </c>
      <c r="S214" s="190">
        <f t="shared" ref="S214:S219" si="120">IF(G193=0,"",M214/G193)</f>
        <v>33339.641454058015</v>
      </c>
      <c r="U214" s="160" t="str">
        <f>IF(T214="","",IF(I193=0,"",O214/I193))</f>
        <v/>
      </c>
    </row>
    <row r="215" spans="3:21" x14ac:dyDescent="0.25">
      <c r="C215" s="31" t="s">
        <v>33</v>
      </c>
      <c r="D215" s="32">
        <f t="shared" si="113"/>
        <v>2017</v>
      </c>
      <c r="E215" s="87"/>
      <c r="F215" s="90" t="str">
        <f t="shared" si="114"/>
        <v>Actual</v>
      </c>
      <c r="G215" s="178">
        <v>92189.055142849218</v>
      </c>
      <c r="H215" t="str">
        <f t="shared" si="115"/>
        <v/>
      </c>
      <c r="I215" s="133"/>
      <c r="K215" s="90" t="str">
        <f t="shared" si="116"/>
        <v>Actual</v>
      </c>
      <c r="L215" s="183">
        <v>30516.22</v>
      </c>
      <c r="M215" s="183">
        <v>33265.590319929914</v>
      </c>
      <c r="N215" s="91" t="str">
        <f t="shared" si="117"/>
        <v/>
      </c>
      <c r="O215" s="134"/>
      <c r="Q215" s="93" t="str">
        <f t="shared" si="118"/>
        <v>Actual</v>
      </c>
      <c r="R215" s="189">
        <f t="shared" si="119"/>
        <v>30516.22</v>
      </c>
      <c r="S215" s="190">
        <f t="shared" si="120"/>
        <v>33265.590319929914</v>
      </c>
      <c r="T215" t="str">
        <f t="shared" ref="T215:T219" si="121">N215</f>
        <v/>
      </c>
      <c r="U215" s="36" t="str">
        <f t="shared" ref="U215:U219" si="122">IF(T215="","",IF(I215=0,"",O215/I215))</f>
        <v/>
      </c>
    </row>
    <row r="216" spans="3:21" x14ac:dyDescent="0.25">
      <c r="C216" s="31" t="s">
        <v>33</v>
      </c>
      <c r="D216" s="32">
        <f t="shared" si="113"/>
        <v>2018</v>
      </c>
      <c r="E216" s="87"/>
      <c r="F216" s="90" t="str">
        <f t="shared" si="114"/>
        <v>Actual</v>
      </c>
      <c r="G216" s="178">
        <v>96388.618906430173</v>
      </c>
      <c r="H216" t="str">
        <f t="shared" si="115"/>
        <v/>
      </c>
      <c r="I216" s="135"/>
      <c r="K216" s="90" t="str">
        <f t="shared" si="116"/>
        <v>Actual</v>
      </c>
      <c r="L216" s="183">
        <v>30271.190000000002</v>
      </c>
      <c r="M216" s="183">
        <v>31688.883194608377</v>
      </c>
      <c r="N216" s="91" t="str">
        <f t="shared" si="117"/>
        <v/>
      </c>
      <c r="O216" s="66"/>
      <c r="Q216" s="93" t="str">
        <f t="shared" si="118"/>
        <v>Actual</v>
      </c>
      <c r="R216" s="189">
        <f t="shared" si="119"/>
        <v>30271.190000000002</v>
      </c>
      <c r="S216" s="190">
        <f t="shared" si="120"/>
        <v>31688.883194608377</v>
      </c>
      <c r="T216" t="str">
        <f t="shared" si="121"/>
        <v/>
      </c>
      <c r="U216" s="36" t="str">
        <f t="shared" si="122"/>
        <v/>
      </c>
    </row>
    <row r="217" spans="3:21" x14ac:dyDescent="0.25">
      <c r="C217" s="31" t="s">
        <v>33</v>
      </c>
      <c r="D217" s="32">
        <f t="shared" si="113"/>
        <v>2019</v>
      </c>
      <c r="E217" s="87"/>
      <c r="F217" s="90" t="str">
        <f t="shared" si="114"/>
        <v>Actual</v>
      </c>
      <c r="G217" s="178">
        <v>95340.923646515119</v>
      </c>
      <c r="H217" t="str">
        <f t="shared" si="115"/>
        <v/>
      </c>
      <c r="I217" s="135"/>
      <c r="K217" s="90" t="str">
        <f t="shared" si="116"/>
        <v>Actual</v>
      </c>
      <c r="L217" s="183">
        <v>29275.15</v>
      </c>
      <c r="M217" s="183">
        <v>30101.845140953283</v>
      </c>
      <c r="N217" s="91" t="str">
        <f t="shared" si="117"/>
        <v/>
      </c>
      <c r="O217" s="66"/>
      <c r="Q217" s="93" t="str">
        <f t="shared" si="118"/>
        <v>Actual</v>
      </c>
      <c r="R217" s="189">
        <f t="shared" si="119"/>
        <v>29275.15</v>
      </c>
      <c r="S217" s="190">
        <f t="shared" si="120"/>
        <v>30101.845140953283</v>
      </c>
      <c r="T217" t="str">
        <f t="shared" si="121"/>
        <v/>
      </c>
      <c r="U217" s="36" t="str">
        <f t="shared" si="122"/>
        <v/>
      </c>
    </row>
    <row r="218" spans="3:21" x14ac:dyDescent="0.25">
      <c r="C218" s="31" t="s">
        <v>50</v>
      </c>
      <c r="D218" s="32">
        <f t="shared" si="113"/>
        <v>2020</v>
      </c>
      <c r="E218" s="87"/>
      <c r="F218" s="90" t="str">
        <f t="shared" si="114"/>
        <v>Forecast</v>
      </c>
      <c r="G218" s="178">
        <v>99100.281911651779</v>
      </c>
      <c r="H218" t="str">
        <f t="shared" si="115"/>
        <v/>
      </c>
      <c r="I218" s="135"/>
      <c r="K218" s="90" t="str">
        <f t="shared" si="116"/>
        <v>Forecast</v>
      </c>
      <c r="L218" s="184"/>
      <c r="M218" s="183">
        <v>27927.216521161627</v>
      </c>
      <c r="N218" s="91" t="str">
        <f t="shared" si="117"/>
        <v/>
      </c>
      <c r="O218" s="66"/>
      <c r="Q218" s="93" t="str">
        <f t="shared" si="118"/>
        <v>Forecast</v>
      </c>
      <c r="R218" s="184">
        <f t="shared" si="119"/>
        <v>0</v>
      </c>
      <c r="S218" s="190">
        <f t="shared" si="120"/>
        <v>27927.216521161627</v>
      </c>
      <c r="T218" t="str">
        <f t="shared" si="121"/>
        <v/>
      </c>
      <c r="U218" s="36" t="str">
        <f t="shared" si="122"/>
        <v/>
      </c>
    </row>
    <row r="219" spans="3:21" ht="15.75" thickBot="1" x14ac:dyDescent="0.3">
      <c r="C219" s="42" t="s">
        <v>51</v>
      </c>
      <c r="D219" s="43">
        <f>TestYear</f>
        <v>2021</v>
      </c>
      <c r="E219" s="22"/>
      <c r="F219" s="100" t="str">
        <f t="shared" si="114"/>
        <v>Forecast</v>
      </c>
      <c r="G219" s="194">
        <v>111780</v>
      </c>
      <c r="H219" s="47" t="str">
        <f t="shared" si="115"/>
        <v/>
      </c>
      <c r="I219" s="139"/>
      <c r="K219" s="100" t="str">
        <f t="shared" si="116"/>
        <v>Forecast</v>
      </c>
      <c r="L219" s="185"/>
      <c r="M219" s="183">
        <v>27098.262991662719</v>
      </c>
      <c r="N219" s="104" t="str">
        <f t="shared" si="117"/>
        <v/>
      </c>
      <c r="O219" s="142"/>
      <c r="Q219" s="143" t="str">
        <f t="shared" si="118"/>
        <v>Forecast</v>
      </c>
      <c r="R219" s="185">
        <f t="shared" si="119"/>
        <v>0</v>
      </c>
      <c r="S219" s="191">
        <f t="shared" si="120"/>
        <v>27098.262991662719</v>
      </c>
      <c r="T219" s="47" t="str">
        <f t="shared" si="121"/>
        <v/>
      </c>
      <c r="U219" s="48" t="str">
        <f t="shared" si="122"/>
        <v/>
      </c>
    </row>
    <row r="220" spans="3:21" ht="15.75" thickBot="1" x14ac:dyDescent="0.3">
      <c r="C220" s="109"/>
      <c r="I220" s="55">
        <f>SUM(I213:I218)</f>
        <v>93913</v>
      </c>
      <c r="O220" s="55">
        <f>SUM(O213:O218)</f>
        <v>33801.43</v>
      </c>
      <c r="U220" s="55">
        <f>SUM(U213:U218)</f>
        <v>33801.43</v>
      </c>
    </row>
    <row r="221" spans="3:21" ht="39" customHeight="1" thickBot="1" x14ac:dyDescent="0.3">
      <c r="C221" s="110" t="s">
        <v>38</v>
      </c>
      <c r="D221" s="111" t="s">
        <v>39</v>
      </c>
      <c r="E221" s="112"/>
      <c r="F221" s="112"/>
      <c r="G221" s="112" t="s">
        <v>40</v>
      </c>
      <c r="H221" s="112"/>
      <c r="I221" s="61" t="str">
        <f>I200</f>
        <v>Test Year Versus OEB-approved</v>
      </c>
      <c r="J221" s="144"/>
      <c r="K221" s="60" t="s">
        <v>39</v>
      </c>
      <c r="L221" s="201" t="s">
        <v>40</v>
      </c>
      <c r="M221" s="201"/>
      <c r="N221" s="112"/>
      <c r="O221" s="61" t="str">
        <f>I221</f>
        <v>Test Year Versus OEB-approved</v>
      </c>
      <c r="P221" s="145"/>
      <c r="Q221" s="60" t="s">
        <v>39</v>
      </c>
      <c r="R221" s="201" t="s">
        <v>40</v>
      </c>
      <c r="S221" s="201"/>
      <c r="T221" s="112"/>
      <c r="U221" s="61" t="str">
        <f>O221</f>
        <v>Test Year Versus OEB-approved</v>
      </c>
    </row>
    <row r="222" spans="3:21" x14ac:dyDescent="0.25">
      <c r="C222" s="87"/>
      <c r="D222" s="146">
        <f t="shared" ref="D222:D228" si="123">D213</f>
        <v>2015</v>
      </c>
      <c r="E222" s="54"/>
      <c r="G222" s="115"/>
      <c r="I222" s="116"/>
      <c r="J222" s="87"/>
      <c r="K222" s="32">
        <f>D222</f>
        <v>2015</v>
      </c>
      <c r="L222" s="65"/>
      <c r="M222" s="65"/>
      <c r="O222" s="66"/>
      <c r="P222" s="87"/>
      <c r="Q222" s="32">
        <f>K222</f>
        <v>2015</v>
      </c>
      <c r="R222" s="117"/>
      <c r="S222" s="117"/>
      <c r="U222" s="66"/>
    </row>
    <row r="223" spans="3:21" x14ac:dyDescent="0.25">
      <c r="C223" s="87"/>
      <c r="D223" s="118">
        <f t="shared" si="123"/>
        <v>2016</v>
      </c>
      <c r="G223" s="119">
        <f t="shared" ref="G223:G228" si="124">IF(G213=0,"",G214/G213-1)</f>
        <v>2.4995263713611937E-3</v>
      </c>
      <c r="I223" s="116"/>
      <c r="J223" s="87"/>
      <c r="K223" s="32">
        <f t="shared" ref="K223:K229" si="125">D223</f>
        <v>2016</v>
      </c>
      <c r="L223" s="168">
        <f t="shared" ref="L223:M226" si="126">IF(L213=0,"",L214/L213-1)</f>
        <v>-9.4984700770586517E-2</v>
      </c>
      <c r="M223" s="168">
        <f t="shared" si="126"/>
        <v>3.6789030625739017E-3</v>
      </c>
      <c r="O223" s="66"/>
      <c r="P223" s="87"/>
      <c r="Q223" s="32">
        <f t="shared" ref="Q223:Q229" si="127">K223</f>
        <v>2016</v>
      </c>
      <c r="R223" s="168">
        <f>IF(R213="","",IF(R213=0,"",R214/R213-1))</f>
        <v>-9.4984700770586517E-2</v>
      </c>
      <c r="S223" s="168">
        <f>IF(S213="","",IF(S213=0,"",S214/S213-1))</f>
        <v>3.6789030625739017E-3</v>
      </c>
      <c r="U223" s="66"/>
    </row>
    <row r="224" spans="3:21" x14ac:dyDescent="0.25">
      <c r="C224" s="87"/>
      <c r="D224" s="148">
        <f t="shared" si="123"/>
        <v>2017</v>
      </c>
      <c r="G224" s="119">
        <f t="shared" si="124"/>
        <v>2.7939933074301759E-2</v>
      </c>
      <c r="I224" s="116"/>
      <c r="J224" s="87"/>
      <c r="K224" s="32">
        <f t="shared" si="125"/>
        <v>2017</v>
      </c>
      <c r="L224" s="168">
        <f t="shared" si="126"/>
        <v>-0.14561962428924624</v>
      </c>
      <c r="M224" s="168">
        <f t="shared" si="126"/>
        <v>-2.2211136922436481E-3</v>
      </c>
      <c r="O224" s="66"/>
      <c r="P224" s="87"/>
      <c r="Q224" s="32">
        <f t="shared" si="127"/>
        <v>2017</v>
      </c>
      <c r="R224" s="168">
        <f t="shared" ref="R224:S226" si="128">IF(R214="","",IF(R214=0,"",R215/R214-1))</f>
        <v>-0.14561962428924624</v>
      </c>
      <c r="S224" s="168">
        <f t="shared" si="128"/>
        <v>-2.2211136922436481E-3</v>
      </c>
      <c r="U224" s="66"/>
    </row>
    <row r="225" spans="2:22" x14ac:dyDescent="0.25">
      <c r="C225" s="87"/>
      <c r="D225" s="118">
        <f t="shared" si="123"/>
        <v>2018</v>
      </c>
      <c r="G225" s="119">
        <f t="shared" si="124"/>
        <v>4.5553821514643156E-2</v>
      </c>
      <c r="I225" s="116"/>
      <c r="J225" s="87"/>
      <c r="K225" s="32">
        <f t="shared" si="125"/>
        <v>2018</v>
      </c>
      <c r="L225" s="168">
        <f t="shared" si="126"/>
        <v>-8.029500377176424E-3</v>
      </c>
      <c r="M225" s="168">
        <f t="shared" si="126"/>
        <v>-4.7397539323897342E-2</v>
      </c>
      <c r="O225" s="66"/>
      <c r="P225" s="87"/>
      <c r="Q225" s="32">
        <f t="shared" si="127"/>
        <v>2018</v>
      </c>
      <c r="R225" s="168">
        <f t="shared" si="128"/>
        <v>-8.029500377176424E-3</v>
      </c>
      <c r="S225" s="168">
        <f t="shared" si="128"/>
        <v>-4.7397539323897342E-2</v>
      </c>
      <c r="U225" s="66"/>
    </row>
    <row r="226" spans="2:22" x14ac:dyDescent="0.25">
      <c r="C226" s="87"/>
      <c r="D226" s="118">
        <f t="shared" si="123"/>
        <v>2019</v>
      </c>
      <c r="G226" s="119">
        <f t="shared" si="124"/>
        <v>-1.0869491354908889E-2</v>
      </c>
      <c r="I226" s="116"/>
      <c r="J226" s="87"/>
      <c r="K226" s="32">
        <f t="shared" si="125"/>
        <v>2019</v>
      </c>
      <c r="L226" s="168">
        <f t="shared" si="126"/>
        <v>-3.2903893107604998E-2</v>
      </c>
      <c r="M226" s="168">
        <f t="shared" si="126"/>
        <v>-5.0081855012331755E-2</v>
      </c>
      <c r="O226" s="66"/>
      <c r="P226" s="87"/>
      <c r="Q226" s="32">
        <f t="shared" si="127"/>
        <v>2019</v>
      </c>
      <c r="R226" s="168">
        <f t="shared" si="128"/>
        <v>-3.2903893107604998E-2</v>
      </c>
      <c r="S226" s="168">
        <f t="shared" si="128"/>
        <v>-5.0081855012331755E-2</v>
      </c>
      <c r="U226" s="66"/>
    </row>
    <row r="227" spans="2:22" x14ac:dyDescent="0.25">
      <c r="C227" s="87"/>
      <c r="D227" s="118">
        <f t="shared" si="123"/>
        <v>2020</v>
      </c>
      <c r="G227" s="119">
        <f t="shared" si="124"/>
        <v>3.9430688537010816E-2</v>
      </c>
      <c r="I227" s="116"/>
      <c r="J227" s="87"/>
      <c r="K227" s="32">
        <f t="shared" si="125"/>
        <v>2020</v>
      </c>
      <c r="L227" s="168" t="str">
        <f>IF(K218="Forecast","",IF(L217=0,"",L218/L217-1))</f>
        <v/>
      </c>
      <c r="M227" s="168">
        <f>IF(M217=0,"",M218/M217-1)</f>
        <v>-7.2242369516182681E-2</v>
      </c>
      <c r="O227" s="66"/>
      <c r="P227" s="87"/>
      <c r="Q227" s="32">
        <f t="shared" si="127"/>
        <v>2020</v>
      </c>
      <c r="R227" s="168" t="str">
        <f>IF(Q218="Forecast","",IF(R217=0,"",R218/R217-1))</f>
        <v/>
      </c>
      <c r="S227" s="168">
        <f>IF(S217="","",IF(S217=0,"",S218/S217-1))</f>
        <v>-7.2242369516182681E-2</v>
      </c>
      <c r="U227" s="66"/>
    </row>
    <row r="228" spans="2:22" x14ac:dyDescent="0.25">
      <c r="C228" s="87"/>
      <c r="D228" s="148">
        <f t="shared" si="123"/>
        <v>2021</v>
      </c>
      <c r="G228" s="119">
        <f t="shared" si="124"/>
        <v>0.12794835538058535</v>
      </c>
      <c r="I228" s="121">
        <f>IF(I220=0,"",G219/I220-1)</f>
        <v>0.19025055104192168</v>
      </c>
      <c r="J228" s="87"/>
      <c r="K228" s="32">
        <f t="shared" si="125"/>
        <v>2021</v>
      </c>
      <c r="L228" s="168" t="str">
        <f>IF(K219="Forecast","",IF(L218=0,"",L219/L218-1))</f>
        <v/>
      </c>
      <c r="M228" s="168">
        <f>IF(M218=0,"",M219/M218-1)</f>
        <v>-2.9682640547824546E-2</v>
      </c>
      <c r="O228" s="165">
        <f>IF(O220=0,"",M219/O220-1)</f>
        <v>-0.19831016049727135</v>
      </c>
      <c r="P228" s="87"/>
      <c r="Q228" s="32">
        <f t="shared" si="127"/>
        <v>2021</v>
      </c>
      <c r="R228" s="168" t="str">
        <f>IF(Q219="Forecast","",IF(R218=0,"",R219/R218-1))</f>
        <v/>
      </c>
      <c r="S228" s="168">
        <f>IF(S218="","",IF(S218=0,"",S219/S218-1))</f>
        <v>-2.9682640547824546E-2</v>
      </c>
      <c r="U228" s="165">
        <f>IF(U220=0,"",S219/U220-1)</f>
        <v>-0.19831016049727135</v>
      </c>
    </row>
    <row r="229" spans="2:22" ht="30.75" thickBot="1" x14ac:dyDescent="0.3">
      <c r="C229" s="22"/>
      <c r="D229" s="122" t="s">
        <v>42</v>
      </c>
      <c r="E229" s="47"/>
      <c r="F229" s="47"/>
      <c r="G229" s="123">
        <f>IF(G213=0,"",(G219/G213)^(1/($D219-$D213-1))-1)</f>
        <v>4.5556078127154676E-2</v>
      </c>
      <c r="H229" s="47"/>
      <c r="I229" s="76">
        <f>IF(I220=0,"",(G219/I220)^(1/(TestYear-RebaseYear-1))-1)</f>
        <v>4.4502774195064543E-2</v>
      </c>
      <c r="J229" s="87"/>
      <c r="K229" s="74" t="str">
        <f t="shared" si="125"/>
        <v>Geometric Mean</v>
      </c>
      <c r="L229" s="166">
        <f>IF(L213=0,"",(L217/L213)^(1/($D217-$D213-1))-1)</f>
        <v>-9.4770860030379156E-2</v>
      </c>
      <c r="M229" s="166">
        <f>IF(M213=0,"",(M219/M213)^(1/($D219-$D213-1))-1)</f>
        <v>-3.9903105843898778E-2</v>
      </c>
      <c r="N229" s="47"/>
      <c r="O229" s="167">
        <f>IF(O220=0,"",(M219/O220)^(1/(TestYear-RebaseYear-1))-1)</f>
        <v>-5.3759363755448097E-2</v>
      </c>
      <c r="P229" s="22"/>
      <c r="Q229" s="74" t="str">
        <f t="shared" si="127"/>
        <v>Geometric Mean</v>
      </c>
      <c r="R229" s="166">
        <f>IF(R213="","",IF(R213=0,"",(R217/R213)^(1/($D217-$D213-1))-1))</f>
        <v>-9.4770860030379156E-2</v>
      </c>
      <c r="S229" s="166">
        <f>IF(S213="","",IF(S213=0,"",(S219/S213)^(1/($D219-$D213-1))-1))</f>
        <v>-3.9903105843898778E-2</v>
      </c>
      <c r="T229" s="47"/>
      <c r="U229" s="167">
        <f>IF(U220=0,"",(S219/U220)^(1/(TestYear-RebaseYear-1))-1)</f>
        <v>-5.3759363755448097E-2</v>
      </c>
    </row>
    <row r="230" spans="2:22" ht="15.75" thickBot="1" x14ac:dyDescent="0.3">
      <c r="D230" s="150"/>
      <c r="G230" s="119"/>
      <c r="I230" s="151"/>
      <c r="K230" s="150"/>
      <c r="L230" s="68"/>
      <c r="M230" s="68"/>
      <c r="O230" s="151"/>
      <c r="Q230" s="150"/>
      <c r="R230" s="120"/>
      <c r="S230" s="68"/>
      <c r="U230" s="151"/>
    </row>
    <row r="231" spans="2:22" ht="15.75" thickBot="1" x14ac:dyDescent="0.3">
      <c r="B231" s="77">
        <v>5</v>
      </c>
      <c r="C231" s="78" t="s">
        <v>44</v>
      </c>
      <c r="D231" s="202" t="s">
        <v>54</v>
      </c>
      <c r="E231" s="203"/>
      <c r="F231" s="203"/>
      <c r="G231" s="203"/>
      <c r="H231" s="203"/>
      <c r="I231" s="204"/>
      <c r="K231" s="79" t="s">
        <v>46</v>
      </c>
      <c r="Q231" s="80" t="s">
        <v>53</v>
      </c>
    </row>
    <row r="232" spans="2:22" ht="15.75" thickBot="1" x14ac:dyDescent="0.3">
      <c r="Q232" s="47"/>
      <c r="R232" s="47"/>
      <c r="S232" s="47"/>
      <c r="T232" s="47"/>
      <c r="U232" s="47"/>
    </row>
    <row r="233" spans="2:22" ht="12.75" customHeight="1" x14ac:dyDescent="0.25">
      <c r="C233" s="17"/>
      <c r="D233" s="18" t="s">
        <v>29</v>
      </c>
      <c r="E233" s="18"/>
      <c r="F233" s="215" t="s">
        <v>55</v>
      </c>
      <c r="G233" s="216"/>
      <c r="H233" s="216"/>
      <c r="I233" s="217"/>
      <c r="J233" s="18"/>
      <c r="K233" s="197" t="s">
        <v>30</v>
      </c>
      <c r="L233" s="198"/>
      <c r="M233" s="198"/>
      <c r="N233" s="198"/>
      <c r="O233" s="199"/>
      <c r="P233" s="19"/>
      <c r="Q233" s="211" t="str">
        <f>CONCATENATE("Consumption (kWh) per ",LEFT(F233,LEN(F233)-1))</f>
        <v>Consumption (kWh) per Connection</v>
      </c>
      <c r="R233" s="212"/>
      <c r="S233" s="212"/>
      <c r="T233" s="212"/>
      <c r="U233" s="213"/>
      <c r="V233" s="81"/>
    </row>
    <row r="234" spans="2:22" ht="38.25" customHeight="1" thickBot="1" x14ac:dyDescent="0.3">
      <c r="C234" s="22"/>
      <c r="D234" s="23" t="str">
        <f>CONCATENATE("(for ",TestYear," Cost of Service")</f>
        <v>(for 2021 Cost of Service</v>
      </c>
      <c r="E234" s="31"/>
      <c r="F234" s="214"/>
      <c r="G234" s="200"/>
      <c r="H234" s="218"/>
      <c r="I234" s="82"/>
      <c r="J234" s="31"/>
      <c r="K234" s="27"/>
      <c r="L234" s="28" t="s">
        <v>31</v>
      </c>
      <c r="M234" s="28" t="s">
        <v>32</v>
      </c>
      <c r="N234" s="29"/>
      <c r="O234" s="30" t="s">
        <v>32</v>
      </c>
      <c r="P234" s="31"/>
      <c r="Q234" s="83"/>
      <c r="R234" s="84" t="str">
        <f>L234</f>
        <v>Actual (Weather actual)</v>
      </c>
      <c r="S234" s="85" t="str">
        <f>M234</f>
        <v>Weather-normalized</v>
      </c>
      <c r="T234" s="85"/>
      <c r="U234" s="86" t="str">
        <f>O234</f>
        <v>Weather-normalized</v>
      </c>
      <c r="V234" s="81"/>
    </row>
    <row r="235" spans="2:22" x14ac:dyDescent="0.25">
      <c r="C235" s="31" t="s">
        <v>33</v>
      </c>
      <c r="D235" s="32">
        <f t="shared" ref="D235:D239" si="129">D236-1</f>
        <v>2015</v>
      </c>
      <c r="E235" s="87"/>
      <c r="F235" s="88" t="str">
        <f>$K$39</f>
        <v>Actual</v>
      </c>
      <c r="G235" s="89">
        <v>5422</v>
      </c>
      <c r="H235" s="36" t="s">
        <v>61</v>
      </c>
      <c r="I235" s="96">
        <v>5419</v>
      </c>
      <c r="J235" s="87"/>
      <c r="K235" s="90" t="str">
        <f>F235</f>
        <v>Actual</v>
      </c>
      <c r="L235" s="38">
        <v>2036368.7200000002</v>
      </c>
      <c r="M235" s="38">
        <v>1940235.9090412627</v>
      </c>
      <c r="N235" s="91" t="str">
        <f>H235</f>
        <v>OEB APP</v>
      </c>
      <c r="O235" s="96">
        <v>2018762</v>
      </c>
      <c r="P235" s="87"/>
      <c r="Q235" s="93" t="str">
        <f>K235</f>
        <v>Actual</v>
      </c>
      <c r="R235" s="192">
        <f>IF(G235=0,"",L235/G235)</f>
        <v>375.57519734415348</v>
      </c>
      <c r="S235" s="190">
        <f>IF(G235=0,"",M235/G235)</f>
        <v>357.8450588419887</v>
      </c>
      <c r="T235" t="str">
        <f>N235</f>
        <v>OEB APP</v>
      </c>
      <c r="U235" s="95">
        <f>IF(T235="","",IF(I235=0,"",O235/I235))</f>
        <v>372.53404687211662</v>
      </c>
      <c r="V235" s="33"/>
    </row>
    <row r="236" spans="2:22" x14ac:dyDescent="0.25">
      <c r="C236" s="31" t="s">
        <v>33</v>
      </c>
      <c r="D236" s="32">
        <f t="shared" si="129"/>
        <v>2016</v>
      </c>
      <c r="E236" s="87"/>
      <c r="F236" s="90" t="str">
        <f>$K$40</f>
        <v>Actual</v>
      </c>
      <c r="G236" s="89">
        <v>5424</v>
      </c>
      <c r="H236" s="36"/>
      <c r="I236" s="97"/>
      <c r="J236" s="87"/>
      <c r="K236" s="90" t="str">
        <f t="shared" ref="K236:K241" si="130">F236</f>
        <v>Actual</v>
      </c>
      <c r="L236" s="38">
        <v>2042501.58</v>
      </c>
      <c r="M236" s="38">
        <v>2061696.9321666847</v>
      </c>
      <c r="N236" s="91"/>
      <c r="O236" s="98"/>
      <c r="P236" s="87"/>
      <c r="Q236" s="93" t="str">
        <f t="shared" ref="Q236:Q241" si="131">K236</f>
        <v>Actual</v>
      </c>
      <c r="R236" s="192">
        <f t="shared" ref="R236:R241" si="132">IF(G236=0,"",L236/G236)</f>
        <v>376.56740044247789</v>
      </c>
      <c r="S236" s="190">
        <f t="shared" ref="S236:S241" si="133">IF(G236=0,"",M236/G236)</f>
        <v>380.10636654990498</v>
      </c>
      <c r="U236" s="95" t="str">
        <f>IF(T236="","",IF(I236=0,"",O236/I236))</f>
        <v/>
      </c>
      <c r="V236" s="33"/>
    </row>
    <row r="237" spans="2:22" x14ac:dyDescent="0.25">
      <c r="C237" s="31" t="s">
        <v>33</v>
      </c>
      <c r="D237" s="32">
        <f t="shared" si="129"/>
        <v>2017</v>
      </c>
      <c r="E237" s="87"/>
      <c r="F237" s="90" t="str">
        <f>$K$41</f>
        <v>Actual</v>
      </c>
      <c r="G237" s="89">
        <v>5424</v>
      </c>
      <c r="H237" s="36" t="str">
        <f t="shared" ref="H237:H241" si="134">IF(D237=RebaseYear,"OEB-approved","")</f>
        <v/>
      </c>
      <c r="I237" s="97"/>
      <c r="J237" s="87"/>
      <c r="K237" s="90" t="str">
        <f t="shared" si="130"/>
        <v>Actual</v>
      </c>
      <c r="L237" s="38">
        <v>2036368.7200000002</v>
      </c>
      <c r="M237" s="38">
        <v>2086034.4708854936</v>
      </c>
      <c r="N237" s="91" t="str">
        <f t="shared" ref="N237:N241" si="135">H237</f>
        <v/>
      </c>
      <c r="O237" s="98"/>
      <c r="P237" s="87"/>
      <c r="Q237" s="93" t="str">
        <f t="shared" si="131"/>
        <v>Actual</v>
      </c>
      <c r="R237" s="192">
        <f t="shared" si="132"/>
        <v>375.4367109144543</v>
      </c>
      <c r="S237" s="190">
        <f t="shared" si="133"/>
        <v>384.59337590071783</v>
      </c>
      <c r="T237" t="str">
        <f t="shared" ref="T237:T241" si="136">N237</f>
        <v/>
      </c>
      <c r="U237" s="95" t="str">
        <f t="shared" ref="U237:U241" si="137">IF(T237="","",IF(I237=0,"",O237/I237))</f>
        <v/>
      </c>
      <c r="V237" s="33"/>
    </row>
    <row r="238" spans="2:22" x14ac:dyDescent="0.25">
      <c r="C238" s="31" t="s">
        <v>33</v>
      </c>
      <c r="D238" s="32">
        <f t="shared" si="129"/>
        <v>2018</v>
      </c>
      <c r="E238" s="87"/>
      <c r="F238" s="90" t="str">
        <f>$K$42</f>
        <v>Actual</v>
      </c>
      <c r="G238" s="89">
        <v>5424</v>
      </c>
      <c r="H238" s="36" t="str">
        <f t="shared" si="134"/>
        <v/>
      </c>
      <c r="I238" s="39"/>
      <c r="J238" s="87"/>
      <c r="K238" s="90" t="str">
        <f t="shared" si="130"/>
        <v>Actual</v>
      </c>
      <c r="L238" s="38">
        <v>2031595.1800000002</v>
      </c>
      <c r="M238" s="38">
        <v>2023784.6489356894</v>
      </c>
      <c r="N238" s="91" t="str">
        <f t="shared" si="135"/>
        <v/>
      </c>
      <c r="O238" s="92"/>
      <c r="P238" s="87"/>
      <c r="Q238" s="93" t="str">
        <f t="shared" si="131"/>
        <v>Actual</v>
      </c>
      <c r="R238" s="192">
        <f t="shared" si="132"/>
        <v>374.55663348082601</v>
      </c>
      <c r="S238" s="190">
        <f t="shared" si="133"/>
        <v>373.11663881557695</v>
      </c>
      <c r="T238" t="str">
        <f t="shared" si="136"/>
        <v/>
      </c>
      <c r="U238" s="95" t="str">
        <f t="shared" si="137"/>
        <v/>
      </c>
      <c r="V238" s="33"/>
    </row>
    <row r="239" spans="2:22" x14ac:dyDescent="0.25">
      <c r="C239" s="31" t="s">
        <v>33</v>
      </c>
      <c r="D239" s="32">
        <f t="shared" si="129"/>
        <v>2019</v>
      </c>
      <c r="E239" s="87"/>
      <c r="F239" s="90" t="str">
        <f>$K$43</f>
        <v>Actual</v>
      </c>
      <c r="G239" s="89">
        <v>5424</v>
      </c>
      <c r="H239" s="36" t="str">
        <f t="shared" si="134"/>
        <v/>
      </c>
      <c r="I239" s="39"/>
      <c r="J239" s="87"/>
      <c r="K239" s="90" t="str">
        <f t="shared" si="130"/>
        <v>Actual</v>
      </c>
      <c r="L239" s="38">
        <v>2036368.7200000002</v>
      </c>
      <c r="M239" s="38">
        <v>2031466.3342982221</v>
      </c>
      <c r="N239" s="91" t="str">
        <f t="shared" si="135"/>
        <v/>
      </c>
      <c r="O239" s="92"/>
      <c r="P239" s="87"/>
      <c r="Q239" s="93" t="str">
        <f t="shared" si="131"/>
        <v>Actual</v>
      </c>
      <c r="R239" s="192">
        <f t="shared" si="132"/>
        <v>375.4367109144543</v>
      </c>
      <c r="S239" s="190">
        <f t="shared" si="133"/>
        <v>374.53287874229756</v>
      </c>
      <c r="T239" t="str">
        <f t="shared" si="136"/>
        <v/>
      </c>
      <c r="U239" s="95" t="str">
        <f t="shared" si="137"/>
        <v/>
      </c>
      <c r="V239" s="33"/>
    </row>
    <row r="240" spans="2:22" x14ac:dyDescent="0.25">
      <c r="C240" s="31" t="s">
        <v>35</v>
      </c>
      <c r="D240" s="32">
        <f>D241-1</f>
        <v>2020</v>
      </c>
      <c r="E240" s="87"/>
      <c r="F240" s="90" t="str">
        <f>$K$44</f>
        <v>Forecast</v>
      </c>
      <c r="G240" s="89">
        <v>5424</v>
      </c>
      <c r="H240" s="36" t="str">
        <f t="shared" si="134"/>
        <v/>
      </c>
      <c r="I240" s="39"/>
      <c r="J240" s="87"/>
      <c r="K240" s="90" t="str">
        <f t="shared" si="130"/>
        <v>Forecast</v>
      </c>
      <c r="L240" s="152"/>
      <c r="M240" s="41">
        <v>2036369</v>
      </c>
      <c r="N240" s="91" t="str">
        <f t="shared" si="135"/>
        <v/>
      </c>
      <c r="O240" s="92"/>
      <c r="P240" s="87"/>
      <c r="Q240" s="93" t="str">
        <f t="shared" si="131"/>
        <v>Forecast</v>
      </c>
      <c r="R240" s="192">
        <f t="shared" si="132"/>
        <v>0</v>
      </c>
      <c r="S240" s="190">
        <f t="shared" si="133"/>
        <v>375.43676253687318</v>
      </c>
      <c r="T240" t="str">
        <f t="shared" si="136"/>
        <v/>
      </c>
      <c r="U240" s="95" t="str">
        <f t="shared" si="137"/>
        <v/>
      </c>
      <c r="V240" s="33"/>
    </row>
    <row r="241" spans="3:22" ht="15.75" thickBot="1" x14ac:dyDescent="0.3">
      <c r="C241" s="42" t="s">
        <v>37</v>
      </c>
      <c r="D241" s="43">
        <f>TestYear</f>
        <v>2021</v>
      </c>
      <c r="E241" s="22"/>
      <c r="F241" s="100" t="str">
        <f>$K$45</f>
        <v>Forecast</v>
      </c>
      <c r="G241" s="101">
        <v>5424</v>
      </c>
      <c r="H241" s="48" t="str">
        <f t="shared" si="134"/>
        <v/>
      </c>
      <c r="I241" s="102"/>
      <c r="J241" s="22"/>
      <c r="K241" s="100" t="str">
        <f t="shared" si="130"/>
        <v>Forecast</v>
      </c>
      <c r="L241" s="153"/>
      <c r="M241" s="50">
        <v>2036369</v>
      </c>
      <c r="N241" s="104" t="str">
        <f t="shared" si="135"/>
        <v/>
      </c>
      <c r="O241" s="105"/>
      <c r="P241" s="22"/>
      <c r="Q241" s="106" t="str">
        <f t="shared" si="131"/>
        <v>Forecast</v>
      </c>
      <c r="R241" s="193">
        <f t="shared" si="132"/>
        <v>0</v>
      </c>
      <c r="S241" s="191">
        <f t="shared" si="133"/>
        <v>375.43676253687318</v>
      </c>
      <c r="T241" s="47" t="str">
        <f t="shared" si="136"/>
        <v/>
      </c>
      <c r="U241" s="108" t="str">
        <f t="shared" si="137"/>
        <v/>
      </c>
      <c r="V241" s="33"/>
    </row>
    <row r="242" spans="3:22" ht="15.75" thickBot="1" x14ac:dyDescent="0.3">
      <c r="C242" s="109"/>
      <c r="I242" s="55">
        <f>SUM(I235:I240)</f>
        <v>5419</v>
      </c>
      <c r="O242" s="55">
        <f>SUM(O235:O240)</f>
        <v>2018762</v>
      </c>
      <c r="U242" s="55">
        <f>SUM(U235:U240)</f>
        <v>372.53404687211662</v>
      </c>
    </row>
    <row r="243" spans="3:22" ht="39" thickBot="1" x14ac:dyDescent="0.3">
      <c r="C243" s="110" t="s">
        <v>38</v>
      </c>
      <c r="D243" s="111" t="s">
        <v>39</v>
      </c>
      <c r="E243" s="52"/>
      <c r="F243" s="52"/>
      <c r="G243" s="112" t="s">
        <v>40</v>
      </c>
      <c r="H243" s="52"/>
      <c r="I243" s="61" t="s">
        <v>49</v>
      </c>
      <c r="J243" s="59"/>
      <c r="K243" s="60" t="s">
        <v>39</v>
      </c>
      <c r="L243" s="201" t="s">
        <v>40</v>
      </c>
      <c r="M243" s="201"/>
      <c r="N243" s="52"/>
      <c r="O243" s="61" t="str">
        <f>I243</f>
        <v>Test Year Versus OEB-approved</v>
      </c>
      <c r="P243" s="113"/>
      <c r="Q243" s="60" t="s">
        <v>39</v>
      </c>
      <c r="R243" s="201" t="s">
        <v>40</v>
      </c>
      <c r="S243" s="201"/>
      <c r="T243" s="52"/>
      <c r="U243" s="61" t="str">
        <f>O243</f>
        <v>Test Year Versus OEB-approved</v>
      </c>
    </row>
    <row r="244" spans="3:22" x14ac:dyDescent="0.25">
      <c r="C244" s="87"/>
      <c r="D244" s="114">
        <f t="shared" ref="D244:D250" si="138">D235</f>
        <v>2015</v>
      </c>
      <c r="G244" s="115"/>
      <c r="I244" s="116"/>
      <c r="J244" s="36"/>
      <c r="K244" s="32">
        <f>D244</f>
        <v>2015</v>
      </c>
      <c r="L244" s="65"/>
      <c r="M244" s="65"/>
      <c r="O244" s="66"/>
      <c r="P244" s="87"/>
      <c r="Q244" s="32">
        <f>K244</f>
        <v>2015</v>
      </c>
      <c r="R244" s="117"/>
      <c r="S244" s="117"/>
      <c r="U244" s="66"/>
    </row>
    <row r="245" spans="3:22" x14ac:dyDescent="0.25">
      <c r="C245" s="87"/>
      <c r="D245" s="118">
        <f t="shared" si="138"/>
        <v>2016</v>
      </c>
      <c r="G245" s="119">
        <f t="shared" ref="G245:G250" si="139">IF(G235=0,"",G236/G235-1)</f>
        <v>3.6886757654008839E-4</v>
      </c>
      <c r="I245" s="116"/>
      <c r="J245" s="36"/>
      <c r="K245" s="32">
        <f t="shared" ref="K245:K251" si="140">D245</f>
        <v>2016</v>
      </c>
      <c r="L245" s="68">
        <f t="shared" ref="L245:M248" si="141">IF(L235=0,"",L236/L235-1)</f>
        <v>3.0116648030225068E-3</v>
      </c>
      <c r="M245" s="68">
        <f t="shared" si="141"/>
        <v>6.2601162342903027E-2</v>
      </c>
      <c r="O245" s="66"/>
      <c r="P245" s="87"/>
      <c r="Q245" s="32">
        <f t="shared" ref="Q245:Q251" si="142">K245</f>
        <v>2016</v>
      </c>
      <c r="R245" s="120">
        <f>IF(R235="","",IF(R235=0,"",R236/R235-1))</f>
        <v>2.6418227437292607E-3</v>
      </c>
      <c r="S245" s="120">
        <f>IF(S235="","",IF(S235=0,"",S236/S235-1))</f>
        <v>6.2209347755018296E-2</v>
      </c>
      <c r="U245" s="66"/>
    </row>
    <row r="246" spans="3:22" x14ac:dyDescent="0.25">
      <c r="C246" s="87"/>
      <c r="D246" s="118">
        <f t="shared" si="138"/>
        <v>2017</v>
      </c>
      <c r="G246" s="119">
        <f t="shared" si="139"/>
        <v>0</v>
      </c>
      <c r="I246" s="116"/>
      <c r="J246" s="36"/>
      <c r="K246" s="32">
        <f t="shared" si="140"/>
        <v>2017</v>
      </c>
      <c r="L246" s="68">
        <f t="shared" si="141"/>
        <v>-3.0026219122923914E-3</v>
      </c>
      <c r="M246" s="68">
        <f t="shared" si="141"/>
        <v>1.1804615091138615E-2</v>
      </c>
      <c r="O246" s="66"/>
      <c r="P246" s="87"/>
      <c r="Q246" s="32">
        <f t="shared" si="142"/>
        <v>2017</v>
      </c>
      <c r="R246" s="120">
        <f t="shared" ref="R246:S248" si="143">IF(R236="","",IF(R236=0,"",R237/R236-1))</f>
        <v>-3.0026219122925024E-3</v>
      </c>
      <c r="S246" s="120">
        <f t="shared" si="143"/>
        <v>1.1804615091138615E-2</v>
      </c>
      <c r="U246" s="66"/>
    </row>
    <row r="247" spans="3:22" x14ac:dyDescent="0.25">
      <c r="C247" s="87"/>
      <c r="D247" s="118">
        <f t="shared" si="138"/>
        <v>2018</v>
      </c>
      <c r="G247" s="119">
        <f t="shared" si="139"/>
        <v>0</v>
      </c>
      <c r="I247" s="116"/>
      <c r="J247" s="36"/>
      <c r="K247" s="32">
        <f t="shared" si="140"/>
        <v>2018</v>
      </c>
      <c r="L247" s="68">
        <f t="shared" si="141"/>
        <v>-2.3441432551566388E-3</v>
      </c>
      <c r="M247" s="68">
        <f t="shared" si="141"/>
        <v>-2.9841224015526469E-2</v>
      </c>
      <c r="O247" s="66"/>
      <c r="P247" s="87"/>
      <c r="Q247" s="32">
        <f t="shared" si="142"/>
        <v>2018</v>
      </c>
      <c r="R247" s="120">
        <f t="shared" si="143"/>
        <v>-2.3441432551565278E-3</v>
      </c>
      <c r="S247" s="120">
        <f t="shared" si="143"/>
        <v>-2.9841224015526469E-2</v>
      </c>
      <c r="U247" s="66"/>
    </row>
    <row r="248" spans="3:22" x14ac:dyDescent="0.25">
      <c r="C248" s="87"/>
      <c r="D248" s="118">
        <f t="shared" si="138"/>
        <v>2019</v>
      </c>
      <c r="G248" s="119">
        <f t="shared" si="139"/>
        <v>0</v>
      </c>
      <c r="I248" s="116"/>
      <c r="J248" s="36"/>
      <c r="K248" s="32">
        <f t="shared" si="140"/>
        <v>2019</v>
      </c>
      <c r="L248" s="68">
        <f t="shared" si="141"/>
        <v>2.349651174108347E-3</v>
      </c>
      <c r="M248" s="68">
        <f t="shared" si="141"/>
        <v>3.7957029501991535E-3</v>
      </c>
      <c r="O248" s="66"/>
      <c r="P248" s="87"/>
      <c r="Q248" s="32">
        <f t="shared" si="142"/>
        <v>2019</v>
      </c>
      <c r="R248" s="120">
        <f t="shared" si="143"/>
        <v>2.349651174108347E-3</v>
      </c>
      <c r="S248" s="120">
        <f t="shared" si="143"/>
        <v>3.7957029501989314E-3</v>
      </c>
      <c r="U248" s="66"/>
    </row>
    <row r="249" spans="3:22" x14ac:dyDescent="0.25">
      <c r="C249" s="87"/>
      <c r="D249" s="118">
        <f t="shared" si="138"/>
        <v>2020</v>
      </c>
      <c r="G249" s="119">
        <f t="shared" si="139"/>
        <v>0</v>
      </c>
      <c r="I249" s="116"/>
      <c r="J249" s="36"/>
      <c r="K249" s="32">
        <f t="shared" si="140"/>
        <v>2020</v>
      </c>
      <c r="L249" s="68" t="str">
        <f>IF(K240="Forecast","",IF(L239=0,"",L240/L239-1))</f>
        <v/>
      </c>
      <c r="M249" s="68">
        <f>IF(M239=0,"",M240/M239-1)</f>
        <v>2.4133630073035484E-3</v>
      </c>
      <c r="O249" s="66"/>
      <c r="P249" s="87"/>
      <c r="Q249" s="32">
        <f t="shared" si="142"/>
        <v>2020</v>
      </c>
      <c r="R249" s="120" t="str">
        <f>IF(Q240="Forecast","",IF(R239=0,"",R240/R239-1))</f>
        <v/>
      </c>
      <c r="S249" s="120">
        <f>IF(S239="","",IF(S239=0,"",S240/S239-1))</f>
        <v>2.4133630073037704E-3</v>
      </c>
      <c r="U249" s="66"/>
    </row>
    <row r="250" spans="3:22" x14ac:dyDescent="0.25">
      <c r="C250" s="87"/>
      <c r="D250" s="118">
        <f t="shared" si="138"/>
        <v>2021</v>
      </c>
      <c r="G250" s="119">
        <f t="shared" si="139"/>
        <v>0</v>
      </c>
      <c r="I250" s="121">
        <f>IF(I242=0,"",G241/I242-1)</f>
        <v>9.2267946115520694E-4</v>
      </c>
      <c r="J250" s="36"/>
      <c r="K250" s="32">
        <f t="shared" si="140"/>
        <v>2021</v>
      </c>
      <c r="L250" s="68" t="str">
        <f>IF(K241="Forecast","",IF(L240=0,"",L241/L240-1))</f>
        <v/>
      </c>
      <c r="M250" s="68">
        <f>IF(M240=0,"",M241/M240-1)</f>
        <v>0</v>
      </c>
      <c r="O250" s="69">
        <f>IF(O242=0,"",M241/O242-1)</f>
        <v>8.7216819020765612E-3</v>
      </c>
      <c r="P250" s="87"/>
      <c r="Q250" s="32">
        <f t="shared" si="142"/>
        <v>2021</v>
      </c>
      <c r="R250" s="120" t="str">
        <f>IF(Q241="Forecast","",IF(R240=0,"",R241/R240-1))</f>
        <v/>
      </c>
      <c r="S250" s="120">
        <f>IF(S240="","",IF(S240=0,"",S241/S240-1))</f>
        <v>0</v>
      </c>
      <c r="U250" s="69">
        <f>IF(U242=0,"",S241/U242-1)</f>
        <v>7.7918130950136444E-3</v>
      </c>
    </row>
    <row r="251" spans="3:22" ht="30.75" thickBot="1" x14ac:dyDescent="0.3">
      <c r="C251" s="22"/>
      <c r="D251" s="122" t="s">
        <v>42</v>
      </c>
      <c r="E251" s="47"/>
      <c r="F251" s="47"/>
      <c r="G251" s="123">
        <f>IF(G235=0,"",(G241/G235)^(1/($D241-$D235-1))-1)</f>
        <v>7.376263265346239E-5</v>
      </c>
      <c r="H251" s="47"/>
      <c r="I251" s="124">
        <f>IF(I242=0,"",(G241/I242)^(1/(TestYear-RebaseYear-1))-1)</f>
        <v>2.3059009533921149E-4</v>
      </c>
      <c r="J251" s="48"/>
      <c r="K251" s="74" t="str">
        <f t="shared" si="140"/>
        <v>Geometric Mean</v>
      </c>
      <c r="L251" s="75">
        <f>IF(L235=0,"",(L239/L235)^(1/($D239-$D235-1))-1)</f>
        <v>0</v>
      </c>
      <c r="M251" s="75">
        <f>IF(M235=0,"",(M241/M235)^(1/($D241-$D235-1))-1)</f>
        <v>9.7186728710405568E-3</v>
      </c>
      <c r="N251" s="47"/>
      <c r="O251" s="76">
        <f>IF(O242=0,"",(M241/O242)^(1/(TestYear-RebaseYear-1))-1)</f>
        <v>2.1733251910038831E-3</v>
      </c>
      <c r="P251" s="22"/>
      <c r="Q251" s="74" t="str">
        <f t="shared" si="142"/>
        <v>Geometric Mean</v>
      </c>
      <c r="R251" s="125">
        <f>IF(R235="","",IF(R235=0,"",(R239/R235)^(1/($D239-$D235-1))-1))</f>
        <v>-1.2292563123228462E-4</v>
      </c>
      <c r="S251" s="75">
        <f>IF(S235="","",IF(S235=0,"",(S241/S235)^(1/($D241-$D235-1))-1))</f>
        <v>9.6441988568898296E-3</v>
      </c>
      <c r="T251" s="47"/>
      <c r="U251" s="76">
        <f>IF(U242=0,"",(S241/U242)^(1/(TestYear-RebaseYear-1))-1)</f>
        <v>1.942287223468897E-3</v>
      </c>
    </row>
    <row r="253" spans="3:22" ht="15.75" thickBot="1" x14ac:dyDescent="0.3">
      <c r="Q253" s="47"/>
      <c r="R253" s="47"/>
      <c r="S253" s="47"/>
      <c r="T253" s="47"/>
      <c r="U253" s="47"/>
    </row>
    <row r="254" spans="3:22" ht="12.75" customHeight="1" x14ac:dyDescent="0.25">
      <c r="C254" s="17"/>
      <c r="D254" s="18" t="s">
        <v>29</v>
      </c>
      <c r="E254" s="18"/>
      <c r="F254" s="208" t="s">
        <v>16</v>
      </c>
      <c r="G254" s="209"/>
      <c r="H254" s="209"/>
      <c r="I254" s="210"/>
      <c r="K254" s="197" t="str">
        <f>IF(ISBLANK(Q231),"",CONCATENATE("Demand (",Q231,")"))</f>
        <v>Demand (kW)</v>
      </c>
      <c r="L254" s="198"/>
      <c r="M254" s="198"/>
      <c r="N254" s="198"/>
      <c r="O254" s="199"/>
      <c r="Q254" s="211" t="str">
        <f>CONCATENATE("Demand (",Q231,") per ",LEFT(F233,LEN(F233)-1))</f>
        <v>Demand (kW) per Connection</v>
      </c>
      <c r="R254" s="212"/>
      <c r="S254" s="212"/>
      <c r="T254" s="212"/>
      <c r="U254" s="213"/>
    </row>
    <row r="255" spans="3:22" ht="39" thickBot="1" x14ac:dyDescent="0.3">
      <c r="C255" s="22"/>
      <c r="D255" s="23" t="str">
        <f>CONCATENATE("(for ",TestYear," Cost of Service")</f>
        <v>(for 2021 Cost of Service</v>
      </c>
      <c r="E255" s="31"/>
      <c r="F255" s="214"/>
      <c r="G255" s="200"/>
      <c r="H255" s="200"/>
      <c r="I255" s="126"/>
      <c r="K255" s="27"/>
      <c r="L255" s="28" t="s">
        <v>31</v>
      </c>
      <c r="M255" s="28" t="s">
        <v>32</v>
      </c>
      <c r="N255" s="29"/>
      <c r="O255" s="30" t="str">
        <f>M255</f>
        <v>Weather-normalized</v>
      </c>
      <c r="Q255" s="127"/>
      <c r="R255" s="28" t="str">
        <f>L255</f>
        <v>Actual (Weather actual)</v>
      </c>
      <c r="S255" s="28" t="str">
        <f>M255</f>
        <v>Weather-normalized</v>
      </c>
      <c r="T255" s="28"/>
      <c r="U255" s="128" t="str">
        <f>O255</f>
        <v>Weather-normalized</v>
      </c>
    </row>
    <row r="256" spans="3:22" x14ac:dyDescent="0.25">
      <c r="C256" s="31" t="s">
        <v>33</v>
      </c>
      <c r="D256" s="32">
        <f t="shared" ref="D256:D261" si="144">D257-1</f>
        <v>2015</v>
      </c>
      <c r="E256" s="87"/>
      <c r="F256" s="88" t="str">
        <f t="shared" ref="F256:F262" si="145">F235</f>
        <v>Actual</v>
      </c>
      <c r="G256" s="177">
        <v>454385.86874489632</v>
      </c>
      <c r="H256" s="58" t="str">
        <f t="shared" ref="H256" si="146">H235</f>
        <v>OEB APP</v>
      </c>
      <c r="I256" s="132">
        <v>449705</v>
      </c>
      <c r="K256" s="90" t="str">
        <f t="shared" ref="K256:K262" si="147">K235</f>
        <v>Actual</v>
      </c>
      <c r="L256" s="183">
        <v>5690.27</v>
      </c>
      <c r="M256" s="183">
        <v>5426.957697973914</v>
      </c>
      <c r="N256" s="58" t="str">
        <f t="shared" ref="N256:N262" si="148">N235</f>
        <v>OEB APP</v>
      </c>
      <c r="O256" s="96">
        <v>5641</v>
      </c>
      <c r="Q256" s="93" t="str">
        <f>K256</f>
        <v>Actual</v>
      </c>
      <c r="R256" s="154">
        <f>IF(G235=0,"",L256/G235)</f>
        <v>1.049478052379196</v>
      </c>
      <c r="S256" s="155">
        <f>IF(G235=0,"",M256/G235)</f>
        <v>1.0009143670184275</v>
      </c>
      <c r="T256" s="54" t="str">
        <f>N256</f>
        <v>OEB APP</v>
      </c>
      <c r="U256" s="156">
        <f>IF(T256="","",IF(I235=0,"",O256/I235))</f>
        <v>1.0409669680752907</v>
      </c>
    </row>
    <row r="257" spans="3:21" x14ac:dyDescent="0.25">
      <c r="C257" s="31" t="s">
        <v>33</v>
      </c>
      <c r="D257" s="32">
        <f t="shared" si="144"/>
        <v>2016</v>
      </c>
      <c r="E257" s="87"/>
      <c r="F257" s="90" t="str">
        <f t="shared" si="145"/>
        <v>Actual</v>
      </c>
      <c r="G257" s="178">
        <v>456777.59175018402</v>
      </c>
      <c r="I257" s="133"/>
      <c r="K257" s="90" t="str">
        <f t="shared" si="147"/>
        <v>Actual</v>
      </c>
      <c r="L257" s="183">
        <v>5690.28</v>
      </c>
      <c r="M257" s="183">
        <v>5766.691557852846</v>
      </c>
      <c r="N257" s="91"/>
      <c r="O257" s="134"/>
      <c r="Q257" s="93" t="str">
        <f t="shared" ref="Q257:Q262" si="149">K257</f>
        <v>Actual</v>
      </c>
      <c r="R257" s="158">
        <f t="shared" ref="R257:R262" si="150">IF(G236=0,"",L257/G236)</f>
        <v>1.0490929203539823</v>
      </c>
      <c r="S257" s="159">
        <f t="shared" ref="S257:S262" si="151">IF(G236=0,"",M257/G236)</f>
        <v>1.0631805969492709</v>
      </c>
      <c r="U257" s="160" t="str">
        <f>IF(T257="","",IF(I236=0,"",O257/I236))</f>
        <v/>
      </c>
    </row>
    <row r="258" spans="3:21" x14ac:dyDescent="0.25">
      <c r="C258" s="31" t="s">
        <v>33</v>
      </c>
      <c r="D258" s="32">
        <f t="shared" si="144"/>
        <v>2017</v>
      </c>
      <c r="E258" s="87"/>
      <c r="F258" s="90" t="str">
        <f t="shared" si="145"/>
        <v>Actual</v>
      </c>
      <c r="G258" s="178">
        <v>463667.90784865414</v>
      </c>
      <c r="H258" t="str">
        <f t="shared" ref="H258:H262" si="152">IF(D258=RebaseYear,"OEB-approved","")</f>
        <v/>
      </c>
      <c r="I258" s="133"/>
      <c r="K258" s="90" t="str">
        <f t="shared" si="147"/>
        <v>Actual</v>
      </c>
      <c r="L258" s="183">
        <v>5690.28</v>
      </c>
      <c r="M258" s="183">
        <v>5834.7651320426166</v>
      </c>
      <c r="N258" s="91" t="str">
        <f t="shared" si="148"/>
        <v/>
      </c>
      <c r="O258" s="134"/>
      <c r="Q258" s="93" t="str">
        <f t="shared" si="149"/>
        <v>Actual</v>
      </c>
      <c r="R258" s="158">
        <f t="shared" si="150"/>
        <v>1.0490929203539823</v>
      </c>
      <c r="S258" s="159">
        <f t="shared" si="151"/>
        <v>1.075731034668624</v>
      </c>
      <c r="T258" t="str">
        <f t="shared" ref="T258:T262" si="153">N258</f>
        <v/>
      </c>
      <c r="U258" s="36" t="str">
        <f t="shared" ref="U258:U262" si="154">IF(T258="","",IF(I258=0,"",O258/I258))</f>
        <v/>
      </c>
    </row>
    <row r="259" spans="3:21" x14ac:dyDescent="0.25">
      <c r="C259" s="31" t="s">
        <v>33</v>
      </c>
      <c r="D259" s="32">
        <f t="shared" si="144"/>
        <v>2018</v>
      </c>
      <c r="E259" s="87"/>
      <c r="F259" s="90" t="str">
        <f t="shared" si="145"/>
        <v>Actual</v>
      </c>
      <c r="G259" s="178">
        <v>468216.28871784458</v>
      </c>
      <c r="H259" t="str">
        <f t="shared" si="152"/>
        <v/>
      </c>
      <c r="I259" s="135"/>
      <c r="K259" s="90" t="str">
        <f t="shared" si="147"/>
        <v>Actual</v>
      </c>
      <c r="L259" s="183">
        <v>5690.28</v>
      </c>
      <c r="M259" s="183">
        <v>5660.6485986593498</v>
      </c>
      <c r="N259" s="91" t="str">
        <f t="shared" si="148"/>
        <v/>
      </c>
      <c r="O259" s="66"/>
      <c r="Q259" s="93" t="str">
        <f t="shared" si="149"/>
        <v>Actual</v>
      </c>
      <c r="R259" s="158">
        <f t="shared" si="150"/>
        <v>1.0490929203539823</v>
      </c>
      <c r="S259" s="159">
        <f t="shared" si="151"/>
        <v>1.0436299038826236</v>
      </c>
      <c r="T259" t="str">
        <f t="shared" si="153"/>
        <v/>
      </c>
      <c r="U259" s="36" t="str">
        <f t="shared" si="154"/>
        <v/>
      </c>
    </row>
    <row r="260" spans="3:21" x14ac:dyDescent="0.25">
      <c r="C260" s="31" t="s">
        <v>33</v>
      </c>
      <c r="D260" s="32">
        <f t="shared" si="144"/>
        <v>2019</v>
      </c>
      <c r="E260" s="87"/>
      <c r="F260" s="90" t="str">
        <f t="shared" si="145"/>
        <v>Actual</v>
      </c>
      <c r="G260" s="178">
        <v>467008.87779196579</v>
      </c>
      <c r="H260" t="str">
        <f t="shared" si="152"/>
        <v/>
      </c>
      <c r="I260" s="135"/>
      <c r="K260" s="90" t="str">
        <f t="shared" si="147"/>
        <v>Actual</v>
      </c>
      <c r="L260" s="183">
        <v>5690.28</v>
      </c>
      <c r="M260" s="183">
        <v>5682.1347392453217</v>
      </c>
      <c r="N260" s="91" t="str">
        <f t="shared" si="148"/>
        <v/>
      </c>
      <c r="O260" s="66"/>
      <c r="Q260" s="93" t="str">
        <f t="shared" si="149"/>
        <v>Actual</v>
      </c>
      <c r="R260" s="158">
        <f t="shared" si="150"/>
        <v>1.0490929203539823</v>
      </c>
      <c r="S260" s="159">
        <f t="shared" si="151"/>
        <v>1.0475912129877067</v>
      </c>
      <c r="T260" t="str">
        <f t="shared" si="153"/>
        <v/>
      </c>
      <c r="U260" s="36" t="str">
        <f t="shared" si="154"/>
        <v/>
      </c>
    </row>
    <row r="261" spans="3:21" x14ac:dyDescent="0.25">
      <c r="C261" s="31" t="s">
        <v>50</v>
      </c>
      <c r="D261" s="32">
        <f t="shared" si="144"/>
        <v>2020</v>
      </c>
      <c r="E261" s="87"/>
      <c r="F261" s="90" t="str">
        <f t="shared" si="145"/>
        <v>Forecast</v>
      </c>
      <c r="G261" s="178">
        <v>474863.99297024473</v>
      </c>
      <c r="H261" t="str">
        <f t="shared" si="152"/>
        <v/>
      </c>
      <c r="I261" s="135"/>
      <c r="K261" s="90" t="str">
        <f t="shared" si="147"/>
        <v>Forecast</v>
      </c>
      <c r="L261" s="184"/>
      <c r="M261" s="183">
        <v>5690.28</v>
      </c>
      <c r="N261" s="91" t="str">
        <f t="shared" si="148"/>
        <v/>
      </c>
      <c r="O261" s="66"/>
      <c r="Q261" s="93" t="str">
        <f t="shared" si="149"/>
        <v>Forecast</v>
      </c>
      <c r="R261" s="161">
        <f t="shared" si="150"/>
        <v>0</v>
      </c>
      <c r="S261" s="159">
        <f t="shared" si="151"/>
        <v>1.0490929203539823</v>
      </c>
      <c r="T261" t="str">
        <f t="shared" si="153"/>
        <v/>
      </c>
      <c r="U261" s="36" t="str">
        <f t="shared" si="154"/>
        <v/>
      </c>
    </row>
    <row r="262" spans="3:21" ht="15.75" thickBot="1" x14ac:dyDescent="0.3">
      <c r="C262" s="42" t="s">
        <v>51</v>
      </c>
      <c r="D262" s="43">
        <f>TestYear</f>
        <v>2021</v>
      </c>
      <c r="E262" s="22"/>
      <c r="F262" s="100" t="str">
        <f t="shared" si="145"/>
        <v>Forecast</v>
      </c>
      <c r="G262" s="194">
        <v>147909</v>
      </c>
      <c r="H262" s="47" t="str">
        <f t="shared" si="152"/>
        <v/>
      </c>
      <c r="I262" s="139"/>
      <c r="K262" s="100" t="str">
        <f t="shared" si="147"/>
        <v>Forecast</v>
      </c>
      <c r="L262" s="185"/>
      <c r="M262" s="183">
        <v>5690.28</v>
      </c>
      <c r="N262" s="104" t="str">
        <f t="shared" si="148"/>
        <v/>
      </c>
      <c r="O262" s="142"/>
      <c r="Q262" s="143" t="str">
        <f t="shared" si="149"/>
        <v>Forecast</v>
      </c>
      <c r="R262" s="162">
        <f t="shared" si="150"/>
        <v>0</v>
      </c>
      <c r="S262" s="163">
        <f t="shared" si="151"/>
        <v>1.0490929203539823</v>
      </c>
      <c r="T262" s="47" t="str">
        <f t="shared" si="153"/>
        <v/>
      </c>
      <c r="U262" s="48" t="str">
        <f t="shared" si="154"/>
        <v/>
      </c>
    </row>
    <row r="263" spans="3:21" ht="15.75" thickBot="1" x14ac:dyDescent="0.3">
      <c r="C263" s="109"/>
      <c r="I263" s="55">
        <f>SUM(I256:I261)</f>
        <v>449705</v>
      </c>
      <c r="O263" s="55">
        <f>SUM(O256:O261)</f>
        <v>5641</v>
      </c>
      <c r="U263" s="55">
        <f>SUM(U256:U261)</f>
        <v>1.0409669680752907</v>
      </c>
    </row>
    <row r="264" spans="3:21" ht="39" customHeight="1" thickBot="1" x14ac:dyDescent="0.3">
      <c r="C264" s="110" t="s">
        <v>38</v>
      </c>
      <c r="D264" s="111" t="s">
        <v>39</v>
      </c>
      <c r="E264" s="112"/>
      <c r="F264" s="112"/>
      <c r="G264" s="112" t="s">
        <v>40</v>
      </c>
      <c r="H264" s="112"/>
      <c r="I264" s="61" t="str">
        <f>I243</f>
        <v>Test Year Versus OEB-approved</v>
      </c>
      <c r="J264" s="144"/>
      <c r="K264" s="60" t="s">
        <v>39</v>
      </c>
      <c r="L264" s="201" t="s">
        <v>40</v>
      </c>
      <c r="M264" s="201"/>
      <c r="N264" s="112"/>
      <c r="O264" s="61" t="str">
        <f>I264</f>
        <v>Test Year Versus OEB-approved</v>
      </c>
      <c r="P264" s="145"/>
      <c r="Q264" s="60" t="s">
        <v>39</v>
      </c>
      <c r="R264" s="201" t="s">
        <v>40</v>
      </c>
      <c r="S264" s="201"/>
      <c r="T264" s="112"/>
      <c r="U264" s="61" t="str">
        <f>O264</f>
        <v>Test Year Versus OEB-approved</v>
      </c>
    </row>
    <row r="265" spans="3:21" x14ac:dyDescent="0.25">
      <c r="C265" s="87"/>
      <c r="D265" s="146">
        <f t="shared" ref="D265:D271" si="155">D256</f>
        <v>2015</v>
      </c>
      <c r="E265" s="54"/>
      <c r="G265" s="115"/>
      <c r="I265" s="116"/>
      <c r="J265" s="87"/>
      <c r="K265" s="32">
        <f>D265</f>
        <v>2015</v>
      </c>
      <c r="L265" s="65"/>
      <c r="M265" s="65"/>
      <c r="O265" s="66"/>
      <c r="P265" s="87"/>
      <c r="Q265" s="32">
        <f>K265</f>
        <v>2015</v>
      </c>
      <c r="R265" s="117"/>
      <c r="S265" s="117"/>
      <c r="U265" s="66"/>
    </row>
    <row r="266" spans="3:21" x14ac:dyDescent="0.25">
      <c r="C266" s="87"/>
      <c r="D266" s="118">
        <f t="shared" si="155"/>
        <v>2016</v>
      </c>
      <c r="G266" s="119">
        <f t="shared" ref="G266:G271" si="156">IF(G256=0,"",G257/G256-1)</f>
        <v>5.263638615994104E-3</v>
      </c>
      <c r="I266" s="116"/>
      <c r="J266" s="87"/>
      <c r="K266" s="32">
        <f t="shared" ref="K266:K272" si="157">D266</f>
        <v>2016</v>
      </c>
      <c r="L266" s="164">
        <f t="shared" ref="L266:M269" si="158">IF(L256=0,"",L257/L256-1)</f>
        <v>1.7573858532848874E-6</v>
      </c>
      <c r="M266" s="164">
        <f t="shared" si="158"/>
        <v>6.2601162342903027E-2</v>
      </c>
      <c r="O266" s="66"/>
      <c r="P266" s="87"/>
      <c r="Q266" s="32">
        <f t="shared" ref="Q266:Q272" si="159">K266</f>
        <v>2016</v>
      </c>
      <c r="R266" s="164">
        <f>IF(R256="","",IF(R256=0,"",R257/R256-1))</f>
        <v>-3.6697482557224159E-4</v>
      </c>
      <c r="S266" s="164">
        <f>IF(S256="","",IF(S256=0,"",S257/S256-1))</f>
        <v>6.2209347755018296E-2</v>
      </c>
      <c r="U266" s="66"/>
    </row>
    <row r="267" spans="3:21" x14ac:dyDescent="0.25">
      <c r="C267" s="87"/>
      <c r="D267" s="148">
        <f t="shared" si="155"/>
        <v>2017</v>
      </c>
      <c r="G267" s="119">
        <f t="shared" si="156"/>
        <v>1.5084619348487038E-2</v>
      </c>
      <c r="I267" s="116"/>
      <c r="J267" s="87"/>
      <c r="K267" s="32">
        <f t="shared" si="157"/>
        <v>2017</v>
      </c>
      <c r="L267" s="164">
        <f t="shared" si="158"/>
        <v>0</v>
      </c>
      <c r="M267" s="164">
        <f t="shared" si="158"/>
        <v>1.1804615091138393E-2</v>
      </c>
      <c r="O267" s="66"/>
      <c r="P267" s="87"/>
      <c r="Q267" s="32">
        <f t="shared" si="159"/>
        <v>2017</v>
      </c>
      <c r="R267" s="164">
        <f t="shared" ref="R267:S269" si="160">IF(R257="","",IF(R257=0,"",R258/R257-1))</f>
        <v>0</v>
      </c>
      <c r="S267" s="164">
        <f t="shared" si="160"/>
        <v>1.1804615091138615E-2</v>
      </c>
      <c r="U267" s="66"/>
    </row>
    <row r="268" spans="3:21" x14ac:dyDescent="0.25">
      <c r="C268" s="87"/>
      <c r="D268" s="118">
        <f t="shared" si="155"/>
        <v>2018</v>
      </c>
      <c r="G268" s="119">
        <f t="shared" si="156"/>
        <v>9.8095658383912099E-3</v>
      </c>
      <c r="I268" s="116"/>
      <c r="J268" s="87"/>
      <c r="K268" s="32">
        <f t="shared" si="157"/>
        <v>2018</v>
      </c>
      <c r="L268" s="164">
        <f t="shared" si="158"/>
        <v>0</v>
      </c>
      <c r="M268" s="164">
        <f t="shared" si="158"/>
        <v>-2.9841224015526469E-2</v>
      </c>
      <c r="O268" s="66"/>
      <c r="P268" s="87"/>
      <c r="Q268" s="32">
        <f t="shared" si="159"/>
        <v>2018</v>
      </c>
      <c r="R268" s="164">
        <f t="shared" si="160"/>
        <v>0</v>
      </c>
      <c r="S268" s="164">
        <f t="shared" si="160"/>
        <v>-2.9841224015526358E-2</v>
      </c>
      <c r="U268" s="66"/>
    </row>
    <row r="269" spans="3:21" x14ac:dyDescent="0.25">
      <c r="C269" s="87"/>
      <c r="D269" s="118">
        <f t="shared" si="155"/>
        <v>2019</v>
      </c>
      <c r="G269" s="119">
        <f t="shared" si="156"/>
        <v>-2.5787460944282081E-3</v>
      </c>
      <c r="I269" s="116"/>
      <c r="J269" s="87"/>
      <c r="K269" s="32">
        <f t="shared" si="157"/>
        <v>2019</v>
      </c>
      <c r="L269" s="164">
        <f t="shared" si="158"/>
        <v>0</v>
      </c>
      <c r="M269" s="164">
        <f t="shared" si="158"/>
        <v>3.7957029501991535E-3</v>
      </c>
      <c r="O269" s="66"/>
      <c r="P269" s="87"/>
      <c r="Q269" s="32">
        <f t="shared" si="159"/>
        <v>2019</v>
      </c>
      <c r="R269" s="164">
        <f t="shared" si="160"/>
        <v>0</v>
      </c>
      <c r="S269" s="164">
        <f t="shared" si="160"/>
        <v>3.7957029501989314E-3</v>
      </c>
      <c r="U269" s="66"/>
    </row>
    <row r="270" spans="3:21" x14ac:dyDescent="0.25">
      <c r="C270" s="87"/>
      <c r="D270" s="118">
        <f t="shared" si="155"/>
        <v>2020</v>
      </c>
      <c r="G270" s="119">
        <f t="shared" si="156"/>
        <v>1.6820055360442288E-2</v>
      </c>
      <c r="I270" s="116"/>
      <c r="J270" s="87"/>
      <c r="K270" s="32">
        <f t="shared" si="157"/>
        <v>2020</v>
      </c>
      <c r="L270" s="164" t="str">
        <f>IF(K261="Forecast","",IF(L260=0,"",L261/L260-1))</f>
        <v/>
      </c>
      <c r="M270" s="164">
        <f>IF(M260=0,"",M261/M260-1)</f>
        <v>1.4334860274292094E-3</v>
      </c>
      <c r="O270" s="66"/>
      <c r="P270" s="87"/>
      <c r="Q270" s="32">
        <f t="shared" si="159"/>
        <v>2020</v>
      </c>
      <c r="R270" s="164" t="str">
        <f>IF(Q261="Forecast","",IF(R260=0,"",R261/R260-1))</f>
        <v/>
      </c>
      <c r="S270" s="164">
        <f>IF(S260="","",IF(S260=0,"",S261/S260-1))</f>
        <v>1.4334860274292094E-3</v>
      </c>
      <c r="U270" s="66"/>
    </row>
    <row r="271" spans="3:21" x14ac:dyDescent="0.25">
      <c r="C271" s="87"/>
      <c r="D271" s="148">
        <f t="shared" si="155"/>
        <v>2021</v>
      </c>
      <c r="G271" s="119">
        <f t="shared" si="156"/>
        <v>-0.68852344631388362</v>
      </c>
      <c r="I271" s="121">
        <f>IF(I263=0,"",G262/I263-1)</f>
        <v>-0.67109771961619291</v>
      </c>
      <c r="J271" s="87"/>
      <c r="K271" s="32">
        <f t="shared" si="157"/>
        <v>2021</v>
      </c>
      <c r="L271" s="164" t="str">
        <f>IF(K262="Forecast","",IF(L261=0,"",L262/L261-1))</f>
        <v/>
      </c>
      <c r="M271" s="164">
        <f>IF(M261=0,"",M262/M261-1)</f>
        <v>0</v>
      </c>
      <c r="O271" s="165">
        <f>IF(O263=0,"",M262/O263-1)</f>
        <v>8.7360397092712816E-3</v>
      </c>
      <c r="P271" s="87"/>
      <c r="Q271" s="32">
        <f t="shared" si="159"/>
        <v>2021</v>
      </c>
      <c r="R271" s="164" t="str">
        <f>IF(Q262="Forecast","",IF(R261=0,"",R262/R261-1))</f>
        <v/>
      </c>
      <c r="S271" s="164">
        <f>IF(S261="","",IF(S261=0,"",S262/S261-1))</f>
        <v>0</v>
      </c>
      <c r="U271" s="165">
        <f>IF(U263=0,"",S262/U263-1)</f>
        <v>7.8061576667665111E-3</v>
      </c>
    </row>
    <row r="272" spans="3:21" ht="30.75" thickBot="1" x14ac:dyDescent="0.3">
      <c r="C272" s="22"/>
      <c r="D272" s="122" t="s">
        <v>42</v>
      </c>
      <c r="E272" s="47"/>
      <c r="F272" s="47"/>
      <c r="G272" s="123">
        <f>IF(G256=0,"",(G262/G256)^(1/($D262-$D256-1))-1)</f>
        <v>-0.20106038331595022</v>
      </c>
      <c r="H272" s="47"/>
      <c r="I272" s="76">
        <f>IF(I263=0,"",(G262/I263)^(1/(TestYear-RebaseYear-1))-1)</f>
        <v>-0.24270215470410517</v>
      </c>
      <c r="J272" s="87"/>
      <c r="K272" s="74" t="str">
        <f t="shared" si="157"/>
        <v>Geometric Mean</v>
      </c>
      <c r="L272" s="166">
        <f>IF(L256=0,"",(L260/L256)^(1/($D260-$D256-1))-1)</f>
        <v>5.8579494122135145E-7</v>
      </c>
      <c r="M272" s="166">
        <f>IF(M256=0,"",(M262/M256)^(1/($D262-$D256-1))-1)</f>
        <v>9.521192029347425E-3</v>
      </c>
      <c r="N272" s="47"/>
      <c r="O272" s="167">
        <f>IF(O263=0,"",(M262/O263)^(1/(TestYear-RebaseYear-1))-1)</f>
        <v>2.1768913219879504E-3</v>
      </c>
      <c r="P272" s="22"/>
      <c r="Q272" s="74" t="str">
        <f t="shared" si="159"/>
        <v>Geometric Mean</v>
      </c>
      <c r="R272" s="166">
        <f>IF(R256="","",IF(R256=0,"",(R260/R256)^(1/($D260-$D256-1))-1))</f>
        <v>-1.2233990830023966E-4</v>
      </c>
      <c r="S272" s="166">
        <f>IF(S256="","",IF(S256=0,"",(S262/S256)^(1/($D262-$D256-1))-1))</f>
        <v>9.4467325808287317E-3</v>
      </c>
      <c r="T272" s="47"/>
      <c r="U272" s="167">
        <f>IF(U263=0,"",(S262/U263)^(1/(TestYear-RebaseYear-1))-1)</f>
        <v>1.9458525323279297E-3</v>
      </c>
    </row>
    <row r="273" spans="2:22" ht="15.75" thickBot="1" x14ac:dyDescent="0.3"/>
    <row r="274" spans="2:22" ht="15.75" thickBot="1" x14ac:dyDescent="0.3">
      <c r="B274" s="77">
        <v>6</v>
      </c>
      <c r="C274" s="78" t="s">
        <v>44</v>
      </c>
      <c r="D274" s="202" t="s">
        <v>62</v>
      </c>
      <c r="E274" s="203"/>
      <c r="F274" s="203"/>
      <c r="G274" s="203"/>
      <c r="H274" s="203"/>
      <c r="I274" s="204"/>
      <c r="K274" s="79" t="s">
        <v>46</v>
      </c>
      <c r="Q274" s="80" t="s">
        <v>47</v>
      </c>
    </row>
    <row r="275" spans="2:22" ht="15.75" thickBot="1" x14ac:dyDescent="0.3">
      <c r="Q275" s="47"/>
      <c r="R275" s="47"/>
      <c r="S275" s="47"/>
      <c r="T275" s="47"/>
      <c r="U275" s="47"/>
    </row>
    <row r="276" spans="2:22" ht="12.75" customHeight="1" x14ac:dyDescent="0.25">
      <c r="C276" s="17"/>
      <c r="D276" s="18" t="s">
        <v>29</v>
      </c>
      <c r="E276" s="18"/>
      <c r="F276" s="215" t="s">
        <v>55</v>
      </c>
      <c r="G276" s="216"/>
      <c r="H276" s="216"/>
      <c r="I276" s="217"/>
      <c r="J276" s="18"/>
      <c r="K276" s="197" t="s">
        <v>30</v>
      </c>
      <c r="L276" s="198"/>
      <c r="M276" s="198"/>
      <c r="N276" s="198"/>
      <c r="O276" s="199"/>
      <c r="P276" s="19"/>
      <c r="Q276" s="211" t="str">
        <f>CONCATENATE("Consumption (kWh) per ",LEFT(F276,LEN(F276)-1))</f>
        <v>Consumption (kWh) per Connection</v>
      </c>
      <c r="R276" s="212"/>
      <c r="S276" s="212"/>
      <c r="T276" s="212"/>
      <c r="U276" s="213"/>
      <c r="V276" s="81"/>
    </row>
    <row r="277" spans="2:22" ht="38.25" customHeight="1" thickBot="1" x14ac:dyDescent="0.3">
      <c r="C277" s="22"/>
      <c r="D277" s="23" t="str">
        <f>CONCATENATE("(for ",TestYear," Cost of Service")</f>
        <v>(for 2021 Cost of Service</v>
      </c>
      <c r="E277" s="31"/>
      <c r="F277" s="214"/>
      <c r="G277" s="200"/>
      <c r="H277" s="218"/>
      <c r="I277" s="82"/>
      <c r="J277" s="31"/>
      <c r="K277" s="27"/>
      <c r="L277" s="28" t="s">
        <v>31</v>
      </c>
      <c r="M277" s="28" t="s">
        <v>32</v>
      </c>
      <c r="N277" s="29"/>
      <c r="O277" s="30" t="s">
        <v>32</v>
      </c>
      <c r="P277" s="31"/>
      <c r="Q277" s="83"/>
      <c r="R277" s="84" t="str">
        <f>L277</f>
        <v>Actual (Weather actual)</v>
      </c>
      <c r="S277" s="85" t="str">
        <f>M277</f>
        <v>Weather-normalized</v>
      </c>
      <c r="T277" s="85"/>
      <c r="U277" s="86" t="str">
        <f>O277</f>
        <v>Weather-normalized</v>
      </c>
      <c r="V277" s="81"/>
    </row>
    <row r="278" spans="2:22" x14ac:dyDescent="0.25">
      <c r="C278" s="31" t="s">
        <v>33</v>
      </c>
      <c r="D278" s="32">
        <f t="shared" ref="D278:D282" si="161">D279-1</f>
        <v>2015</v>
      </c>
      <c r="E278" s="87"/>
      <c r="F278" s="88" t="str">
        <f>$K$39</f>
        <v>Actual</v>
      </c>
      <c r="G278" s="89">
        <v>10</v>
      </c>
      <c r="H278" s="36" t="str">
        <f t="shared" ref="H278:H284" si="162">IF(D278=RebaseYear,"OEB-approved","")</f>
        <v/>
      </c>
      <c r="I278" s="96">
        <v>7</v>
      </c>
      <c r="J278" s="87"/>
      <c r="K278" s="90" t="str">
        <f>F278</f>
        <v>Actual</v>
      </c>
      <c r="L278" s="38">
        <v>42933.59</v>
      </c>
      <c r="M278" s="38">
        <v>40906.78284532619</v>
      </c>
      <c r="N278" s="91" t="str">
        <f>H278</f>
        <v/>
      </c>
      <c r="O278" s="96">
        <v>32045</v>
      </c>
      <c r="P278" s="87"/>
      <c r="Q278" s="93" t="str">
        <f>K278</f>
        <v>Actual</v>
      </c>
      <c r="R278" s="94">
        <f>IF(G278=0,"",L278/G278)</f>
        <v>4293.3589999999995</v>
      </c>
      <c r="S278" s="95">
        <f>IF(G278=0,"",M278/G278)</f>
        <v>4090.6782845326188</v>
      </c>
      <c r="T278" t="s">
        <v>63</v>
      </c>
      <c r="U278" s="95">
        <f>IF(T278="","",IF(I278=0,"",O278/I278))</f>
        <v>4577.8571428571431</v>
      </c>
      <c r="V278" s="33"/>
    </row>
    <row r="279" spans="2:22" x14ac:dyDescent="0.25">
      <c r="C279" s="31" t="s">
        <v>33</v>
      </c>
      <c r="D279" s="32">
        <f t="shared" si="161"/>
        <v>2016</v>
      </c>
      <c r="E279" s="87"/>
      <c r="F279" s="90" t="str">
        <f>$K$40</f>
        <v>Actual</v>
      </c>
      <c r="G279" s="89">
        <v>10</v>
      </c>
      <c r="H279" s="36"/>
      <c r="I279" s="97"/>
      <c r="J279" s="87"/>
      <c r="K279" s="90" t="str">
        <f t="shared" ref="K279:K284" si="163">F279</f>
        <v>Actual</v>
      </c>
      <c r="L279" s="38">
        <v>42933.55999999999</v>
      </c>
      <c r="M279" s="38">
        <v>43337.047963994359</v>
      </c>
      <c r="N279" s="91"/>
      <c r="O279" s="98"/>
      <c r="P279" s="87"/>
      <c r="Q279" s="93" t="str">
        <f t="shared" ref="Q279:Q284" si="164">K279</f>
        <v>Actual</v>
      </c>
      <c r="R279" s="94">
        <f t="shared" ref="R279:R284" si="165">IF(G279=0,"",L279/G279)</f>
        <v>4293.3559999999989</v>
      </c>
      <c r="S279" s="95">
        <f t="shared" ref="S279:S284" si="166">IF(G279=0,"",M279/G279)</f>
        <v>4333.7047963994355</v>
      </c>
      <c r="U279" s="95" t="str">
        <f>IF(T279="","",IF(I279=0,"",O279/I279))</f>
        <v/>
      </c>
      <c r="V279" s="33"/>
    </row>
    <row r="280" spans="2:22" x14ac:dyDescent="0.25">
      <c r="C280" s="31" t="s">
        <v>33</v>
      </c>
      <c r="D280" s="32">
        <f t="shared" si="161"/>
        <v>2017</v>
      </c>
      <c r="E280" s="87"/>
      <c r="F280" s="90" t="str">
        <f>$K$41</f>
        <v>Actual</v>
      </c>
      <c r="G280" s="89">
        <v>10</v>
      </c>
      <c r="H280" s="36" t="str">
        <f t="shared" si="162"/>
        <v/>
      </c>
      <c r="I280" s="97"/>
      <c r="J280" s="87"/>
      <c r="K280" s="90" t="str">
        <f t="shared" si="163"/>
        <v>Actual</v>
      </c>
      <c r="L280" s="38">
        <v>42933.589999999989</v>
      </c>
      <c r="M280" s="38">
        <v>43980.713227054817</v>
      </c>
      <c r="N280" s="91" t="str">
        <f t="shared" ref="N280:N284" si="167">H280</f>
        <v/>
      </c>
      <c r="O280" s="98"/>
      <c r="P280" s="87"/>
      <c r="Q280" s="93" t="str">
        <f t="shared" si="164"/>
        <v>Actual</v>
      </c>
      <c r="R280" s="94">
        <f t="shared" si="165"/>
        <v>4293.3589999999986</v>
      </c>
      <c r="S280" s="95">
        <f t="shared" si="166"/>
        <v>4398.0713227054821</v>
      </c>
      <c r="T280" t="str">
        <f t="shared" ref="T280:T284" si="168">N280</f>
        <v/>
      </c>
      <c r="U280" s="95" t="str">
        <f t="shared" ref="U280:U284" si="169">IF(T280="","",IF(I280=0,"",O280/I280))</f>
        <v/>
      </c>
      <c r="V280" s="33"/>
    </row>
    <row r="281" spans="2:22" x14ac:dyDescent="0.25">
      <c r="C281" s="31" t="s">
        <v>33</v>
      </c>
      <c r="D281" s="32">
        <f t="shared" si="161"/>
        <v>2018</v>
      </c>
      <c r="E281" s="87"/>
      <c r="F281" s="90" t="str">
        <f>$K$42</f>
        <v>Actual</v>
      </c>
      <c r="G281" s="89">
        <v>10</v>
      </c>
      <c r="H281" s="36" t="str">
        <f t="shared" si="162"/>
        <v/>
      </c>
      <c r="I281" s="39"/>
      <c r="J281" s="87"/>
      <c r="K281" s="90" t="str">
        <f t="shared" si="163"/>
        <v>Actual</v>
      </c>
      <c r="L281" s="38">
        <v>42072.619999999988</v>
      </c>
      <c r="M281" s="38">
        <v>41910.870499557212</v>
      </c>
      <c r="N281" s="91" t="str">
        <f t="shared" si="167"/>
        <v/>
      </c>
      <c r="O281" s="92"/>
      <c r="P281" s="87"/>
      <c r="Q281" s="93" t="str">
        <f t="shared" si="164"/>
        <v>Actual</v>
      </c>
      <c r="R281" s="94">
        <f t="shared" si="165"/>
        <v>4207.2619999999988</v>
      </c>
      <c r="S281" s="95">
        <f t="shared" si="166"/>
        <v>4191.0870499557213</v>
      </c>
      <c r="T281" t="str">
        <f t="shared" si="168"/>
        <v/>
      </c>
      <c r="U281" s="95" t="str">
        <f t="shared" si="169"/>
        <v/>
      </c>
      <c r="V281" s="33"/>
    </row>
    <row r="282" spans="2:22" x14ac:dyDescent="0.25">
      <c r="C282" s="31" t="s">
        <v>33</v>
      </c>
      <c r="D282" s="32">
        <f t="shared" si="161"/>
        <v>2019</v>
      </c>
      <c r="E282" s="87"/>
      <c r="F282" s="90" t="str">
        <f>$K$43</f>
        <v>Actual</v>
      </c>
      <c r="G282" s="89">
        <v>9</v>
      </c>
      <c r="H282" s="36" t="str">
        <f t="shared" si="162"/>
        <v/>
      </c>
      <c r="I282" s="39"/>
      <c r="J282" s="87"/>
      <c r="K282" s="90" t="str">
        <f t="shared" si="163"/>
        <v>Actual</v>
      </c>
      <c r="L282" s="38">
        <v>39489.699999999997</v>
      </c>
      <c r="M282" s="38">
        <v>39394.631882548492</v>
      </c>
      <c r="N282" s="91" t="str">
        <f t="shared" si="167"/>
        <v/>
      </c>
      <c r="O282" s="92"/>
      <c r="P282" s="87"/>
      <c r="Q282" s="93" t="str">
        <f t="shared" si="164"/>
        <v>Actual</v>
      </c>
      <c r="R282" s="94">
        <f t="shared" si="165"/>
        <v>4387.7444444444445</v>
      </c>
      <c r="S282" s="95">
        <f t="shared" si="166"/>
        <v>4377.1813202831654</v>
      </c>
      <c r="T282" t="str">
        <f t="shared" si="168"/>
        <v/>
      </c>
      <c r="U282" s="95" t="str">
        <f t="shared" si="169"/>
        <v/>
      </c>
      <c r="V282" s="33"/>
    </row>
    <row r="283" spans="2:22" x14ac:dyDescent="0.25">
      <c r="C283" s="31" t="s">
        <v>35</v>
      </c>
      <c r="D283" s="32">
        <f>D284-1</f>
        <v>2020</v>
      </c>
      <c r="E283" s="87"/>
      <c r="F283" s="90" t="str">
        <f>$K$44</f>
        <v>Forecast</v>
      </c>
      <c r="G283" s="89">
        <v>9</v>
      </c>
      <c r="H283" s="36" t="str">
        <f t="shared" si="162"/>
        <v/>
      </c>
      <c r="I283" s="39"/>
      <c r="J283" s="87"/>
      <c r="K283" s="90" t="str">
        <f t="shared" si="163"/>
        <v>Forecast</v>
      </c>
      <c r="L283" s="152"/>
      <c r="M283" s="38">
        <v>39490</v>
      </c>
      <c r="N283" s="91" t="str">
        <f t="shared" si="167"/>
        <v/>
      </c>
      <c r="O283" s="92"/>
      <c r="P283" s="87"/>
      <c r="Q283" s="93" t="str">
        <f t="shared" si="164"/>
        <v>Forecast</v>
      </c>
      <c r="R283" s="94">
        <f t="shared" si="165"/>
        <v>0</v>
      </c>
      <c r="S283" s="95">
        <f t="shared" si="166"/>
        <v>4387.7777777777774</v>
      </c>
      <c r="T283" t="str">
        <f t="shared" si="168"/>
        <v/>
      </c>
      <c r="U283" s="95" t="str">
        <f t="shared" si="169"/>
        <v/>
      </c>
      <c r="V283" s="33"/>
    </row>
    <row r="284" spans="2:22" ht="15.75" thickBot="1" x14ac:dyDescent="0.3">
      <c r="C284" s="42" t="s">
        <v>37</v>
      </c>
      <c r="D284" s="43">
        <f>TestYear</f>
        <v>2021</v>
      </c>
      <c r="E284" s="22"/>
      <c r="F284" s="100" t="str">
        <f>$K$45</f>
        <v>Forecast</v>
      </c>
      <c r="G284" s="101">
        <v>9</v>
      </c>
      <c r="H284" s="48" t="str">
        <f t="shared" si="162"/>
        <v/>
      </c>
      <c r="I284" s="102"/>
      <c r="J284" s="22"/>
      <c r="K284" s="100" t="str">
        <f t="shared" si="163"/>
        <v>Forecast</v>
      </c>
      <c r="L284" s="153"/>
      <c r="M284" s="38">
        <v>39490</v>
      </c>
      <c r="N284" s="104" t="str">
        <f t="shared" si="167"/>
        <v/>
      </c>
      <c r="O284" s="105"/>
      <c r="P284" s="22"/>
      <c r="Q284" s="106" t="str">
        <f t="shared" si="164"/>
        <v>Forecast</v>
      </c>
      <c r="R284" s="107">
        <f t="shared" si="165"/>
        <v>0</v>
      </c>
      <c r="S284" s="108">
        <f t="shared" si="166"/>
        <v>4387.7777777777774</v>
      </c>
      <c r="T284" s="47" t="str">
        <f t="shared" si="168"/>
        <v/>
      </c>
      <c r="U284" s="108" t="str">
        <f t="shared" si="169"/>
        <v/>
      </c>
      <c r="V284" s="33"/>
    </row>
    <row r="285" spans="2:22" ht="15.75" thickBot="1" x14ac:dyDescent="0.3">
      <c r="C285" s="109"/>
      <c r="I285" s="55">
        <f>SUM(I278:I283)</f>
        <v>7</v>
      </c>
      <c r="O285" s="55">
        <f>SUM(O278:O283)</f>
        <v>32045</v>
      </c>
      <c r="U285" s="55">
        <f>SUM(U278:U283)</f>
        <v>4577.8571428571431</v>
      </c>
    </row>
    <row r="286" spans="2:22" ht="39" thickBot="1" x14ac:dyDescent="0.3">
      <c r="C286" s="110" t="s">
        <v>38</v>
      </c>
      <c r="D286" s="111" t="s">
        <v>39</v>
      </c>
      <c r="E286" s="52"/>
      <c r="F286" s="52"/>
      <c r="G286" s="112" t="s">
        <v>40</v>
      </c>
      <c r="H286" s="52"/>
      <c r="I286" s="61" t="s">
        <v>49</v>
      </c>
      <c r="J286" s="59"/>
      <c r="K286" s="60" t="s">
        <v>39</v>
      </c>
      <c r="L286" s="201" t="s">
        <v>40</v>
      </c>
      <c r="M286" s="201"/>
      <c r="N286" s="52"/>
      <c r="O286" s="61" t="str">
        <f>I286</f>
        <v>Test Year Versus OEB-approved</v>
      </c>
      <c r="P286" s="113"/>
      <c r="Q286" s="60" t="s">
        <v>39</v>
      </c>
      <c r="R286" s="201" t="s">
        <v>40</v>
      </c>
      <c r="S286" s="201"/>
      <c r="T286" s="52"/>
      <c r="U286" s="61" t="str">
        <f>O286</f>
        <v>Test Year Versus OEB-approved</v>
      </c>
    </row>
    <row r="287" spans="2:22" x14ac:dyDescent="0.25">
      <c r="C287" s="87"/>
      <c r="D287" s="114">
        <f t="shared" ref="D287:D293" si="170">D278</f>
        <v>2015</v>
      </c>
      <c r="G287" s="115"/>
      <c r="I287" s="116"/>
      <c r="J287" s="36"/>
      <c r="K287" s="32">
        <f>D287</f>
        <v>2015</v>
      </c>
      <c r="L287" s="65"/>
      <c r="M287" s="65"/>
      <c r="O287" s="66"/>
      <c r="P287" s="87"/>
      <c r="Q287" s="32">
        <f>K287</f>
        <v>2015</v>
      </c>
      <c r="R287" s="117"/>
      <c r="S287" s="117"/>
      <c r="U287" s="66"/>
    </row>
    <row r="288" spans="2:22" x14ac:dyDescent="0.25">
      <c r="C288" s="87"/>
      <c r="D288" s="118">
        <f t="shared" si="170"/>
        <v>2016</v>
      </c>
      <c r="G288" s="119">
        <f t="shared" ref="G288:G293" si="171">IF(G278=0,"",G279/G278-1)</f>
        <v>0</v>
      </c>
      <c r="I288" s="116"/>
      <c r="J288" s="36"/>
      <c r="K288" s="32">
        <f t="shared" ref="K288:K294" si="172">D288</f>
        <v>2016</v>
      </c>
      <c r="L288" s="68">
        <f t="shared" ref="L288:M291" si="173">IF(L278=0,"",L279/L278-1)</f>
        <v>-6.9875358676974031E-7</v>
      </c>
      <c r="M288" s="68">
        <f t="shared" si="173"/>
        <v>5.9409832541887031E-2</v>
      </c>
      <c r="O288" s="66"/>
      <c r="P288" s="87"/>
      <c r="Q288" s="32">
        <f t="shared" ref="Q288:Q294" si="174">K288</f>
        <v>2016</v>
      </c>
      <c r="R288" s="120">
        <f>IF(R278="","",IF(R278=0,"",R279/R278-1))</f>
        <v>-6.9875358676974031E-7</v>
      </c>
      <c r="S288" s="120">
        <f>IF(S278="","",IF(S278=0,"",S279/S278-1))</f>
        <v>5.9409832541887031E-2</v>
      </c>
      <c r="U288" s="66"/>
    </row>
    <row r="289" spans="3:21" x14ac:dyDescent="0.25">
      <c r="C289" s="87"/>
      <c r="D289" s="118">
        <f t="shared" si="170"/>
        <v>2017</v>
      </c>
      <c r="G289" s="119">
        <f t="shared" si="171"/>
        <v>0</v>
      </c>
      <c r="I289" s="116"/>
      <c r="J289" s="36"/>
      <c r="K289" s="32">
        <f t="shared" si="172"/>
        <v>2017</v>
      </c>
      <c r="L289" s="68">
        <f t="shared" si="173"/>
        <v>6.9875407482378193E-7</v>
      </c>
      <c r="M289" s="68">
        <f t="shared" si="173"/>
        <v>1.485254056979679E-2</v>
      </c>
      <c r="O289" s="66"/>
      <c r="P289" s="87"/>
      <c r="Q289" s="32">
        <f t="shared" si="174"/>
        <v>2017</v>
      </c>
      <c r="R289" s="120">
        <f t="shared" ref="R289:S291" si="175">IF(R279="","",IF(R279=0,"",R280/R279-1))</f>
        <v>6.9875407482378193E-7</v>
      </c>
      <c r="S289" s="120">
        <f t="shared" si="175"/>
        <v>1.4852540569797013E-2</v>
      </c>
      <c r="U289" s="66"/>
    </row>
    <row r="290" spans="3:21" x14ac:dyDescent="0.25">
      <c r="C290" s="87"/>
      <c r="D290" s="118">
        <f t="shared" si="170"/>
        <v>2018</v>
      </c>
      <c r="G290" s="119">
        <f t="shared" si="171"/>
        <v>0</v>
      </c>
      <c r="I290" s="116"/>
      <c r="J290" s="36"/>
      <c r="K290" s="32">
        <f t="shared" si="172"/>
        <v>2018</v>
      </c>
      <c r="L290" s="68">
        <f t="shared" si="173"/>
        <v>-2.0053529183094221E-2</v>
      </c>
      <c r="M290" s="68">
        <f t="shared" si="173"/>
        <v>-4.7062509350674575E-2</v>
      </c>
      <c r="O290" s="66"/>
      <c r="P290" s="87"/>
      <c r="Q290" s="32">
        <f t="shared" si="174"/>
        <v>2018</v>
      </c>
      <c r="R290" s="120">
        <f t="shared" si="175"/>
        <v>-2.005352918309411E-2</v>
      </c>
      <c r="S290" s="120">
        <f t="shared" si="175"/>
        <v>-4.7062509350674686E-2</v>
      </c>
      <c r="U290" s="66"/>
    </row>
    <row r="291" spans="3:21" x14ac:dyDescent="0.25">
      <c r="C291" s="87"/>
      <c r="D291" s="118">
        <f t="shared" si="170"/>
        <v>2019</v>
      </c>
      <c r="G291" s="119">
        <f t="shared" si="171"/>
        <v>-9.9999999999999978E-2</v>
      </c>
      <c r="I291" s="116"/>
      <c r="J291" s="36"/>
      <c r="K291" s="32">
        <f t="shared" si="172"/>
        <v>2019</v>
      </c>
      <c r="L291" s="68">
        <f t="shared" si="173"/>
        <v>-6.1391945640656309E-2</v>
      </c>
      <c r="M291" s="68">
        <f t="shared" si="173"/>
        <v>-6.0037851445612467E-2</v>
      </c>
      <c r="O291" s="66"/>
      <c r="P291" s="87"/>
      <c r="Q291" s="32">
        <f t="shared" si="174"/>
        <v>2019</v>
      </c>
      <c r="R291" s="120">
        <f t="shared" si="175"/>
        <v>4.2897838177048619E-2</v>
      </c>
      <c r="S291" s="120">
        <f t="shared" si="175"/>
        <v>4.4402387282652667E-2</v>
      </c>
      <c r="U291" s="66"/>
    </row>
    <row r="292" spans="3:21" x14ac:dyDescent="0.25">
      <c r="C292" s="87"/>
      <c r="D292" s="118">
        <f t="shared" si="170"/>
        <v>2020</v>
      </c>
      <c r="G292" s="119">
        <f t="shared" si="171"/>
        <v>0</v>
      </c>
      <c r="I292" s="116"/>
      <c r="J292" s="36"/>
      <c r="K292" s="32">
        <f t="shared" si="172"/>
        <v>2020</v>
      </c>
      <c r="L292" s="68" t="str">
        <f>IF(K283="Forecast","",IF(L282=0,"",L283/L282-1))</f>
        <v/>
      </c>
      <c r="M292" s="68">
        <f>IF(M282=0,"",M283/M282-1)</f>
        <v>2.4208404265799732E-3</v>
      </c>
      <c r="O292" s="66"/>
      <c r="P292" s="87"/>
      <c r="Q292" s="32">
        <f t="shared" si="174"/>
        <v>2020</v>
      </c>
      <c r="R292" s="120" t="str">
        <f>IF(Q283="Forecast","",IF(R282=0,"",R283/R282-1))</f>
        <v/>
      </c>
      <c r="S292" s="120">
        <f>IF(S282="","",IF(S282=0,"",S283/S282-1))</f>
        <v>2.4208404265799732E-3</v>
      </c>
      <c r="U292" s="66"/>
    </row>
    <row r="293" spans="3:21" x14ac:dyDescent="0.25">
      <c r="C293" s="87"/>
      <c r="D293" s="118">
        <f t="shared" si="170"/>
        <v>2021</v>
      </c>
      <c r="G293" s="119">
        <f t="shared" si="171"/>
        <v>0</v>
      </c>
      <c r="I293" s="121">
        <f>IF(I285=0,"",G284/I285-1)</f>
        <v>0.28571428571428581</v>
      </c>
      <c r="J293" s="36"/>
      <c r="K293" s="32">
        <f t="shared" si="172"/>
        <v>2021</v>
      </c>
      <c r="L293" s="68" t="str">
        <f>IF(K284="Forecast","",IF(L283=0,"",L284/L283-1))</f>
        <v/>
      </c>
      <c r="M293" s="68">
        <f>IF(M283=0,"",M284/M283-1)</f>
        <v>0</v>
      </c>
      <c r="O293" s="69">
        <f>IF(O285=0,"",M284/O285-1)</f>
        <v>0.23232953658917155</v>
      </c>
      <c r="P293" s="87"/>
      <c r="Q293" s="32">
        <f t="shared" si="174"/>
        <v>2021</v>
      </c>
      <c r="R293" s="120" t="str">
        <f>IF(Q284="Forecast","",IF(R283=0,"",R284/R283-1))</f>
        <v/>
      </c>
      <c r="S293" s="120">
        <f>IF(S283="","",IF(S283=0,"",S284/S283-1))</f>
        <v>0</v>
      </c>
      <c r="U293" s="69">
        <f>IF(U285=0,"",S284/U285-1)</f>
        <v>-4.1521471541755672E-2</v>
      </c>
    </row>
    <row r="294" spans="3:21" ht="30.75" thickBot="1" x14ac:dyDescent="0.3">
      <c r="C294" s="22"/>
      <c r="D294" s="122" t="s">
        <v>42</v>
      </c>
      <c r="E294" s="47"/>
      <c r="F294" s="47"/>
      <c r="G294" s="123">
        <f>IF(G278=0,"",(G284/G278)^(1/($D284-$D278-1))-1)</f>
        <v>-2.0851637639023202E-2</v>
      </c>
      <c r="H294" s="47"/>
      <c r="I294" s="124">
        <f>IF(I285=0,"",(G284/I285)^(1/(TestYear-RebaseYear-1))-1)</f>
        <v>6.4844316803015944E-2</v>
      </c>
      <c r="J294" s="48"/>
      <c r="K294" s="74" t="str">
        <f t="shared" si="172"/>
        <v>Geometric Mean</v>
      </c>
      <c r="L294" s="75">
        <f>IF(L278=0,"",(L282/L278)^(1/($D282-$D278-1))-1)</f>
        <v>-2.7486713733146595E-2</v>
      </c>
      <c r="M294" s="75">
        <f>IF(M278=0,"",(M284/M278)^(1/($D284-$D278-1))-1)</f>
        <v>-7.0248920242307333E-3</v>
      </c>
      <c r="N294" s="47"/>
      <c r="O294" s="76">
        <f>IF(O285=0,"",(M284/O285)^(1/(TestYear-RebaseYear-1))-1)</f>
        <v>5.3614440886653902E-2</v>
      </c>
      <c r="P294" s="22"/>
      <c r="Q294" s="74" t="str">
        <f t="shared" si="174"/>
        <v>Geometric Mean</v>
      </c>
      <c r="R294" s="125">
        <f>IF(R278="","",IF(R278=0,"",(R282/R278)^(1/($D282-$D278-1))-1))</f>
        <v>7.2749651867924925E-3</v>
      </c>
      <c r="S294" s="75">
        <f>IF(S278="","",IF(S278=0,"",(S284/S278)^(1/($D284-$D278-1))-1))</f>
        <v>1.4121195669931641E-2</v>
      </c>
      <c r="T294" s="47"/>
      <c r="U294" s="76">
        <f>IF(U285=0,"",(S284/U285)^(1/(TestYear-RebaseYear-1))-1)</f>
        <v>-1.0546026061422298E-2</v>
      </c>
    </row>
    <row r="296" spans="3:21" ht="15.75" thickBot="1" x14ac:dyDescent="0.3">
      <c r="Q296" s="47"/>
      <c r="R296" s="47"/>
      <c r="S296" s="47"/>
      <c r="T296" s="47"/>
      <c r="U296" s="47"/>
    </row>
    <row r="297" spans="3:21" x14ac:dyDescent="0.25">
      <c r="C297" s="17"/>
      <c r="D297" s="18" t="s">
        <v>29</v>
      </c>
      <c r="E297" s="18"/>
      <c r="F297" s="208" t="s">
        <v>16</v>
      </c>
      <c r="G297" s="209"/>
      <c r="H297" s="209"/>
      <c r="I297" s="210"/>
      <c r="K297" s="197" t="str">
        <f>IF(ISBLANK(Q274),"",CONCATENATE("Demand (",Q274,")"))</f>
        <v>Demand (kWh)</v>
      </c>
      <c r="L297" s="198"/>
      <c r="M297" s="198"/>
      <c r="N297" s="198"/>
      <c r="O297" s="199"/>
      <c r="Q297" s="211" t="str">
        <f>CONCATENATE("Demand (",Q274,") per ",LEFT(F276,LEN(F276)-1))</f>
        <v>Demand (kWh) per Connection</v>
      </c>
      <c r="R297" s="212"/>
      <c r="S297" s="212"/>
      <c r="T297" s="212"/>
      <c r="U297" s="213"/>
    </row>
    <row r="298" spans="3:21" ht="39" thickBot="1" x14ac:dyDescent="0.3">
      <c r="C298" s="22"/>
      <c r="D298" s="23" t="str">
        <f>CONCATENATE("(for ",TestYear," Cost of Service")</f>
        <v>(for 2021 Cost of Service</v>
      </c>
      <c r="E298" s="31"/>
      <c r="F298" s="214"/>
      <c r="G298" s="200"/>
      <c r="H298" s="200"/>
      <c r="I298" s="126"/>
      <c r="K298" s="27"/>
      <c r="L298" s="28" t="s">
        <v>31</v>
      </c>
      <c r="M298" s="28" t="s">
        <v>32</v>
      </c>
      <c r="N298" s="29"/>
      <c r="O298" s="30" t="str">
        <f>M298</f>
        <v>Weather-normalized</v>
      </c>
      <c r="Q298" s="127"/>
      <c r="R298" s="28" t="str">
        <f>L298</f>
        <v>Actual (Weather actual)</v>
      </c>
      <c r="S298" s="28" t="str">
        <f>M298</f>
        <v>Weather-normalized</v>
      </c>
      <c r="T298" s="28"/>
      <c r="U298" s="128" t="str">
        <f>O298</f>
        <v>Weather-normalized</v>
      </c>
    </row>
    <row r="299" spans="3:21" x14ac:dyDescent="0.25">
      <c r="C299" s="31" t="s">
        <v>33</v>
      </c>
      <c r="D299" s="32">
        <f t="shared" ref="D299:D304" si="176">D300-1</f>
        <v>2015</v>
      </c>
      <c r="E299" s="87"/>
      <c r="F299" s="88" t="str">
        <f t="shared" ref="F299:F305" si="177">F278</f>
        <v>Actual</v>
      </c>
      <c r="G299" s="177">
        <v>1275.4092519644632</v>
      </c>
      <c r="H299" t="s">
        <v>64</v>
      </c>
      <c r="I299" s="132">
        <v>814</v>
      </c>
      <c r="K299" s="90" t="str">
        <f t="shared" ref="K299:K305" si="178">K278</f>
        <v>Actual</v>
      </c>
      <c r="L299" s="131"/>
      <c r="M299" s="131"/>
      <c r="N299" s="91" t="str">
        <f t="shared" ref="N299:N305" si="179">N278</f>
        <v/>
      </c>
      <c r="O299" s="66"/>
      <c r="Q299" s="93" t="str">
        <f>K299</f>
        <v>Actual</v>
      </c>
      <c r="R299">
        <f>IF(G299=0,"",L299/G299)</f>
        <v>0</v>
      </c>
      <c r="S299" s="33">
        <f>IF(G299=0,"",M299/G299)</f>
        <v>0</v>
      </c>
      <c r="T299" s="33" t="str">
        <f>N299</f>
        <v/>
      </c>
      <c r="U299" s="87" t="str">
        <f>IF(T299="","",IF(I299=0,"",O299/I299))</f>
        <v/>
      </c>
    </row>
    <row r="300" spans="3:21" x14ac:dyDescent="0.25">
      <c r="C300" s="31" t="s">
        <v>33</v>
      </c>
      <c r="D300" s="32">
        <f t="shared" si="176"/>
        <v>2016</v>
      </c>
      <c r="E300" s="87"/>
      <c r="F300" s="90" t="str">
        <f t="shared" si="177"/>
        <v>Actual</v>
      </c>
      <c r="G300" s="178">
        <v>1140.3966274436725</v>
      </c>
      <c r="I300" s="133"/>
      <c r="K300" s="90" t="str">
        <f t="shared" si="178"/>
        <v>Actual</v>
      </c>
      <c r="L300" s="131"/>
      <c r="M300" s="131"/>
      <c r="N300" s="91">
        <f t="shared" si="179"/>
        <v>0</v>
      </c>
      <c r="O300" s="66"/>
      <c r="Q300" s="93" t="str">
        <f t="shared" ref="Q300:Q305" si="180">K300</f>
        <v>Actual</v>
      </c>
      <c r="R300">
        <f t="shared" ref="R300:R305" si="181">IF(G300=0,"",L300/G300)</f>
        <v>0</v>
      </c>
      <c r="S300" s="33">
        <f t="shared" ref="S300:S305" si="182">IF(G300=0,"",M300/G300)</f>
        <v>0</v>
      </c>
      <c r="T300" s="33">
        <f t="shared" ref="T300:T305" si="183">N300</f>
        <v>0</v>
      </c>
      <c r="U300" s="87" t="str">
        <f t="shared" ref="U300:U305" si="184">IF(T300="","",IF(I300=0,"",O300/I300))</f>
        <v/>
      </c>
    </row>
    <row r="301" spans="3:21" x14ac:dyDescent="0.25">
      <c r="C301" s="31" t="s">
        <v>33</v>
      </c>
      <c r="D301" s="32">
        <f t="shared" si="176"/>
        <v>2017</v>
      </c>
      <c r="E301" s="87"/>
      <c r="F301" s="90" t="str">
        <f t="shared" si="177"/>
        <v>Actual</v>
      </c>
      <c r="G301" s="178">
        <v>1152.126760130576</v>
      </c>
      <c r="H301" t="str">
        <f t="shared" ref="H301:H305" si="185">IF(D301=RebaseYear,"OEB-approved","")</f>
        <v/>
      </c>
      <c r="I301" s="133"/>
      <c r="K301" s="90" t="str">
        <f t="shared" si="178"/>
        <v>Actual</v>
      </c>
      <c r="L301" s="131"/>
      <c r="M301" s="131"/>
      <c r="N301" s="91" t="str">
        <f t="shared" si="179"/>
        <v/>
      </c>
      <c r="O301" s="134"/>
      <c r="Q301" s="93" t="str">
        <f t="shared" si="180"/>
        <v>Actual</v>
      </c>
      <c r="R301">
        <f t="shared" si="181"/>
        <v>0</v>
      </c>
      <c r="S301" s="33">
        <f t="shared" si="182"/>
        <v>0</v>
      </c>
      <c r="T301" s="33" t="str">
        <f t="shared" si="183"/>
        <v/>
      </c>
      <c r="U301" s="87" t="str">
        <f t="shared" si="184"/>
        <v/>
      </c>
    </row>
    <row r="302" spans="3:21" x14ac:dyDescent="0.25">
      <c r="C302" s="31" t="s">
        <v>33</v>
      </c>
      <c r="D302" s="32">
        <f t="shared" si="176"/>
        <v>2018</v>
      </c>
      <c r="E302" s="87"/>
      <c r="F302" s="90" t="str">
        <f t="shared" si="177"/>
        <v>Actual</v>
      </c>
      <c r="G302" s="178">
        <v>1145.6865073335953</v>
      </c>
      <c r="H302" t="str">
        <f t="shared" si="185"/>
        <v/>
      </c>
      <c r="I302" s="135"/>
      <c r="K302" s="90" t="str">
        <f t="shared" si="178"/>
        <v>Actual</v>
      </c>
      <c r="L302" s="131"/>
      <c r="M302" s="131"/>
      <c r="N302" s="91" t="str">
        <f t="shared" si="179"/>
        <v/>
      </c>
      <c r="O302" s="66"/>
      <c r="Q302" s="93" t="str">
        <f t="shared" si="180"/>
        <v>Actual</v>
      </c>
      <c r="R302">
        <f t="shared" si="181"/>
        <v>0</v>
      </c>
      <c r="S302" s="33">
        <f t="shared" si="182"/>
        <v>0</v>
      </c>
      <c r="T302" s="33" t="str">
        <f t="shared" si="183"/>
        <v/>
      </c>
      <c r="U302" s="87" t="str">
        <f t="shared" si="184"/>
        <v/>
      </c>
    </row>
    <row r="303" spans="3:21" x14ac:dyDescent="0.25">
      <c r="C303" s="31" t="s">
        <v>33</v>
      </c>
      <c r="D303" s="32">
        <f t="shared" si="176"/>
        <v>2019</v>
      </c>
      <c r="E303" s="87"/>
      <c r="F303" s="90" t="str">
        <f t="shared" si="177"/>
        <v>Actual</v>
      </c>
      <c r="G303" s="178">
        <v>1125.6654723740128</v>
      </c>
      <c r="H303" t="str">
        <f t="shared" si="185"/>
        <v/>
      </c>
      <c r="I303" s="135"/>
      <c r="K303" s="90" t="str">
        <f t="shared" si="178"/>
        <v>Actual</v>
      </c>
      <c r="L303" s="131"/>
      <c r="M303" s="131"/>
      <c r="N303" s="91" t="str">
        <f t="shared" si="179"/>
        <v/>
      </c>
      <c r="O303" s="66"/>
      <c r="Q303" s="93" t="str">
        <f t="shared" si="180"/>
        <v>Actual</v>
      </c>
      <c r="R303">
        <f t="shared" si="181"/>
        <v>0</v>
      </c>
      <c r="S303" s="33">
        <f t="shared" si="182"/>
        <v>0</v>
      </c>
      <c r="T303" s="33" t="str">
        <f t="shared" si="183"/>
        <v/>
      </c>
      <c r="U303" s="87" t="str">
        <f t="shared" si="184"/>
        <v/>
      </c>
    </row>
    <row r="304" spans="3:21" x14ac:dyDescent="0.25">
      <c r="C304" s="31" t="s">
        <v>50</v>
      </c>
      <c r="D304" s="32">
        <f t="shared" si="176"/>
        <v>2020</v>
      </c>
      <c r="E304" s="87"/>
      <c r="F304" s="90" t="str">
        <f t="shared" si="177"/>
        <v>Forecast</v>
      </c>
      <c r="G304" s="178">
        <v>1116.0658261511389</v>
      </c>
      <c r="H304" t="str">
        <f t="shared" si="185"/>
        <v/>
      </c>
      <c r="I304" s="135"/>
      <c r="K304" s="90" t="str">
        <f t="shared" si="178"/>
        <v>Forecast</v>
      </c>
      <c r="L304" s="136"/>
      <c r="M304" s="137"/>
      <c r="N304" s="91" t="str">
        <f t="shared" si="179"/>
        <v/>
      </c>
      <c r="O304" s="66"/>
      <c r="Q304" s="93" t="str">
        <f t="shared" si="180"/>
        <v>Forecast</v>
      </c>
      <c r="R304">
        <f t="shared" si="181"/>
        <v>0</v>
      </c>
      <c r="S304" s="33">
        <f t="shared" si="182"/>
        <v>0</v>
      </c>
      <c r="T304" s="33" t="str">
        <f t="shared" si="183"/>
        <v/>
      </c>
      <c r="U304" s="87" t="str">
        <f t="shared" si="184"/>
        <v/>
      </c>
    </row>
    <row r="305" spans="2:22" ht="15.75" thickBot="1" x14ac:dyDescent="0.3">
      <c r="C305" s="42" t="s">
        <v>51</v>
      </c>
      <c r="D305" s="43">
        <f>TestYear</f>
        <v>2021</v>
      </c>
      <c r="E305" s="22"/>
      <c r="F305" s="100" t="str">
        <f t="shared" si="177"/>
        <v>Forecast</v>
      </c>
      <c r="G305" s="194">
        <v>1095</v>
      </c>
      <c r="H305" s="47" t="str">
        <f t="shared" si="185"/>
        <v/>
      </c>
      <c r="I305" s="139"/>
      <c r="K305" s="100" t="str">
        <f t="shared" si="178"/>
        <v>Forecast</v>
      </c>
      <c r="L305" s="140"/>
      <c r="M305" s="141"/>
      <c r="N305" s="104" t="str">
        <f t="shared" si="179"/>
        <v/>
      </c>
      <c r="O305" s="142"/>
      <c r="Q305" s="143" t="str">
        <f t="shared" si="180"/>
        <v>Forecast</v>
      </c>
      <c r="R305" s="44">
        <f t="shared" si="181"/>
        <v>0</v>
      </c>
      <c r="S305" s="44">
        <f t="shared" si="182"/>
        <v>0</v>
      </c>
      <c r="T305" s="44" t="str">
        <f t="shared" si="183"/>
        <v/>
      </c>
      <c r="U305" s="22" t="str">
        <f t="shared" si="184"/>
        <v/>
      </c>
    </row>
    <row r="306" spans="2:22" ht="15.75" thickBot="1" x14ac:dyDescent="0.3">
      <c r="C306" s="109"/>
      <c r="I306" s="55">
        <f>SUM(I299:I304)</f>
        <v>814</v>
      </c>
      <c r="O306" s="55">
        <f>SUM(O299:O304)</f>
        <v>0</v>
      </c>
      <c r="U306" s="55">
        <f>SUM(U299:U304)</f>
        <v>0</v>
      </c>
    </row>
    <row r="307" spans="2:22" ht="39" customHeight="1" thickBot="1" x14ac:dyDescent="0.3">
      <c r="C307" s="110" t="s">
        <v>38</v>
      </c>
      <c r="D307" s="111" t="s">
        <v>39</v>
      </c>
      <c r="E307" s="112"/>
      <c r="F307" s="112"/>
      <c r="G307" s="112" t="s">
        <v>40</v>
      </c>
      <c r="H307" s="112"/>
      <c r="I307" s="61" t="str">
        <f>I286</f>
        <v>Test Year Versus OEB-approved</v>
      </c>
      <c r="J307" s="144"/>
      <c r="K307" s="60" t="s">
        <v>39</v>
      </c>
      <c r="L307" s="201" t="s">
        <v>40</v>
      </c>
      <c r="M307" s="201"/>
      <c r="N307" s="112"/>
      <c r="O307" s="61" t="str">
        <f>I307</f>
        <v>Test Year Versus OEB-approved</v>
      </c>
      <c r="P307" s="145"/>
      <c r="Q307" s="60" t="s">
        <v>39</v>
      </c>
      <c r="R307" s="201" t="s">
        <v>40</v>
      </c>
      <c r="S307" s="201"/>
      <c r="T307" s="112"/>
      <c r="U307" s="61" t="str">
        <f>O307</f>
        <v>Test Year Versus OEB-approved</v>
      </c>
    </row>
    <row r="308" spans="2:22" x14ac:dyDescent="0.25">
      <c r="C308" s="87"/>
      <c r="D308" s="146">
        <f t="shared" ref="D308:D314" si="186">D299</f>
        <v>2015</v>
      </c>
      <c r="E308" s="54"/>
      <c r="G308" s="115"/>
      <c r="I308" s="116"/>
      <c r="J308" s="87"/>
      <c r="K308" s="32">
        <f>D308</f>
        <v>2015</v>
      </c>
      <c r="L308" s="65"/>
      <c r="M308" s="65"/>
      <c r="O308" s="147"/>
      <c r="P308" s="87"/>
      <c r="Q308" s="32">
        <f>K308</f>
        <v>2015</v>
      </c>
      <c r="R308" s="117"/>
      <c r="S308" s="117"/>
      <c r="U308" s="66"/>
    </row>
    <row r="309" spans="2:22" x14ac:dyDescent="0.25">
      <c r="C309" s="87"/>
      <c r="D309" s="118">
        <f t="shared" si="186"/>
        <v>2016</v>
      </c>
      <c r="G309" s="119">
        <f t="shared" ref="G309:G314" si="187">IF(G299=0,"",G300/G299-1)</f>
        <v>-0.10585827593208696</v>
      </c>
      <c r="I309" s="116"/>
      <c r="J309" s="87"/>
      <c r="K309" s="32">
        <f t="shared" ref="K309:K315" si="188">D309</f>
        <v>2016</v>
      </c>
      <c r="L309" s="68" t="str">
        <f t="shared" ref="L309:M312" si="189">IF(L299=0,"",L300/L299-1)</f>
        <v/>
      </c>
      <c r="M309" s="68" t="str">
        <f t="shared" si="189"/>
        <v/>
      </c>
      <c r="O309" s="147"/>
      <c r="P309" s="87"/>
      <c r="Q309" s="32">
        <f t="shared" ref="Q309:Q315" si="190">K309</f>
        <v>2016</v>
      </c>
      <c r="R309" s="120" t="str">
        <f>IF(R299="","",IF(R299=0,"",R300/R299-1))</f>
        <v/>
      </c>
      <c r="S309" s="120" t="str">
        <f>IF(S299="","",IF(S299=0,"",S300/S299-1))</f>
        <v/>
      </c>
      <c r="U309" s="66"/>
    </row>
    <row r="310" spans="2:22" x14ac:dyDescent="0.25">
      <c r="C310" s="87"/>
      <c r="D310" s="148">
        <f t="shared" si="186"/>
        <v>2017</v>
      </c>
      <c r="G310" s="119">
        <f t="shared" si="187"/>
        <v>1.0286011379389892E-2</v>
      </c>
      <c r="I310" s="116"/>
      <c r="J310" s="87"/>
      <c r="K310" s="32">
        <f t="shared" si="188"/>
        <v>2017</v>
      </c>
      <c r="L310" s="68" t="str">
        <f t="shared" si="189"/>
        <v/>
      </c>
      <c r="M310" s="68" t="str">
        <f t="shared" si="189"/>
        <v/>
      </c>
      <c r="O310" s="147"/>
      <c r="P310" s="87"/>
      <c r="Q310" s="32">
        <f t="shared" si="190"/>
        <v>2017</v>
      </c>
      <c r="R310" s="120" t="str">
        <f t="shared" ref="R310:S312" si="191">IF(R300="","",IF(R300=0,"",R301/R300-1))</f>
        <v/>
      </c>
      <c r="S310" s="120" t="str">
        <f t="shared" si="191"/>
        <v/>
      </c>
      <c r="U310" s="66"/>
    </row>
    <row r="311" spans="2:22" x14ac:dyDescent="0.25">
      <c r="C311" s="87"/>
      <c r="D311" s="118">
        <f t="shared" si="186"/>
        <v>2018</v>
      </c>
      <c r="G311" s="119">
        <f t="shared" si="187"/>
        <v>-5.589882137839508E-3</v>
      </c>
      <c r="I311" s="116"/>
      <c r="J311" s="87"/>
      <c r="K311" s="32">
        <f t="shared" si="188"/>
        <v>2018</v>
      </c>
      <c r="L311" s="68" t="str">
        <f t="shared" si="189"/>
        <v/>
      </c>
      <c r="M311" s="68" t="str">
        <f t="shared" si="189"/>
        <v/>
      </c>
      <c r="O311" s="147"/>
      <c r="P311" s="87"/>
      <c r="Q311" s="32">
        <f t="shared" si="190"/>
        <v>2018</v>
      </c>
      <c r="R311" s="120" t="str">
        <f t="shared" si="191"/>
        <v/>
      </c>
      <c r="S311" s="120" t="str">
        <f t="shared" si="191"/>
        <v/>
      </c>
      <c r="U311" s="66"/>
    </row>
    <row r="312" spans="2:22" x14ac:dyDescent="0.25">
      <c r="C312" s="87"/>
      <c r="D312" s="118">
        <f t="shared" si="186"/>
        <v>2019</v>
      </c>
      <c r="G312" s="119">
        <f t="shared" si="187"/>
        <v>-1.7475142485685935E-2</v>
      </c>
      <c r="I312" s="116"/>
      <c r="J312" s="87"/>
      <c r="K312" s="32">
        <f t="shared" si="188"/>
        <v>2019</v>
      </c>
      <c r="L312" s="68" t="str">
        <f t="shared" si="189"/>
        <v/>
      </c>
      <c r="M312" s="68" t="str">
        <f t="shared" si="189"/>
        <v/>
      </c>
      <c r="O312" s="147"/>
      <c r="P312" s="87"/>
      <c r="Q312" s="32">
        <f t="shared" si="190"/>
        <v>2019</v>
      </c>
      <c r="R312" s="120" t="str">
        <f t="shared" si="191"/>
        <v/>
      </c>
      <c r="S312" s="120" t="str">
        <f t="shared" si="191"/>
        <v/>
      </c>
      <c r="U312" s="66"/>
    </row>
    <row r="313" spans="2:22" x14ac:dyDescent="0.25">
      <c r="C313" s="87"/>
      <c r="D313" s="118">
        <f t="shared" si="186"/>
        <v>2020</v>
      </c>
      <c r="G313" s="119">
        <f t="shared" si="187"/>
        <v>-8.5279743036164035E-3</v>
      </c>
      <c r="I313" s="116"/>
      <c r="J313" s="87"/>
      <c r="K313" s="32">
        <f t="shared" si="188"/>
        <v>2020</v>
      </c>
      <c r="L313" s="68" t="str">
        <f>IF(K304="Forecast","",IF(L303=0,"",L304/L303-1))</f>
        <v/>
      </c>
      <c r="M313" s="68" t="str">
        <f>IF(M303=0,"",M304/M303-1)</f>
        <v/>
      </c>
      <c r="O313" s="147"/>
      <c r="P313" s="87"/>
      <c r="Q313" s="32">
        <f t="shared" si="190"/>
        <v>2020</v>
      </c>
      <c r="R313" s="120" t="str">
        <f>IF(Q304="Forecast","",IF(R303=0,"",R304/R303-1))</f>
        <v/>
      </c>
      <c r="S313" s="120" t="str">
        <f>IF(S303="","",IF(S303=0,"",S304/S303-1))</f>
        <v/>
      </c>
      <c r="U313" s="66"/>
    </row>
    <row r="314" spans="2:22" x14ac:dyDescent="0.25">
      <c r="C314" s="87"/>
      <c r="D314" s="148">
        <f t="shared" si="186"/>
        <v>2021</v>
      </c>
      <c r="G314" s="119">
        <f t="shared" si="187"/>
        <v>-1.8875074979928796E-2</v>
      </c>
      <c r="I314" s="121">
        <f>IF(I306=0,"",G305/I306-1)</f>
        <v>0.34520884520884532</v>
      </c>
      <c r="J314" s="87"/>
      <c r="K314" s="32">
        <f t="shared" si="188"/>
        <v>2021</v>
      </c>
      <c r="L314" s="68" t="str">
        <f>IF(K305="Forecast","",IF(L304=0,"",L305/L304-1))</f>
        <v/>
      </c>
      <c r="M314" s="68" t="str">
        <f>IF(M304=0,"",M305/M304-1)</f>
        <v/>
      </c>
      <c r="O314" s="149" t="str">
        <f>IF(O306=0,"",M305/O306-1)</f>
        <v/>
      </c>
      <c r="P314" s="87"/>
      <c r="Q314" s="32">
        <f t="shared" si="190"/>
        <v>2021</v>
      </c>
      <c r="R314" s="120" t="str">
        <f>IF(Q305="Forecast","",IF(R304=0,"",R305/R304-1))</f>
        <v/>
      </c>
      <c r="S314" s="120" t="str">
        <f>IF(S304="","",IF(S304=0,"",S305/S304-1))</f>
        <v/>
      </c>
      <c r="U314" s="69" t="str">
        <f>IF(U306=0,"",S305/U306-1)</f>
        <v/>
      </c>
    </row>
    <row r="315" spans="2:22" ht="30.75" thickBot="1" x14ac:dyDescent="0.3">
      <c r="C315" s="22"/>
      <c r="D315" s="122" t="s">
        <v>42</v>
      </c>
      <c r="E315" s="47"/>
      <c r="F315" s="47"/>
      <c r="G315" s="123">
        <f>IF(G299=0,"",(G305/G299)^(1/($D305-$D299-1))-1)</f>
        <v>-3.0042040508377887E-2</v>
      </c>
      <c r="H315" s="47"/>
      <c r="I315" s="76">
        <f>IF(I306=0,"",(G305/I306)^(1/(TestYear-RebaseYear-1))-1)</f>
        <v>7.695468174960407E-2</v>
      </c>
      <c r="J315" s="87"/>
      <c r="K315" s="74" t="str">
        <f t="shared" si="188"/>
        <v>Geometric Mean</v>
      </c>
      <c r="L315" s="75" t="str">
        <f>IF(L299=0,"",(L303/L299)^(1/($D303-$D299-1))-1)</f>
        <v/>
      </c>
      <c r="M315" s="75" t="str">
        <f>IF(M299=0,"",(M305/M299)^(1/($D305-$D299-1))-1)</f>
        <v/>
      </c>
      <c r="N315" s="47"/>
      <c r="O315" s="76" t="str">
        <f>IF(O306=0,"",(M305/O306)^(1/(TestYear-RebaseYear-1))-1)</f>
        <v/>
      </c>
      <c r="P315" s="22"/>
      <c r="Q315" s="74" t="str">
        <f t="shared" si="190"/>
        <v>Geometric Mean</v>
      </c>
      <c r="R315" s="125" t="str">
        <f>IF(R299="","",IF(R299=0,"",(R303/R299)^(1/($D303-$D299-1))-1))</f>
        <v/>
      </c>
      <c r="S315" s="75" t="str">
        <f>IF(S299="","",IF(S299=0,"",(S305/S299)^(1/($D305-$D299-1))-1))</f>
        <v/>
      </c>
      <c r="T315" s="47"/>
      <c r="U315" s="76" t="str">
        <f>IF(U306=0,"",(S305/U306)^(1/(TestYear-RebaseYear-1))-1)</f>
        <v/>
      </c>
    </row>
    <row r="316" spans="2:22" ht="15.75" thickBot="1" x14ac:dyDescent="0.3">
      <c r="D316" s="150"/>
      <c r="G316" s="119"/>
      <c r="I316" s="151"/>
      <c r="K316" s="150"/>
      <c r="L316" s="68"/>
      <c r="M316" s="68"/>
      <c r="O316" s="151"/>
      <c r="Q316" s="150"/>
      <c r="R316" s="120"/>
      <c r="S316" s="68"/>
      <c r="U316" s="151"/>
    </row>
    <row r="317" spans="2:22" ht="15.75" thickBot="1" x14ac:dyDescent="0.3">
      <c r="B317" s="77">
        <v>7</v>
      </c>
      <c r="C317" s="78" t="s">
        <v>44</v>
      </c>
      <c r="D317" s="202" t="s">
        <v>65</v>
      </c>
      <c r="E317" s="203"/>
      <c r="F317" s="203"/>
      <c r="G317" s="203"/>
      <c r="H317" s="203"/>
      <c r="I317" s="204"/>
      <c r="K317" s="79" t="s">
        <v>46</v>
      </c>
      <c r="Q317" s="80" t="s">
        <v>53</v>
      </c>
    </row>
    <row r="318" spans="2:22" ht="15.75" thickBot="1" x14ac:dyDescent="0.3">
      <c r="Q318" s="47"/>
      <c r="R318" s="47"/>
      <c r="S318" s="47"/>
      <c r="T318" s="47"/>
      <c r="U318" s="47"/>
    </row>
    <row r="319" spans="2:22" ht="12.75" customHeight="1" x14ac:dyDescent="0.25">
      <c r="C319" s="17"/>
      <c r="D319" s="18" t="s">
        <v>29</v>
      </c>
      <c r="E319" s="18"/>
      <c r="F319" s="215" t="s">
        <v>48</v>
      </c>
      <c r="G319" s="216"/>
      <c r="H319" s="216"/>
      <c r="I319" s="217"/>
      <c r="J319" s="18"/>
      <c r="K319" s="197" t="s">
        <v>30</v>
      </c>
      <c r="L319" s="198"/>
      <c r="M319" s="198"/>
      <c r="N319" s="198"/>
      <c r="O319" s="199"/>
      <c r="P319" s="19"/>
      <c r="Q319" s="211" t="str">
        <f>CONCATENATE("Consumption (kWh) per ",LEFT(F319,LEN(F319)-1))</f>
        <v>Consumption (kWh) per Customer</v>
      </c>
      <c r="R319" s="212"/>
      <c r="S319" s="212"/>
      <c r="T319" s="212"/>
      <c r="U319" s="213"/>
      <c r="V319" s="81"/>
    </row>
    <row r="320" spans="2:22" ht="38.25" customHeight="1" thickBot="1" x14ac:dyDescent="0.3">
      <c r="C320" s="22"/>
      <c r="D320" s="23" t="str">
        <f>CONCATENATE("(for ",TestYear," Cost of Service")</f>
        <v>(for 2021 Cost of Service</v>
      </c>
      <c r="E320" s="31"/>
      <c r="F320" s="214"/>
      <c r="G320" s="200"/>
      <c r="H320" s="218"/>
      <c r="I320" s="82"/>
      <c r="J320" s="31"/>
      <c r="K320" s="27"/>
      <c r="L320" s="28" t="s">
        <v>31</v>
      </c>
      <c r="M320" s="28" t="s">
        <v>32</v>
      </c>
      <c r="N320" s="29"/>
      <c r="O320" s="30" t="s">
        <v>32</v>
      </c>
      <c r="P320" s="31"/>
      <c r="Q320" s="83"/>
      <c r="R320" s="84" t="str">
        <f>L320</f>
        <v>Actual (Weather actual)</v>
      </c>
      <c r="S320" s="85" t="str">
        <f>M320</f>
        <v>Weather-normalized</v>
      </c>
      <c r="T320" s="85"/>
      <c r="U320" s="86" t="str">
        <f>O320</f>
        <v>Weather-normalized</v>
      </c>
      <c r="V320" s="81"/>
    </row>
    <row r="321" spans="3:22" x14ac:dyDescent="0.25">
      <c r="C321" s="31" t="s">
        <v>33</v>
      </c>
      <c r="D321" s="32">
        <f t="shared" ref="D321:D325" si="192">D322-1</f>
        <v>2015</v>
      </c>
      <c r="E321" s="87"/>
      <c r="F321" s="88" t="str">
        <f>$K$39</f>
        <v>Actual</v>
      </c>
      <c r="G321" s="89">
        <v>402</v>
      </c>
      <c r="H321" s="36" t="s">
        <v>64</v>
      </c>
      <c r="I321" s="96">
        <v>412</v>
      </c>
      <c r="J321" s="87"/>
      <c r="K321" s="90" t="str">
        <f>F321</f>
        <v>Actual</v>
      </c>
      <c r="L321" s="38">
        <v>373880.03000000049</v>
      </c>
      <c r="M321" s="38">
        <v>356229.91688824672</v>
      </c>
      <c r="N321" s="91" t="str">
        <f>H321</f>
        <v>OEB-approved</v>
      </c>
      <c r="O321" s="96">
        <v>405959</v>
      </c>
      <c r="P321" s="87"/>
      <c r="Q321" s="93" t="str">
        <f>K321</f>
        <v>Actual</v>
      </c>
      <c r="R321" s="94">
        <f>IF(G321=0,"",L321/G321)</f>
        <v>930.04982587064796</v>
      </c>
      <c r="S321" s="95">
        <f>IF(G321=0,"",M321/G321)</f>
        <v>886.14407186131029</v>
      </c>
      <c r="T321" t="str">
        <f>N321</f>
        <v>OEB-approved</v>
      </c>
      <c r="U321" s="95">
        <f>IF(T321="","",IF(I321=0,"",O321/I321))</f>
        <v>985.33737864077671</v>
      </c>
      <c r="V321" s="33"/>
    </row>
    <row r="322" spans="3:22" x14ac:dyDescent="0.25">
      <c r="C322" s="31" t="s">
        <v>33</v>
      </c>
      <c r="D322" s="32">
        <f t="shared" si="192"/>
        <v>2016</v>
      </c>
      <c r="E322" s="87"/>
      <c r="F322" s="90" t="str">
        <f>$K$40</f>
        <v>Actual</v>
      </c>
      <c r="G322" s="89">
        <v>444</v>
      </c>
      <c r="H322" s="36"/>
      <c r="I322" s="97"/>
      <c r="J322" s="87"/>
      <c r="K322" s="90" t="str">
        <f t="shared" ref="K322:K327" si="193">F322</f>
        <v>Actual</v>
      </c>
      <c r="L322" s="38">
        <v>156291.07</v>
      </c>
      <c r="M322" s="38">
        <v>157759.88753166524</v>
      </c>
      <c r="N322" s="91"/>
      <c r="O322" s="98"/>
      <c r="P322" s="87"/>
      <c r="Q322" s="93" t="str">
        <f t="shared" ref="Q322:Q327" si="194">K322</f>
        <v>Actual</v>
      </c>
      <c r="R322" s="94">
        <f t="shared" ref="R322:R327" si="195">IF(G322=0,"",L322/G322)</f>
        <v>352.00691441441444</v>
      </c>
      <c r="S322" s="95">
        <f t="shared" ref="S322:S327" si="196">IF(G322=0,"",M322/G322)</f>
        <v>355.31506200825504</v>
      </c>
      <c r="U322" s="95" t="str">
        <f>IF(T322="","",IF(I322=0,"",O322/I322))</f>
        <v/>
      </c>
      <c r="V322" s="33"/>
    </row>
    <row r="323" spans="3:22" x14ac:dyDescent="0.25">
      <c r="C323" s="31" t="s">
        <v>33</v>
      </c>
      <c r="D323" s="32">
        <f t="shared" si="192"/>
        <v>2017</v>
      </c>
      <c r="E323" s="87"/>
      <c r="F323" s="90" t="str">
        <f>$K$41</f>
        <v>Actual</v>
      </c>
      <c r="G323" s="89">
        <v>436</v>
      </c>
      <c r="H323" s="36" t="str">
        <f t="shared" ref="H323:H327" si="197">IF(D323=RebaseYear,"OEB-approved","")</f>
        <v/>
      </c>
      <c r="I323" s="97"/>
      <c r="J323" s="87"/>
      <c r="K323" s="90" t="str">
        <f t="shared" si="193"/>
        <v>Actual</v>
      </c>
      <c r="L323" s="38">
        <v>129075.95999999989</v>
      </c>
      <c r="M323" s="38">
        <v>132224.04139199154</v>
      </c>
      <c r="N323" s="91" t="str">
        <f t="shared" ref="N323:N327" si="198">H323</f>
        <v/>
      </c>
      <c r="O323" s="98"/>
      <c r="P323" s="87"/>
      <c r="Q323" s="93" t="str">
        <f t="shared" si="194"/>
        <v>Actual</v>
      </c>
      <c r="R323" s="94">
        <f t="shared" si="195"/>
        <v>296.04577981651352</v>
      </c>
      <c r="S323" s="95">
        <f t="shared" si="196"/>
        <v>303.266149981632</v>
      </c>
      <c r="T323" t="str">
        <f t="shared" ref="T323:T327" si="199">N323</f>
        <v/>
      </c>
      <c r="U323" s="95" t="str">
        <f t="shared" ref="U323:U327" si="200">IF(T323="","",IF(I323=0,"",O323/I323))</f>
        <v/>
      </c>
      <c r="V323" s="33"/>
    </row>
    <row r="324" spans="3:22" x14ac:dyDescent="0.25">
      <c r="C324" s="31" t="s">
        <v>33</v>
      </c>
      <c r="D324" s="32">
        <f t="shared" si="192"/>
        <v>2018</v>
      </c>
      <c r="E324" s="87"/>
      <c r="F324" s="90" t="str">
        <f>$K$42</f>
        <v>Actual</v>
      </c>
      <c r="G324" s="89">
        <v>425</v>
      </c>
      <c r="H324" s="36" t="str">
        <f t="shared" si="197"/>
        <v/>
      </c>
      <c r="I324" s="39"/>
      <c r="J324" s="87"/>
      <c r="K324" s="90" t="str">
        <f t="shared" si="193"/>
        <v>Actual</v>
      </c>
      <c r="L324" s="38">
        <v>124703.3299999999</v>
      </c>
      <c r="M324" s="38">
        <v>124223.90415651666</v>
      </c>
      <c r="N324" s="91" t="str">
        <f t="shared" si="198"/>
        <v/>
      </c>
      <c r="O324" s="92"/>
      <c r="P324" s="87"/>
      <c r="Q324" s="93" t="str">
        <f t="shared" si="194"/>
        <v>Actual</v>
      </c>
      <c r="R324" s="94">
        <f t="shared" si="195"/>
        <v>293.41959999999978</v>
      </c>
      <c r="S324" s="95">
        <f t="shared" si="196"/>
        <v>292.29153919180391</v>
      </c>
      <c r="T324" t="str">
        <f t="shared" si="199"/>
        <v/>
      </c>
      <c r="U324" s="95" t="str">
        <f t="shared" si="200"/>
        <v/>
      </c>
      <c r="V324" s="33"/>
    </row>
    <row r="325" spans="3:22" x14ac:dyDescent="0.25">
      <c r="C325" s="31" t="s">
        <v>33</v>
      </c>
      <c r="D325" s="32">
        <f t="shared" si="192"/>
        <v>2019</v>
      </c>
      <c r="E325" s="87"/>
      <c r="F325" s="90" t="str">
        <f>$K$43</f>
        <v>Actual</v>
      </c>
      <c r="G325" s="89">
        <v>417</v>
      </c>
      <c r="H325" s="36" t="str">
        <f t="shared" si="197"/>
        <v/>
      </c>
      <c r="I325" s="39"/>
      <c r="J325" s="87"/>
      <c r="K325" s="90" t="str">
        <f t="shared" si="193"/>
        <v>Actual</v>
      </c>
      <c r="L325" s="38">
        <v>122420.49</v>
      </c>
      <c r="M325" s="38">
        <v>122125.77300995475</v>
      </c>
      <c r="N325" s="91" t="str">
        <f t="shared" si="198"/>
        <v/>
      </c>
      <c r="O325" s="92"/>
      <c r="P325" s="87"/>
      <c r="Q325" s="93" t="str">
        <f t="shared" si="194"/>
        <v>Actual</v>
      </c>
      <c r="R325" s="94">
        <f t="shared" si="195"/>
        <v>293.57431654676259</v>
      </c>
      <c r="S325" s="95">
        <f t="shared" si="196"/>
        <v>292.86756117495145</v>
      </c>
      <c r="T325" t="str">
        <f t="shared" si="199"/>
        <v/>
      </c>
      <c r="U325" s="95" t="str">
        <f t="shared" si="200"/>
        <v/>
      </c>
      <c r="V325" s="33"/>
    </row>
    <row r="326" spans="3:22" x14ac:dyDescent="0.25">
      <c r="C326" s="31" t="s">
        <v>35</v>
      </c>
      <c r="D326" s="32">
        <f>D327-1</f>
        <v>2020</v>
      </c>
      <c r="E326" s="87"/>
      <c r="F326" s="90" t="str">
        <f>$K$44</f>
        <v>Forecast</v>
      </c>
      <c r="G326" s="89">
        <v>408</v>
      </c>
      <c r="H326" s="36" t="str">
        <f t="shared" si="197"/>
        <v/>
      </c>
      <c r="I326" s="39"/>
      <c r="J326" s="87"/>
      <c r="K326" s="90" t="str">
        <f t="shared" si="193"/>
        <v>Forecast</v>
      </c>
      <c r="L326" s="152"/>
      <c r="M326" s="41">
        <v>119778</v>
      </c>
      <c r="N326" s="91" t="str">
        <f t="shared" si="198"/>
        <v/>
      </c>
      <c r="O326" s="92"/>
      <c r="P326" s="87"/>
      <c r="Q326" s="93" t="str">
        <f t="shared" si="194"/>
        <v>Forecast</v>
      </c>
      <c r="R326" s="94">
        <f t="shared" si="195"/>
        <v>0</v>
      </c>
      <c r="S326" s="95">
        <f t="shared" si="196"/>
        <v>293.5735294117647</v>
      </c>
      <c r="T326" t="str">
        <f t="shared" si="199"/>
        <v/>
      </c>
      <c r="U326" s="95" t="str">
        <f t="shared" si="200"/>
        <v/>
      </c>
      <c r="V326" s="33"/>
    </row>
    <row r="327" spans="3:22" ht="15.75" thickBot="1" x14ac:dyDescent="0.3">
      <c r="C327" s="42" t="s">
        <v>37</v>
      </c>
      <c r="D327" s="43">
        <f>TestYear</f>
        <v>2021</v>
      </c>
      <c r="E327" s="22"/>
      <c r="F327" s="100" t="str">
        <f>$K$45</f>
        <v>Forecast</v>
      </c>
      <c r="G327" s="101">
        <v>400</v>
      </c>
      <c r="H327" s="48" t="str">
        <f t="shared" si="197"/>
        <v/>
      </c>
      <c r="I327" s="102"/>
      <c r="J327" s="22"/>
      <c r="K327" s="100" t="str">
        <f t="shared" si="193"/>
        <v>Forecast</v>
      </c>
      <c r="L327" s="153"/>
      <c r="M327" s="50">
        <v>117429.73</v>
      </c>
      <c r="N327" s="104" t="str">
        <f t="shared" si="198"/>
        <v/>
      </c>
      <c r="O327" s="105"/>
      <c r="P327" s="22"/>
      <c r="Q327" s="106" t="str">
        <f t="shared" si="194"/>
        <v>Forecast</v>
      </c>
      <c r="R327" s="107">
        <f t="shared" si="195"/>
        <v>0</v>
      </c>
      <c r="S327" s="108">
        <f t="shared" si="196"/>
        <v>293.57432499999999</v>
      </c>
      <c r="T327" s="47" t="str">
        <f t="shared" si="199"/>
        <v/>
      </c>
      <c r="U327" s="108" t="str">
        <f t="shared" si="200"/>
        <v/>
      </c>
      <c r="V327" s="33"/>
    </row>
    <row r="328" spans="3:22" ht="15.75" thickBot="1" x14ac:dyDescent="0.3">
      <c r="C328" s="109"/>
      <c r="I328" s="55">
        <f>SUM(I321:I326)</f>
        <v>412</v>
      </c>
      <c r="O328" s="55">
        <f>SUM(O321:O326)</f>
        <v>405959</v>
      </c>
      <c r="U328" s="55">
        <f>SUM(U321:U326)</f>
        <v>985.33737864077671</v>
      </c>
    </row>
    <row r="329" spans="3:22" ht="39" thickBot="1" x14ac:dyDescent="0.3">
      <c r="C329" s="110" t="s">
        <v>38</v>
      </c>
      <c r="D329" s="111" t="s">
        <v>39</v>
      </c>
      <c r="E329" s="52"/>
      <c r="F329" s="52"/>
      <c r="G329" s="112" t="s">
        <v>40</v>
      </c>
      <c r="H329" s="52"/>
      <c r="I329" s="61" t="s">
        <v>49</v>
      </c>
      <c r="J329" s="59"/>
      <c r="K329" s="60" t="s">
        <v>39</v>
      </c>
      <c r="L329" s="201" t="s">
        <v>40</v>
      </c>
      <c r="M329" s="201"/>
      <c r="N329" s="52"/>
      <c r="O329" s="61" t="str">
        <f>I329</f>
        <v>Test Year Versus OEB-approved</v>
      </c>
      <c r="P329" s="113"/>
      <c r="Q329" s="60" t="s">
        <v>39</v>
      </c>
      <c r="R329" s="201" t="s">
        <v>40</v>
      </c>
      <c r="S329" s="201"/>
      <c r="T329" s="52"/>
      <c r="U329" s="61" t="str">
        <f>O329</f>
        <v>Test Year Versus OEB-approved</v>
      </c>
    </row>
    <row r="330" spans="3:22" x14ac:dyDescent="0.25">
      <c r="C330" s="87"/>
      <c r="D330" s="114">
        <f t="shared" ref="D330:D336" si="201">D321</f>
        <v>2015</v>
      </c>
      <c r="G330" s="115"/>
      <c r="I330" s="116"/>
      <c r="J330" s="36"/>
      <c r="K330" s="32">
        <f>D330</f>
        <v>2015</v>
      </c>
      <c r="L330" s="65"/>
      <c r="M330" s="65"/>
      <c r="O330" s="66"/>
      <c r="P330" s="87"/>
      <c r="Q330" s="32">
        <f>K330</f>
        <v>2015</v>
      </c>
      <c r="R330" s="117"/>
      <c r="S330" s="117"/>
      <c r="U330" s="66"/>
    </row>
    <row r="331" spans="3:22" x14ac:dyDescent="0.25">
      <c r="C331" s="87"/>
      <c r="D331" s="118">
        <f t="shared" si="201"/>
        <v>2016</v>
      </c>
      <c r="G331" s="119">
        <f t="shared" ref="G331:G336" si="202">IF(G321=0,"",G322/G321-1)</f>
        <v>0.10447761194029859</v>
      </c>
      <c r="I331" s="116"/>
      <c r="J331" s="36"/>
      <c r="K331" s="32">
        <f t="shared" ref="K331:K337" si="203">D331</f>
        <v>2016</v>
      </c>
      <c r="L331" s="68">
        <f t="shared" ref="L331:M334" si="204">IF(L321=0,"",L322/L321-1)</f>
        <v>-0.5819753464767834</v>
      </c>
      <c r="M331" s="68">
        <f t="shared" si="204"/>
        <v>-0.5571402623627586</v>
      </c>
      <c r="O331" s="66"/>
      <c r="P331" s="87"/>
      <c r="Q331" s="32">
        <f t="shared" ref="Q331:Q337" si="205">K331</f>
        <v>2016</v>
      </c>
      <c r="R331" s="120">
        <f>IF(R321="","",IF(R321=0,"",R322/R321-1))</f>
        <v>-0.62151821910735805</v>
      </c>
      <c r="S331" s="120">
        <f>IF(S321="","",IF(S321=0,"",S322/S321-1))</f>
        <v>-0.59903239970682209</v>
      </c>
      <c r="U331" s="66"/>
    </row>
    <row r="332" spans="3:22" x14ac:dyDescent="0.25">
      <c r="C332" s="87"/>
      <c r="D332" s="118">
        <f t="shared" si="201"/>
        <v>2017</v>
      </c>
      <c r="G332" s="119">
        <f t="shared" si="202"/>
        <v>-1.8018018018018056E-2</v>
      </c>
      <c r="I332" s="116"/>
      <c r="J332" s="36"/>
      <c r="K332" s="32">
        <f t="shared" si="203"/>
        <v>2017</v>
      </c>
      <c r="L332" s="68">
        <f t="shared" si="204"/>
        <v>-0.17413093403225222</v>
      </c>
      <c r="M332" s="68">
        <f t="shared" si="204"/>
        <v>-0.16186526587468686</v>
      </c>
      <c r="O332" s="66"/>
      <c r="P332" s="87"/>
      <c r="Q332" s="32">
        <f t="shared" si="205"/>
        <v>2017</v>
      </c>
      <c r="R332" s="120">
        <f t="shared" ref="R332:S334" si="206">IF(R322="","",IF(R322=0,"",R323/R322-1))</f>
        <v>-0.15897737318880734</v>
      </c>
      <c r="S332" s="120">
        <f t="shared" si="206"/>
        <v>-0.14648664689991042</v>
      </c>
      <c r="U332" s="66"/>
    </row>
    <row r="333" spans="3:22" x14ac:dyDescent="0.25">
      <c r="C333" s="87"/>
      <c r="D333" s="118">
        <f t="shared" si="201"/>
        <v>2018</v>
      </c>
      <c r="G333" s="119">
        <f t="shared" si="202"/>
        <v>-2.5229357798165153E-2</v>
      </c>
      <c r="I333" s="116"/>
      <c r="J333" s="36"/>
      <c r="K333" s="32">
        <f t="shared" si="203"/>
        <v>2018</v>
      </c>
      <c r="L333" s="68">
        <f t="shared" si="204"/>
        <v>-3.3876408899069954E-2</v>
      </c>
      <c r="M333" s="68">
        <f t="shared" si="204"/>
        <v>-6.0504407150570039E-2</v>
      </c>
      <c r="O333" s="66"/>
      <c r="P333" s="87"/>
      <c r="Q333" s="32">
        <f t="shared" si="205"/>
        <v>2018</v>
      </c>
      <c r="R333" s="120">
        <f t="shared" si="206"/>
        <v>-8.8708571293988348E-3</v>
      </c>
      <c r="S333" s="120">
        <f t="shared" si="206"/>
        <v>-3.6188050629761381E-2</v>
      </c>
      <c r="U333" s="66"/>
    </row>
    <row r="334" spans="3:22" x14ac:dyDescent="0.25">
      <c r="C334" s="87"/>
      <c r="D334" s="118">
        <f t="shared" si="201"/>
        <v>2019</v>
      </c>
      <c r="G334" s="119">
        <f t="shared" si="202"/>
        <v>-1.8823529411764683E-2</v>
      </c>
      <c r="I334" s="116"/>
      <c r="J334" s="36"/>
      <c r="K334" s="32">
        <f t="shared" si="203"/>
        <v>2019</v>
      </c>
      <c r="L334" s="68">
        <f t="shared" si="204"/>
        <v>-1.8306167124806483E-2</v>
      </c>
      <c r="M334" s="68">
        <f t="shared" si="204"/>
        <v>-1.688991471334178E-2</v>
      </c>
      <c r="O334" s="66"/>
      <c r="P334" s="87"/>
      <c r="Q334" s="32">
        <f t="shared" si="205"/>
        <v>2019</v>
      </c>
      <c r="R334" s="120">
        <f t="shared" si="206"/>
        <v>5.2728770253529511E-4</v>
      </c>
      <c r="S334" s="120">
        <f t="shared" si="206"/>
        <v>1.9707104240522799E-3</v>
      </c>
      <c r="U334" s="66"/>
    </row>
    <row r="335" spans="3:22" x14ac:dyDescent="0.25">
      <c r="C335" s="87"/>
      <c r="D335" s="118">
        <f t="shared" si="201"/>
        <v>2020</v>
      </c>
      <c r="G335" s="119">
        <f t="shared" si="202"/>
        <v>-2.1582733812949617E-2</v>
      </c>
      <c r="I335" s="116"/>
      <c r="J335" s="36"/>
      <c r="K335" s="32">
        <f t="shared" si="203"/>
        <v>2020</v>
      </c>
      <c r="L335" s="68" t="str">
        <f>IF(K326="Forecast","",IF(L325=0,"",L326/L325-1))</f>
        <v/>
      </c>
      <c r="M335" s="68">
        <f>IF(M325=0,"",M326/M325-1)</f>
        <v>-1.9224222308614425E-2</v>
      </c>
      <c r="O335" s="66"/>
      <c r="P335" s="87"/>
      <c r="Q335" s="32">
        <f t="shared" si="205"/>
        <v>2020</v>
      </c>
      <c r="R335" s="120" t="str">
        <f>IF(Q326="Forecast","",IF(R325=0,"",R326/R325-1))</f>
        <v/>
      </c>
      <c r="S335" s="120">
        <f>IF(S325="","",IF(S325=0,"",S326/S325-1))</f>
        <v>2.4105374934013657E-3</v>
      </c>
      <c r="U335" s="66"/>
    </row>
    <row r="336" spans="3:22" x14ac:dyDescent="0.25">
      <c r="C336" s="87"/>
      <c r="D336" s="118">
        <f t="shared" si="201"/>
        <v>2021</v>
      </c>
      <c r="G336" s="119">
        <f t="shared" si="202"/>
        <v>-1.9607843137254943E-2</v>
      </c>
      <c r="I336" s="121">
        <f>IF(I328=0,"",G327/I328-1)</f>
        <v>-2.9126213592232997E-2</v>
      </c>
      <c r="J336" s="36"/>
      <c r="K336" s="32">
        <f t="shared" si="203"/>
        <v>2021</v>
      </c>
      <c r="L336" s="68" t="str">
        <f>IF(K327="Forecast","",IF(L326=0,"",L327/L326-1))</f>
        <v/>
      </c>
      <c r="M336" s="68">
        <f>IF(M326=0,"",M327/M326-1)</f>
        <v>-1.9605186261249963E-2</v>
      </c>
      <c r="O336" s="69">
        <f>IF(O328=0,"",M327/O328-1)</f>
        <v>-0.71073500033254589</v>
      </c>
      <c r="P336" s="87"/>
      <c r="Q336" s="32">
        <f t="shared" si="205"/>
        <v>2021</v>
      </c>
      <c r="R336" s="120" t="str">
        <f>IF(Q327="Forecast","",IF(R326=0,"",R327/R326-1))</f>
        <v/>
      </c>
      <c r="S336" s="120">
        <f>IF(S326="","",IF(S326=0,"",S327/S326-1))</f>
        <v>2.710013524920285E-6</v>
      </c>
      <c r="U336" s="69">
        <f>IF(U328=0,"",S327/U328-1)</f>
        <v>-0.7020570503425223</v>
      </c>
    </row>
    <row r="337" spans="3:21" ht="30.75" thickBot="1" x14ac:dyDescent="0.3">
      <c r="C337" s="22"/>
      <c r="D337" s="122" t="s">
        <v>42</v>
      </c>
      <c r="E337" s="47"/>
      <c r="F337" s="47"/>
      <c r="G337" s="123">
        <f>IF(G321=0,"",(G327/G321)^(1/($D327-$D321-1))-1)</f>
        <v>-9.9701095618398572E-4</v>
      </c>
      <c r="H337" s="47"/>
      <c r="I337" s="124">
        <f>IF(I328=0,"",(G327/I328)^(1/(TestYear-RebaseYear-1))-1)</f>
        <v>-7.3624638548605015E-3</v>
      </c>
      <c r="J337" s="48"/>
      <c r="K337" s="74" t="str">
        <f t="shared" si="203"/>
        <v>Geometric Mean</v>
      </c>
      <c r="L337" s="75">
        <f>IF(L321=0,"",(L325/L321)^(1/($D325-$D321-1))-1)</f>
        <v>-0.31075448592088772</v>
      </c>
      <c r="M337" s="75">
        <f>IF(M321=0,"",(M327/M321)^(1/($D327-$D321-1))-1)</f>
        <v>-0.19904238533877161</v>
      </c>
      <c r="N337" s="47"/>
      <c r="O337" s="76">
        <f>IF(O328=0,"",(M327/O328)^(1/(TestYear-RebaseYear-1))-1)</f>
        <v>-0.2666285953995281</v>
      </c>
      <c r="P337" s="22"/>
      <c r="Q337" s="74" t="str">
        <f t="shared" si="205"/>
        <v>Geometric Mean</v>
      </c>
      <c r="R337" s="125">
        <f>IF(R321="","",IF(R321=0,"",(R325/R321)^(1/($D325-$D321-1))-1))</f>
        <v>-0.31911994241222263</v>
      </c>
      <c r="S337" s="75">
        <f>IF(S321="","",IF(S321=0,"",(S327/S321)^(1/($D327-$D321-1))-1))</f>
        <v>-0.1982430248503505</v>
      </c>
      <c r="T337" s="47"/>
      <c r="U337" s="76">
        <f>IF(U328=0,"",(S327/U328)^(1/(TestYear-RebaseYear-1))-1)</f>
        <v>-0.26118912705186959</v>
      </c>
    </row>
    <row r="339" spans="3:21" ht="15.75" thickBot="1" x14ac:dyDescent="0.3">
      <c r="Q339" s="47"/>
      <c r="R339" s="47"/>
      <c r="S339" s="47"/>
      <c r="T339" s="47"/>
      <c r="U339" s="47"/>
    </row>
    <row r="340" spans="3:21" ht="12.75" customHeight="1" x14ac:dyDescent="0.25">
      <c r="C340" s="17"/>
      <c r="D340" s="18" t="s">
        <v>29</v>
      </c>
      <c r="E340" s="18"/>
      <c r="F340" s="208" t="s">
        <v>16</v>
      </c>
      <c r="G340" s="209"/>
      <c r="H340" s="209"/>
      <c r="I340" s="210"/>
      <c r="K340" s="197" t="str">
        <f>IF(ISBLANK(Q317),"",CONCATENATE("Demand (",Q317,")"))</f>
        <v>Demand (kW)</v>
      </c>
      <c r="L340" s="198"/>
      <c r="M340" s="198"/>
      <c r="N340" s="198"/>
      <c r="O340" s="199"/>
      <c r="Q340" s="211" t="str">
        <f>CONCATENATE("Demand (",Q317,") per ",LEFT(F319,LEN(F319)-1))</f>
        <v>Demand (kW) per Customer</v>
      </c>
      <c r="R340" s="212"/>
      <c r="S340" s="212"/>
      <c r="T340" s="212"/>
      <c r="U340" s="213"/>
    </row>
    <row r="341" spans="3:21" ht="39" thickBot="1" x14ac:dyDescent="0.3">
      <c r="C341" s="22"/>
      <c r="D341" s="23" t="str">
        <f>CONCATENATE("(for ",TestYear," Cost of Service")</f>
        <v>(for 2021 Cost of Service</v>
      </c>
      <c r="E341" s="31"/>
      <c r="F341" s="214"/>
      <c r="G341" s="200"/>
      <c r="H341" s="200"/>
      <c r="I341" s="126"/>
      <c r="K341" s="27"/>
      <c r="L341" s="28" t="s">
        <v>31</v>
      </c>
      <c r="M341" s="28" t="s">
        <v>32</v>
      </c>
      <c r="N341" s="29"/>
      <c r="O341" s="30" t="str">
        <f>M341</f>
        <v>Weather-normalized</v>
      </c>
      <c r="Q341" s="127"/>
      <c r="R341" s="28" t="str">
        <f>L341</f>
        <v>Actual (Weather actual)</v>
      </c>
      <c r="S341" s="28" t="str">
        <f>M341</f>
        <v>Weather-normalized</v>
      </c>
      <c r="T341" s="28"/>
      <c r="U341" s="128" t="str">
        <f>O341</f>
        <v>Weather-normalized</v>
      </c>
    </row>
    <row r="342" spans="3:21" x14ac:dyDescent="0.25">
      <c r="C342" s="31" t="s">
        <v>33</v>
      </c>
      <c r="D342" s="32">
        <f t="shared" ref="D342:D347" si="207">D343-1</f>
        <v>2015</v>
      </c>
      <c r="E342" s="87"/>
      <c r="F342" s="88" t="str">
        <f t="shared" ref="F342:F348" si="208">F321</f>
        <v>Actual</v>
      </c>
      <c r="G342" s="177">
        <v>38316.979060184916</v>
      </c>
      <c r="H342" t="s">
        <v>64</v>
      </c>
      <c r="I342" s="132">
        <v>43209</v>
      </c>
      <c r="K342" s="90" t="str">
        <f t="shared" ref="K342:K348" si="209">K321</f>
        <v>Actual</v>
      </c>
      <c r="L342" s="183">
        <v>1033.7400000000014</v>
      </c>
      <c r="M342" s="183">
        <v>968.30222985814169</v>
      </c>
      <c r="N342" s="58" t="str">
        <f t="shared" ref="N342:N348" si="210">N321</f>
        <v>OEB-approved</v>
      </c>
      <c r="O342" s="157">
        <v>1193</v>
      </c>
      <c r="Q342" s="93" t="str">
        <f>K342</f>
        <v>Actual</v>
      </c>
      <c r="R342" s="154">
        <f>IF(G321=0,"",L342/G321)</f>
        <v>2.5714925373134361</v>
      </c>
      <c r="S342" s="155">
        <f>IF(G321=0,"",M342/G321)</f>
        <v>2.4087120145724916</v>
      </c>
      <c r="T342" s="54" t="str">
        <f>N342</f>
        <v>OEB-approved</v>
      </c>
      <c r="U342" s="156">
        <f>IF(T342="","",IF(I321=0,"",O342/I321))</f>
        <v>2.895631067961165</v>
      </c>
    </row>
    <row r="343" spans="3:21" x14ac:dyDescent="0.25">
      <c r="C343" s="31" t="s">
        <v>33</v>
      </c>
      <c r="D343" s="32">
        <f t="shared" si="207"/>
        <v>2016</v>
      </c>
      <c r="E343" s="87"/>
      <c r="F343" s="90" t="str">
        <f t="shared" si="208"/>
        <v>Actual</v>
      </c>
      <c r="G343" s="178">
        <v>32489.163924680794</v>
      </c>
      <c r="I343" s="133"/>
      <c r="K343" s="90" t="str">
        <f t="shared" si="209"/>
        <v>Actual</v>
      </c>
      <c r="L343" s="183">
        <v>406.11999999999938</v>
      </c>
      <c r="M343" s="183">
        <v>428.82207146853239</v>
      </c>
      <c r="N343" s="91"/>
      <c r="O343" s="134"/>
      <c r="Q343" s="93" t="str">
        <f t="shared" ref="Q343:Q348" si="211">K343</f>
        <v>Actual</v>
      </c>
      <c r="R343" s="158">
        <f t="shared" ref="R343:R348" si="212">IF(G322=0,"",L343/G322)</f>
        <v>0.91468468468468334</v>
      </c>
      <c r="S343" s="159">
        <f t="shared" ref="S343:S348" si="213">IF(G322=0,"",M343/G322)</f>
        <v>0.96581547628047837</v>
      </c>
      <c r="U343" s="160" t="str">
        <f>IF(T343="","",IF(I322=0,"",O343/I322))</f>
        <v/>
      </c>
    </row>
    <row r="344" spans="3:21" x14ac:dyDescent="0.25">
      <c r="C344" s="31" t="s">
        <v>33</v>
      </c>
      <c r="D344" s="32">
        <f t="shared" si="207"/>
        <v>2017</v>
      </c>
      <c r="E344" s="87"/>
      <c r="F344" s="90" t="str">
        <f t="shared" si="208"/>
        <v>Actual</v>
      </c>
      <c r="G344" s="178">
        <v>31131.986472895369</v>
      </c>
      <c r="H344" t="str">
        <f t="shared" ref="H342:H348" si="214">IF(D344=RebaseYear,"OEB-approved","")</f>
        <v/>
      </c>
      <c r="I344" s="133"/>
      <c r="K344" s="90" t="str">
        <f t="shared" si="209"/>
        <v>Actual</v>
      </c>
      <c r="L344" s="183">
        <v>329.73999999999944</v>
      </c>
      <c r="M344" s="183">
        <v>359.41067285734442</v>
      </c>
      <c r="N344" s="91" t="str">
        <f t="shared" si="210"/>
        <v/>
      </c>
      <c r="O344" s="134"/>
      <c r="Q344" s="93" t="str">
        <f t="shared" si="211"/>
        <v>Actual</v>
      </c>
      <c r="R344" s="158">
        <f t="shared" si="212"/>
        <v>0.75628440366972349</v>
      </c>
      <c r="S344" s="159">
        <f t="shared" si="213"/>
        <v>0.8243364056361111</v>
      </c>
      <c r="T344" t="str">
        <f t="shared" ref="T343:T348" si="215">N344</f>
        <v/>
      </c>
      <c r="U344" s="36" t="str">
        <f t="shared" ref="U344:U348" si="216">IF(T344="","",IF(I344=0,"",O344/I344))</f>
        <v/>
      </c>
    </row>
    <row r="345" spans="3:21" x14ac:dyDescent="0.25">
      <c r="C345" s="31" t="s">
        <v>33</v>
      </c>
      <c r="D345" s="32">
        <f t="shared" si="207"/>
        <v>2018</v>
      </c>
      <c r="E345" s="87"/>
      <c r="F345" s="90" t="str">
        <f t="shared" si="208"/>
        <v>Actual</v>
      </c>
      <c r="G345" s="178">
        <v>30533.426316524456</v>
      </c>
      <c r="H345" t="str">
        <f t="shared" si="214"/>
        <v/>
      </c>
      <c r="I345" s="135"/>
      <c r="K345" s="90" t="str">
        <f t="shared" si="209"/>
        <v>Actual</v>
      </c>
      <c r="L345" s="183">
        <v>315.71999999999952</v>
      </c>
      <c r="M345" s="183">
        <v>337.66474317252329</v>
      </c>
      <c r="N345" s="91" t="str">
        <f t="shared" si="210"/>
        <v/>
      </c>
      <c r="O345" s="66"/>
      <c r="Q345" s="93" t="str">
        <f t="shared" si="211"/>
        <v>Actual</v>
      </c>
      <c r="R345" s="158">
        <f t="shared" si="212"/>
        <v>0.74287058823529295</v>
      </c>
      <c r="S345" s="159">
        <f t="shared" si="213"/>
        <v>0.79450527805299598</v>
      </c>
      <c r="T345" t="str">
        <f t="shared" si="215"/>
        <v/>
      </c>
      <c r="U345" s="36" t="str">
        <f t="shared" si="216"/>
        <v/>
      </c>
    </row>
    <row r="346" spans="3:21" x14ac:dyDescent="0.25">
      <c r="C346" s="31" t="s">
        <v>33</v>
      </c>
      <c r="D346" s="32">
        <f t="shared" si="207"/>
        <v>2019</v>
      </c>
      <c r="E346" s="87"/>
      <c r="F346" s="90" t="str">
        <f t="shared" si="208"/>
        <v>Actual</v>
      </c>
      <c r="G346" s="178">
        <v>29926.242073278245</v>
      </c>
      <c r="H346" t="str">
        <f t="shared" si="214"/>
        <v/>
      </c>
      <c r="I346" s="135"/>
      <c r="K346" s="90" t="str">
        <f t="shared" si="209"/>
        <v>Actual</v>
      </c>
      <c r="L346" s="183">
        <v>310.34000000000003</v>
      </c>
      <c r="M346" s="183">
        <v>331.96161445863692</v>
      </c>
      <c r="N346" s="91" t="str">
        <f t="shared" si="210"/>
        <v/>
      </c>
      <c r="O346" s="66"/>
      <c r="Q346" s="93" t="str">
        <f t="shared" si="211"/>
        <v>Actual</v>
      </c>
      <c r="R346" s="158">
        <f t="shared" si="212"/>
        <v>0.74422062350119911</v>
      </c>
      <c r="S346" s="159">
        <f t="shared" si="213"/>
        <v>0.79607101788641943</v>
      </c>
      <c r="T346" t="str">
        <f t="shared" si="215"/>
        <v/>
      </c>
      <c r="U346" s="36" t="str">
        <f t="shared" si="216"/>
        <v/>
      </c>
    </row>
    <row r="347" spans="3:21" x14ac:dyDescent="0.25">
      <c r="C347" s="31" t="s">
        <v>50</v>
      </c>
      <c r="D347" s="32">
        <f t="shared" si="207"/>
        <v>2020</v>
      </c>
      <c r="E347" s="87"/>
      <c r="F347" s="90" t="str">
        <f t="shared" si="208"/>
        <v>Forecast</v>
      </c>
      <c r="G347" s="178">
        <v>28084.385334024686</v>
      </c>
      <c r="H347" t="str">
        <f t="shared" si="214"/>
        <v/>
      </c>
      <c r="I347" s="135"/>
      <c r="K347" s="90" t="str">
        <f t="shared" si="209"/>
        <v>Forecast</v>
      </c>
      <c r="L347" s="184"/>
      <c r="M347" s="183">
        <v>304.29369952634471</v>
      </c>
      <c r="N347" s="91" t="str">
        <f t="shared" si="210"/>
        <v/>
      </c>
      <c r="O347" s="66"/>
      <c r="Q347" s="93" t="str">
        <f t="shared" si="211"/>
        <v>Forecast</v>
      </c>
      <c r="R347" s="161">
        <f t="shared" si="212"/>
        <v>0</v>
      </c>
      <c r="S347" s="159">
        <f t="shared" si="213"/>
        <v>0.74581789099594287</v>
      </c>
      <c r="T347" t="str">
        <f t="shared" si="215"/>
        <v/>
      </c>
      <c r="U347" s="36" t="str">
        <f t="shared" si="216"/>
        <v/>
      </c>
    </row>
    <row r="348" spans="3:21" ht="15.75" thickBot="1" x14ac:dyDescent="0.3">
      <c r="C348" s="42" t="s">
        <v>51</v>
      </c>
      <c r="D348" s="43">
        <f>TestYear</f>
        <v>2021</v>
      </c>
      <c r="E348" s="22"/>
      <c r="F348" s="100" t="str">
        <f t="shared" si="208"/>
        <v>Forecast</v>
      </c>
      <c r="G348" s="178">
        <v>38348</v>
      </c>
      <c r="H348" s="47" t="str">
        <f t="shared" si="214"/>
        <v/>
      </c>
      <c r="I348" s="139"/>
      <c r="K348" s="100" t="str">
        <f t="shared" si="209"/>
        <v>Forecast</v>
      </c>
      <c r="L348" s="185"/>
      <c r="M348" s="183">
        <v>298.32715639837716</v>
      </c>
      <c r="N348" s="104" t="str">
        <f t="shared" si="210"/>
        <v/>
      </c>
      <c r="O348" s="142"/>
      <c r="Q348" s="143" t="str">
        <f t="shared" si="211"/>
        <v>Forecast</v>
      </c>
      <c r="R348" s="162">
        <f t="shared" si="212"/>
        <v>0</v>
      </c>
      <c r="S348" s="163">
        <f t="shared" si="213"/>
        <v>0.74581789099594287</v>
      </c>
      <c r="T348" s="47" t="str">
        <f t="shared" si="215"/>
        <v/>
      </c>
      <c r="U348" s="48" t="str">
        <f t="shared" si="216"/>
        <v/>
      </c>
    </row>
    <row r="349" spans="3:21" ht="15.75" thickBot="1" x14ac:dyDescent="0.3">
      <c r="C349" s="109"/>
      <c r="I349" s="55">
        <f>SUM(I342:I347)</f>
        <v>43209</v>
      </c>
      <c r="O349" s="55">
        <f>SUM(O342:O347)</f>
        <v>1193</v>
      </c>
      <c r="U349" s="55">
        <f>SUM(U342:U347)</f>
        <v>2.895631067961165</v>
      </c>
    </row>
    <row r="350" spans="3:21" ht="39" customHeight="1" thickBot="1" x14ac:dyDescent="0.3">
      <c r="C350" s="110" t="s">
        <v>38</v>
      </c>
      <c r="D350" s="111" t="s">
        <v>39</v>
      </c>
      <c r="E350" s="112"/>
      <c r="F350" s="112"/>
      <c r="G350" s="112" t="s">
        <v>40</v>
      </c>
      <c r="H350" s="112"/>
      <c r="I350" s="61" t="str">
        <f>I329</f>
        <v>Test Year Versus OEB-approved</v>
      </c>
      <c r="J350" s="144"/>
      <c r="K350" s="60" t="s">
        <v>39</v>
      </c>
      <c r="L350" s="201" t="s">
        <v>40</v>
      </c>
      <c r="M350" s="201"/>
      <c r="N350" s="112"/>
      <c r="O350" s="61" t="str">
        <f>I350</f>
        <v>Test Year Versus OEB-approved</v>
      </c>
      <c r="P350" s="145"/>
      <c r="Q350" s="60" t="s">
        <v>39</v>
      </c>
      <c r="R350" s="201" t="s">
        <v>40</v>
      </c>
      <c r="S350" s="201"/>
      <c r="T350" s="112"/>
      <c r="U350" s="61" t="str">
        <f>O350</f>
        <v>Test Year Versus OEB-approved</v>
      </c>
    </row>
    <row r="351" spans="3:21" x14ac:dyDescent="0.25">
      <c r="C351" s="87"/>
      <c r="D351" s="146">
        <f t="shared" ref="D351:D357" si="217">D342</f>
        <v>2015</v>
      </c>
      <c r="E351" s="54"/>
      <c r="G351" s="115"/>
      <c r="I351" s="116"/>
      <c r="J351" s="87"/>
      <c r="K351" s="32">
        <f>D351</f>
        <v>2015</v>
      </c>
      <c r="L351" s="65"/>
      <c r="M351" s="65"/>
      <c r="O351" s="66"/>
      <c r="P351" s="87"/>
      <c r="Q351" s="32">
        <f>K351</f>
        <v>2015</v>
      </c>
      <c r="R351" s="117"/>
      <c r="S351" s="117"/>
      <c r="U351" s="66"/>
    </row>
    <row r="352" spans="3:21" x14ac:dyDescent="0.25">
      <c r="C352" s="87"/>
      <c r="D352" s="118">
        <f t="shared" si="217"/>
        <v>2016</v>
      </c>
      <c r="G352" s="119">
        <f t="shared" ref="G352:G357" si="218">IF(G342=0,"",G343/G342-1)</f>
        <v>-0.15209484877057522</v>
      </c>
      <c r="I352" s="116"/>
      <c r="J352" s="87"/>
      <c r="K352" s="32">
        <f t="shared" ref="K352:K358" si="219">D352</f>
        <v>2016</v>
      </c>
      <c r="L352" s="164">
        <f t="shared" ref="L352:M355" si="220">IF(L342=0,"",L343/L342-1)</f>
        <v>-0.60713525644746369</v>
      </c>
      <c r="M352" s="164">
        <f t="shared" si="220"/>
        <v>-0.5571402623627586</v>
      </c>
      <c r="O352" s="66"/>
      <c r="P352" s="87"/>
      <c r="Q352" s="32">
        <f t="shared" ref="Q352:Q358" si="221">K352</f>
        <v>2016</v>
      </c>
      <c r="R352" s="164">
        <f>IF(R342="","",IF(R342=0,"",R343/R342-1))</f>
        <v>-0.6442981375943253</v>
      </c>
      <c r="S352" s="164">
        <f>IF(S342="","",IF(S342=0,"",S343/S342-1))</f>
        <v>-0.59903239970682198</v>
      </c>
      <c r="U352" s="66"/>
    </row>
    <row r="353" spans="2:22" x14ac:dyDescent="0.25">
      <c r="C353" s="87"/>
      <c r="D353" s="148">
        <f t="shared" si="217"/>
        <v>2017</v>
      </c>
      <c r="G353" s="119">
        <f t="shared" si="218"/>
        <v>-4.1773234144521276E-2</v>
      </c>
      <c r="I353" s="116"/>
      <c r="J353" s="87"/>
      <c r="K353" s="32">
        <f t="shared" si="219"/>
        <v>2017</v>
      </c>
      <c r="L353" s="164">
        <f t="shared" si="220"/>
        <v>-0.18807249088939249</v>
      </c>
      <c r="M353" s="164">
        <f t="shared" si="220"/>
        <v>-0.16186526587468686</v>
      </c>
      <c r="O353" s="66"/>
      <c r="P353" s="87"/>
      <c r="Q353" s="32">
        <f t="shared" si="221"/>
        <v>2017</v>
      </c>
      <c r="R353" s="164">
        <f t="shared" ref="R353:S355" si="222">IF(R343="","",IF(R343=0,"",R344/R343-1))</f>
        <v>-0.17317473842864739</v>
      </c>
      <c r="S353" s="164">
        <f t="shared" si="222"/>
        <v>-0.14648664689991042</v>
      </c>
      <c r="U353" s="66"/>
    </row>
    <row r="354" spans="2:22" x14ac:dyDescent="0.25">
      <c r="C354" s="87"/>
      <c r="D354" s="118">
        <f t="shared" si="217"/>
        <v>2018</v>
      </c>
      <c r="G354" s="119">
        <f t="shared" si="218"/>
        <v>-1.9226532713935263E-2</v>
      </c>
      <c r="I354" s="116"/>
      <c r="J354" s="87"/>
      <c r="K354" s="32">
        <f t="shared" si="219"/>
        <v>2018</v>
      </c>
      <c r="L354" s="164">
        <f t="shared" si="220"/>
        <v>-4.2518347789167077E-2</v>
      </c>
      <c r="M354" s="164">
        <f t="shared" si="220"/>
        <v>-6.050440715057015E-2</v>
      </c>
      <c r="O354" s="66"/>
      <c r="P354" s="87"/>
      <c r="Q354" s="32">
        <f t="shared" si="221"/>
        <v>2018</v>
      </c>
      <c r="R354" s="164">
        <f t="shared" si="222"/>
        <v>-1.7736469731945537E-2</v>
      </c>
      <c r="S354" s="164">
        <f t="shared" si="222"/>
        <v>-3.6188050629761381E-2</v>
      </c>
      <c r="U354" s="66"/>
    </row>
    <row r="355" spans="2:22" x14ac:dyDescent="0.25">
      <c r="C355" s="87"/>
      <c r="D355" s="118">
        <f t="shared" si="217"/>
        <v>2019</v>
      </c>
      <c r="G355" s="119">
        <f t="shared" si="218"/>
        <v>-1.988588627269805E-2</v>
      </c>
      <c r="I355" s="116"/>
      <c r="J355" s="87"/>
      <c r="K355" s="32">
        <f t="shared" si="219"/>
        <v>2019</v>
      </c>
      <c r="L355" s="164">
        <f t="shared" si="220"/>
        <v>-1.7040415558087885E-2</v>
      </c>
      <c r="M355" s="164">
        <f t="shared" si="220"/>
        <v>-1.688991471334178E-2</v>
      </c>
      <c r="O355" s="66"/>
      <c r="P355" s="87"/>
      <c r="Q355" s="32">
        <f t="shared" si="221"/>
        <v>2019</v>
      </c>
      <c r="R355" s="164">
        <f t="shared" si="222"/>
        <v>1.8173222729320759E-3</v>
      </c>
      <c r="S355" s="164">
        <f t="shared" si="222"/>
        <v>1.9707104240520579E-3</v>
      </c>
      <c r="U355" s="66"/>
    </row>
    <row r="356" spans="2:22" x14ac:dyDescent="0.25">
      <c r="C356" s="87"/>
      <c r="D356" s="118">
        <f t="shared" si="217"/>
        <v>2020</v>
      </c>
      <c r="G356" s="119">
        <f t="shared" si="218"/>
        <v>-6.1546542821632522E-2</v>
      </c>
      <c r="I356" s="116"/>
      <c r="J356" s="87"/>
      <c r="K356" s="32">
        <f t="shared" si="219"/>
        <v>2020</v>
      </c>
      <c r="L356" s="164" t="str">
        <f>IF(K347="Forecast","",IF(L346=0,"",L347/L346-1))</f>
        <v/>
      </c>
      <c r="M356" s="164">
        <f>IF(M346=0,"",M347/M346-1)</f>
        <v>-8.3346729643465123E-2</v>
      </c>
      <c r="O356" s="66"/>
      <c r="P356" s="87"/>
      <c r="Q356" s="32">
        <f t="shared" si="221"/>
        <v>2020</v>
      </c>
      <c r="R356" s="164" t="str">
        <f>IF(Q347="Forecast","",IF(R346=0,"",R347/R346-1))</f>
        <v/>
      </c>
      <c r="S356" s="164">
        <f>IF(S346="","",IF(S346=0,"",S347/S346-1))</f>
        <v>-6.3126436915012185E-2</v>
      </c>
      <c r="U356" s="66"/>
    </row>
    <row r="357" spans="2:22" x14ac:dyDescent="0.25">
      <c r="C357" s="87"/>
      <c r="D357" s="148">
        <f t="shared" si="217"/>
        <v>2021</v>
      </c>
      <c r="G357" s="119">
        <f t="shared" si="218"/>
        <v>0.3654562684532312</v>
      </c>
      <c r="I357" s="121">
        <f>IF(I349=0,"",G348/I349-1)</f>
        <v>-0.11249971070841724</v>
      </c>
      <c r="J357" s="87"/>
      <c r="K357" s="32">
        <f t="shared" si="219"/>
        <v>2021</v>
      </c>
      <c r="L357" s="164" t="str">
        <f>IF(K348="Forecast","",IF(L347=0,"",L348/L347-1))</f>
        <v/>
      </c>
      <c r="M357" s="164">
        <f>IF(M347=0,"",M348/M347-1)</f>
        <v>-1.9607843137254943E-2</v>
      </c>
      <c r="O357" s="165">
        <f>IF(O349=0,"",M348/O349-1)</f>
        <v>-0.74993532573480537</v>
      </c>
      <c r="P357" s="87"/>
      <c r="Q357" s="32">
        <f t="shared" si="221"/>
        <v>2021</v>
      </c>
      <c r="R357" s="164" t="str">
        <f>IF(Q348="Forecast","",IF(R347=0,"",R348/R347-1))</f>
        <v/>
      </c>
      <c r="S357" s="164">
        <f>IF(S347="","",IF(S347=0,"",S348/S347-1))</f>
        <v>0</v>
      </c>
      <c r="U357" s="165">
        <f>IF(U349=0,"",S348/U349-1)</f>
        <v>-0.74243338550684956</v>
      </c>
    </row>
    <row r="358" spans="2:22" ht="30.75" thickBot="1" x14ac:dyDescent="0.3">
      <c r="C358" s="22"/>
      <c r="D358" s="122" t="s">
        <v>42</v>
      </c>
      <c r="E358" s="47"/>
      <c r="F358" s="47"/>
      <c r="G358" s="123">
        <f>IF(G342=0,"",(G348/G342)^(1/($D348-$D342-1))-1)</f>
        <v>1.6186505193793721E-4</v>
      </c>
      <c r="H358" s="47"/>
      <c r="I358" s="76">
        <f>IF(I349=0,"",(G348/I349)^(1/(TestYear-RebaseYear-1))-1)</f>
        <v>-2.939589038019419E-2</v>
      </c>
      <c r="J358" s="87"/>
      <c r="K358" s="74" t="str">
        <f t="shared" si="219"/>
        <v>Geometric Mean</v>
      </c>
      <c r="L358" s="166">
        <f>IF(L342=0,"",(L346/L342)^(1/($D346-$D342-1))-1)</f>
        <v>-0.33041022754773142</v>
      </c>
      <c r="M358" s="166">
        <f>IF(M342=0,"",(M348/M342)^(1/($D348-$D342-1))-1)</f>
        <v>-0.209801190019265</v>
      </c>
      <c r="N358" s="47"/>
      <c r="O358" s="167">
        <f>IF(O349=0,"",(M348/O349)^(1/(TestYear-RebaseYear-1))-1)</f>
        <v>-0.29284749163778334</v>
      </c>
      <c r="P358" s="22"/>
      <c r="Q358" s="74" t="str">
        <f t="shared" si="221"/>
        <v>Geometric Mean</v>
      </c>
      <c r="R358" s="166">
        <f>IF(R342="","",IF(R342=0,"",(R346/R342)^(1/($D346-$D342-1))-1))</f>
        <v>-0.33853711991637647</v>
      </c>
      <c r="S358" s="166">
        <f>IF(S342="","",IF(S342=0,"",(S348/S342)^(1/($D348-$D342-1))-1))</f>
        <v>-0.20901256688224268</v>
      </c>
      <c r="T358" s="47"/>
      <c r="U358" s="167">
        <f>IF(U349=0,"",(S348/U349)^(1/(TestYear-RebaseYear-1))-1)</f>
        <v>-0.28760249072545685</v>
      </c>
    </row>
    <row r="359" spans="2:22" ht="15.75" thickBot="1" x14ac:dyDescent="0.3"/>
    <row r="360" spans="2:22" ht="15.75" thickBot="1" x14ac:dyDescent="0.3">
      <c r="B360" s="77">
        <v>8</v>
      </c>
      <c r="C360" s="78" t="s">
        <v>44</v>
      </c>
      <c r="D360" s="202"/>
      <c r="E360" s="203"/>
      <c r="F360" s="203"/>
      <c r="G360" s="203"/>
      <c r="H360" s="203"/>
      <c r="I360" s="204"/>
      <c r="K360" s="79" t="s">
        <v>46</v>
      </c>
      <c r="Q360" s="80" t="s">
        <v>47</v>
      </c>
    </row>
    <row r="361" spans="2:22" ht="15.75" thickBot="1" x14ac:dyDescent="0.3">
      <c r="Q361" s="47"/>
      <c r="R361" s="47"/>
      <c r="S361" s="47"/>
      <c r="T361" s="47"/>
      <c r="U361" s="47"/>
    </row>
    <row r="362" spans="2:22" ht="12.75" customHeight="1" x14ac:dyDescent="0.25">
      <c r="C362" s="17"/>
      <c r="D362" s="18" t="s">
        <v>29</v>
      </c>
      <c r="E362" s="18"/>
      <c r="F362" s="215" t="s">
        <v>48</v>
      </c>
      <c r="G362" s="216"/>
      <c r="H362" s="216"/>
      <c r="I362" s="217"/>
      <c r="J362" s="18"/>
      <c r="K362" s="197" t="s">
        <v>30</v>
      </c>
      <c r="L362" s="198"/>
      <c r="M362" s="198"/>
      <c r="N362" s="198"/>
      <c r="O362" s="199"/>
      <c r="P362" s="19"/>
      <c r="Q362" s="211" t="str">
        <f>CONCATENATE("Consumption (kWh) per ",LEFT(F362,LEN(F362)-1))</f>
        <v>Consumption (kWh) per Customer</v>
      </c>
      <c r="R362" s="212"/>
      <c r="S362" s="212"/>
      <c r="T362" s="212"/>
      <c r="U362" s="213"/>
      <c r="V362" s="81"/>
    </row>
    <row r="363" spans="2:22" ht="38.25" customHeight="1" thickBot="1" x14ac:dyDescent="0.3">
      <c r="C363" s="22"/>
      <c r="D363" s="23" t="str">
        <f>CONCATENATE("(for ",TestYear," Cost of Service")</f>
        <v>(for 2021 Cost of Service</v>
      </c>
      <c r="E363" s="31"/>
      <c r="F363" s="214"/>
      <c r="G363" s="200"/>
      <c r="H363" s="218"/>
      <c r="I363" s="82"/>
      <c r="J363" s="31"/>
      <c r="K363" s="27"/>
      <c r="L363" s="28" t="s">
        <v>31</v>
      </c>
      <c r="M363" s="28" t="s">
        <v>32</v>
      </c>
      <c r="N363" s="29"/>
      <c r="O363" s="30" t="s">
        <v>32</v>
      </c>
      <c r="P363" s="31"/>
      <c r="Q363" s="83"/>
      <c r="R363" s="84" t="str">
        <f>L363</f>
        <v>Actual (Weather actual)</v>
      </c>
      <c r="S363" s="85" t="str">
        <f>M363</f>
        <v>Weather-normalized</v>
      </c>
      <c r="T363" s="85"/>
      <c r="U363" s="86" t="str">
        <f>O363</f>
        <v>Weather-normalized</v>
      </c>
      <c r="V363" s="81"/>
    </row>
    <row r="364" spans="2:22" x14ac:dyDescent="0.25">
      <c r="C364" s="31" t="s">
        <v>33</v>
      </c>
      <c r="D364" s="32">
        <f t="shared" ref="D364:D368" si="223">D365-1</f>
        <v>2015</v>
      </c>
      <c r="E364" s="87"/>
      <c r="F364" s="88" t="str">
        <f>$K$39</f>
        <v>Actual</v>
      </c>
      <c r="G364" s="89"/>
      <c r="H364" s="36" t="str">
        <f t="shared" ref="H364:H370" si="224">IF(D364=RebaseYear,"OEB-approved","")</f>
        <v/>
      </c>
      <c r="I364" s="39"/>
      <c r="J364" s="87"/>
      <c r="K364" s="90" t="str">
        <f>F364</f>
        <v>Actual</v>
      </c>
      <c r="L364" s="169"/>
      <c r="M364" s="169"/>
      <c r="N364" s="91" t="str">
        <f>H364</f>
        <v/>
      </c>
      <c r="O364" s="92"/>
      <c r="P364" s="87"/>
      <c r="Q364" s="93" t="str">
        <f>K364</f>
        <v>Actual</v>
      </c>
      <c r="R364" s="94" t="str">
        <f>IF(G364=0,"",L364/G364)</f>
        <v/>
      </c>
      <c r="S364" s="95" t="str">
        <f>IF(G364=0,"",M364/G364)</f>
        <v/>
      </c>
      <c r="T364" t="str">
        <f>N364</f>
        <v/>
      </c>
      <c r="U364" s="95" t="str">
        <f>IF(T364="","",IF(I364=0,"",O364/I364))</f>
        <v/>
      </c>
      <c r="V364" s="33"/>
    </row>
    <row r="365" spans="2:22" x14ac:dyDescent="0.25">
      <c r="C365" s="31" t="s">
        <v>33</v>
      </c>
      <c r="D365" s="32">
        <f t="shared" si="223"/>
        <v>2016</v>
      </c>
      <c r="E365" s="87"/>
      <c r="F365" s="90" t="str">
        <f>$K$40</f>
        <v>Actual</v>
      </c>
      <c r="G365" s="89"/>
      <c r="H365" s="36" t="str">
        <f t="shared" si="224"/>
        <v>OEB-approved</v>
      </c>
      <c r="I365" s="39"/>
      <c r="J365" s="87"/>
      <c r="K365" s="90" t="str">
        <f t="shared" ref="K365:K370" si="225">F365</f>
        <v>Actual</v>
      </c>
      <c r="L365" s="169"/>
      <c r="M365" s="169"/>
      <c r="N365" s="91" t="str">
        <f>H365</f>
        <v>OEB-approved</v>
      </c>
      <c r="O365" s="92"/>
      <c r="P365" s="87"/>
      <c r="Q365" s="93" t="str">
        <f t="shared" ref="Q365:Q370" si="226">K365</f>
        <v>Actual</v>
      </c>
      <c r="R365" s="94" t="str">
        <f t="shared" ref="R365:R370" si="227">IF(G365=0,"",L365/G365)</f>
        <v/>
      </c>
      <c r="S365" s="95" t="str">
        <f t="shared" ref="S365:S370" si="228">IF(G365=0,"",M365/G365)</f>
        <v/>
      </c>
      <c r="T365" t="str">
        <f>N365</f>
        <v>OEB-approved</v>
      </c>
      <c r="U365" s="95" t="str">
        <f>IF(T365="","",IF(I365=0,"",O365/I365))</f>
        <v/>
      </c>
      <c r="V365" s="33"/>
    </row>
    <row r="366" spans="2:22" x14ac:dyDescent="0.25">
      <c r="C366" s="31" t="s">
        <v>33</v>
      </c>
      <c r="D366" s="32">
        <f t="shared" si="223"/>
        <v>2017</v>
      </c>
      <c r="E366" s="87"/>
      <c r="F366" s="90" t="str">
        <f>$K$41</f>
        <v>Actual</v>
      </c>
      <c r="G366" s="89"/>
      <c r="H366" s="36" t="str">
        <f t="shared" si="224"/>
        <v/>
      </c>
      <c r="I366" s="97"/>
      <c r="J366" s="87"/>
      <c r="K366" s="90" t="str">
        <f t="shared" si="225"/>
        <v>Actual</v>
      </c>
      <c r="L366" s="169"/>
      <c r="M366" s="169"/>
      <c r="N366" s="91" t="str">
        <f t="shared" ref="N366:N370" si="229">H366</f>
        <v/>
      </c>
      <c r="O366" s="98"/>
      <c r="P366" s="87"/>
      <c r="Q366" s="93" t="str">
        <f t="shared" si="226"/>
        <v>Actual</v>
      </c>
      <c r="R366" s="94" t="str">
        <f t="shared" si="227"/>
        <v/>
      </c>
      <c r="S366" s="95" t="str">
        <f t="shared" si="228"/>
        <v/>
      </c>
      <c r="T366" t="str">
        <f t="shared" ref="T366:T370" si="230">N366</f>
        <v/>
      </c>
      <c r="U366" s="95" t="str">
        <f t="shared" ref="U366:U370" si="231">IF(T366="","",IF(I366=0,"",O366/I366))</f>
        <v/>
      </c>
      <c r="V366" s="33"/>
    </row>
    <row r="367" spans="2:22" x14ac:dyDescent="0.25">
      <c r="C367" s="31" t="s">
        <v>33</v>
      </c>
      <c r="D367" s="32">
        <f t="shared" si="223"/>
        <v>2018</v>
      </c>
      <c r="E367" s="87"/>
      <c r="F367" s="90" t="str">
        <f>$K$42</f>
        <v>Actual</v>
      </c>
      <c r="G367" s="89"/>
      <c r="H367" s="36" t="str">
        <f t="shared" si="224"/>
        <v/>
      </c>
      <c r="I367" s="39"/>
      <c r="J367" s="87"/>
      <c r="K367" s="90" t="str">
        <f t="shared" si="225"/>
        <v>Actual</v>
      </c>
      <c r="L367" s="169"/>
      <c r="M367" s="169"/>
      <c r="N367" s="91" t="str">
        <f t="shared" si="229"/>
        <v/>
      </c>
      <c r="O367" s="92"/>
      <c r="P367" s="87"/>
      <c r="Q367" s="93" t="str">
        <f t="shared" si="226"/>
        <v>Actual</v>
      </c>
      <c r="R367" s="94" t="str">
        <f t="shared" si="227"/>
        <v/>
      </c>
      <c r="S367" s="95" t="str">
        <f t="shared" si="228"/>
        <v/>
      </c>
      <c r="T367" t="str">
        <f t="shared" si="230"/>
        <v/>
      </c>
      <c r="U367" s="95" t="str">
        <f t="shared" si="231"/>
        <v/>
      </c>
      <c r="V367" s="33"/>
    </row>
    <row r="368" spans="2:22" x14ac:dyDescent="0.25">
      <c r="C368" s="31" t="s">
        <v>33</v>
      </c>
      <c r="D368" s="32">
        <f t="shared" si="223"/>
        <v>2019</v>
      </c>
      <c r="E368" s="87"/>
      <c r="F368" s="90" t="str">
        <f>$K$43</f>
        <v>Actual</v>
      </c>
      <c r="G368" s="89"/>
      <c r="H368" s="36" t="str">
        <f t="shared" si="224"/>
        <v/>
      </c>
      <c r="I368" s="39"/>
      <c r="J368" s="87"/>
      <c r="K368" s="90" t="str">
        <f t="shared" si="225"/>
        <v>Actual</v>
      </c>
      <c r="L368" s="169"/>
      <c r="M368" s="169"/>
      <c r="N368" s="91" t="str">
        <f t="shared" si="229"/>
        <v/>
      </c>
      <c r="O368" s="92"/>
      <c r="P368" s="87"/>
      <c r="Q368" s="93" t="str">
        <f t="shared" si="226"/>
        <v>Actual</v>
      </c>
      <c r="R368" s="94" t="str">
        <f t="shared" si="227"/>
        <v/>
      </c>
      <c r="S368" s="95" t="str">
        <f t="shared" si="228"/>
        <v/>
      </c>
      <c r="T368" t="str">
        <f t="shared" si="230"/>
        <v/>
      </c>
      <c r="U368" s="95" t="str">
        <f t="shared" si="231"/>
        <v/>
      </c>
      <c r="V368" s="33"/>
    </row>
    <row r="369" spans="3:22" x14ac:dyDescent="0.25">
      <c r="C369" s="31" t="s">
        <v>35</v>
      </c>
      <c r="D369" s="32">
        <f>D370-1</f>
        <v>2020</v>
      </c>
      <c r="E369" s="87"/>
      <c r="F369" s="90" t="str">
        <f>$K$44</f>
        <v>Forecast</v>
      </c>
      <c r="G369" s="89"/>
      <c r="H369" s="36" t="str">
        <f t="shared" si="224"/>
        <v/>
      </c>
      <c r="I369" s="39"/>
      <c r="J369" s="87"/>
      <c r="K369" s="90" t="str">
        <f t="shared" si="225"/>
        <v>Forecast</v>
      </c>
      <c r="L369" s="99"/>
      <c r="M369" s="170"/>
      <c r="N369" s="91" t="str">
        <f t="shared" si="229"/>
        <v/>
      </c>
      <c r="O369" s="92"/>
      <c r="P369" s="87"/>
      <c r="Q369" s="93" t="str">
        <f t="shared" si="226"/>
        <v>Forecast</v>
      </c>
      <c r="R369" s="94" t="str">
        <f t="shared" si="227"/>
        <v/>
      </c>
      <c r="S369" s="95" t="str">
        <f t="shared" si="228"/>
        <v/>
      </c>
      <c r="T369" t="str">
        <f t="shared" si="230"/>
        <v/>
      </c>
      <c r="U369" s="95" t="str">
        <f t="shared" si="231"/>
        <v/>
      </c>
      <c r="V369" s="33"/>
    </row>
    <row r="370" spans="3:22" ht="15.75" thickBot="1" x14ac:dyDescent="0.3">
      <c r="C370" s="42" t="s">
        <v>37</v>
      </c>
      <c r="D370" s="43">
        <f>TestYear</f>
        <v>2021</v>
      </c>
      <c r="E370" s="22"/>
      <c r="F370" s="100" t="str">
        <f>$K$45</f>
        <v>Forecast</v>
      </c>
      <c r="G370" s="101"/>
      <c r="H370" s="48" t="str">
        <f t="shared" si="224"/>
        <v/>
      </c>
      <c r="I370" s="102"/>
      <c r="J370" s="22"/>
      <c r="K370" s="100" t="str">
        <f t="shared" si="225"/>
        <v>Forecast</v>
      </c>
      <c r="L370" s="103"/>
      <c r="M370" s="171"/>
      <c r="N370" s="104" t="str">
        <f t="shared" si="229"/>
        <v/>
      </c>
      <c r="O370" s="105"/>
      <c r="P370" s="22"/>
      <c r="Q370" s="106" t="str">
        <f t="shared" si="226"/>
        <v>Forecast</v>
      </c>
      <c r="R370" s="107" t="str">
        <f t="shared" si="227"/>
        <v/>
      </c>
      <c r="S370" s="108" t="str">
        <f t="shared" si="228"/>
        <v/>
      </c>
      <c r="T370" s="47" t="str">
        <f t="shared" si="230"/>
        <v/>
      </c>
      <c r="U370" s="108" t="str">
        <f t="shared" si="231"/>
        <v/>
      </c>
      <c r="V370" s="33"/>
    </row>
    <row r="371" spans="3:22" ht="15.75" thickBot="1" x14ac:dyDescent="0.3">
      <c r="C371" s="109"/>
      <c r="I371" s="55">
        <f>SUM(I364:I369)</f>
        <v>0</v>
      </c>
      <c r="O371" s="55">
        <f>SUM(O364:O369)</f>
        <v>0</v>
      </c>
      <c r="U371" s="55">
        <f>SUM(U364:U369)</f>
        <v>0</v>
      </c>
    </row>
    <row r="372" spans="3:22" ht="39" thickBot="1" x14ac:dyDescent="0.3">
      <c r="C372" s="110" t="s">
        <v>38</v>
      </c>
      <c r="D372" s="111" t="s">
        <v>39</v>
      </c>
      <c r="E372" s="52"/>
      <c r="F372" s="52"/>
      <c r="G372" s="112" t="s">
        <v>40</v>
      </c>
      <c r="H372" s="52"/>
      <c r="I372" s="61" t="s">
        <v>49</v>
      </c>
      <c r="J372" s="59"/>
      <c r="K372" s="60" t="s">
        <v>39</v>
      </c>
      <c r="L372" s="201" t="s">
        <v>40</v>
      </c>
      <c r="M372" s="201"/>
      <c r="N372" s="52"/>
      <c r="O372" s="61" t="str">
        <f>I372</f>
        <v>Test Year Versus OEB-approved</v>
      </c>
      <c r="P372" s="113"/>
      <c r="Q372" s="60" t="s">
        <v>39</v>
      </c>
      <c r="R372" s="201" t="s">
        <v>40</v>
      </c>
      <c r="S372" s="201"/>
      <c r="T372" s="52"/>
      <c r="U372" s="61" t="str">
        <f>O372</f>
        <v>Test Year Versus OEB-approved</v>
      </c>
    </row>
    <row r="373" spans="3:22" x14ac:dyDescent="0.25">
      <c r="C373" s="87"/>
      <c r="D373" s="114">
        <f t="shared" ref="D373:D379" si="232">D364</f>
        <v>2015</v>
      </c>
      <c r="G373" s="115"/>
      <c r="I373" s="116"/>
      <c r="J373" s="36"/>
      <c r="K373" s="32">
        <f>D373</f>
        <v>2015</v>
      </c>
      <c r="L373" s="65"/>
      <c r="M373" s="65"/>
      <c r="O373" s="66"/>
      <c r="P373" s="87"/>
      <c r="Q373" s="32">
        <f>K373</f>
        <v>2015</v>
      </c>
      <c r="R373" s="117"/>
      <c r="S373" s="117"/>
      <c r="U373" s="66"/>
    </row>
    <row r="374" spans="3:22" x14ac:dyDescent="0.25">
      <c r="C374" s="87"/>
      <c r="D374" s="118">
        <f t="shared" si="232"/>
        <v>2016</v>
      </c>
      <c r="G374" s="119" t="str">
        <f t="shared" ref="G374:G379" si="233">IF(G364=0,"",G365/G364-1)</f>
        <v/>
      </c>
      <c r="I374" s="116"/>
      <c r="J374" s="36"/>
      <c r="K374" s="32">
        <f t="shared" ref="K374:K380" si="234">D374</f>
        <v>2016</v>
      </c>
      <c r="L374" s="68" t="str">
        <f t="shared" ref="L374:M377" si="235">IF(L364=0,"",L365/L364-1)</f>
        <v/>
      </c>
      <c r="M374" s="68" t="str">
        <f t="shared" si="235"/>
        <v/>
      </c>
      <c r="O374" s="66"/>
      <c r="P374" s="87"/>
      <c r="Q374" s="32">
        <f t="shared" ref="Q374:Q380" si="236">K374</f>
        <v>2016</v>
      </c>
      <c r="R374" s="120" t="str">
        <f>IF(R364="","",IF(R364=0,"",R365/R364-1))</f>
        <v/>
      </c>
      <c r="S374" s="120" t="str">
        <f>IF(S364="","",IF(S364=0,"",S365/S364-1))</f>
        <v/>
      </c>
      <c r="U374" s="66"/>
    </row>
    <row r="375" spans="3:22" x14ac:dyDescent="0.25">
      <c r="C375" s="87"/>
      <c r="D375" s="118">
        <f t="shared" si="232"/>
        <v>2017</v>
      </c>
      <c r="G375" s="119" t="str">
        <f t="shared" si="233"/>
        <v/>
      </c>
      <c r="I375" s="116"/>
      <c r="J375" s="36"/>
      <c r="K375" s="32">
        <f t="shared" si="234"/>
        <v>2017</v>
      </c>
      <c r="L375" s="68" t="str">
        <f t="shared" si="235"/>
        <v/>
      </c>
      <c r="M375" s="68" t="str">
        <f t="shared" si="235"/>
        <v/>
      </c>
      <c r="O375" s="66"/>
      <c r="P375" s="87"/>
      <c r="Q375" s="32">
        <f t="shared" si="236"/>
        <v>2017</v>
      </c>
      <c r="R375" s="120" t="str">
        <f t="shared" ref="R375:S377" si="237">IF(R365="","",IF(R365=0,"",R366/R365-1))</f>
        <v/>
      </c>
      <c r="S375" s="120" t="str">
        <f t="shared" si="237"/>
        <v/>
      </c>
      <c r="U375" s="66"/>
    </row>
    <row r="376" spans="3:22" x14ac:dyDescent="0.25">
      <c r="C376" s="87"/>
      <c r="D376" s="118">
        <f t="shared" si="232"/>
        <v>2018</v>
      </c>
      <c r="G376" s="119" t="str">
        <f t="shared" si="233"/>
        <v/>
      </c>
      <c r="I376" s="116"/>
      <c r="J376" s="36"/>
      <c r="K376" s="32">
        <f t="shared" si="234"/>
        <v>2018</v>
      </c>
      <c r="L376" s="68" t="str">
        <f t="shared" si="235"/>
        <v/>
      </c>
      <c r="M376" s="68" t="str">
        <f t="shared" si="235"/>
        <v/>
      </c>
      <c r="O376" s="66"/>
      <c r="P376" s="87"/>
      <c r="Q376" s="32">
        <f t="shared" si="236"/>
        <v>2018</v>
      </c>
      <c r="R376" s="120" t="str">
        <f t="shared" si="237"/>
        <v/>
      </c>
      <c r="S376" s="120" t="str">
        <f t="shared" si="237"/>
        <v/>
      </c>
      <c r="U376" s="66"/>
    </row>
    <row r="377" spans="3:22" x14ac:dyDescent="0.25">
      <c r="C377" s="87"/>
      <c r="D377" s="118">
        <f t="shared" si="232"/>
        <v>2019</v>
      </c>
      <c r="G377" s="119" t="str">
        <f t="shared" si="233"/>
        <v/>
      </c>
      <c r="I377" s="116"/>
      <c r="J377" s="36"/>
      <c r="K377" s="32">
        <f t="shared" si="234"/>
        <v>2019</v>
      </c>
      <c r="L377" s="68" t="str">
        <f t="shared" si="235"/>
        <v/>
      </c>
      <c r="M377" s="68" t="str">
        <f t="shared" si="235"/>
        <v/>
      </c>
      <c r="O377" s="66"/>
      <c r="P377" s="87"/>
      <c r="Q377" s="32">
        <f t="shared" si="236"/>
        <v>2019</v>
      </c>
      <c r="R377" s="120" t="str">
        <f t="shared" si="237"/>
        <v/>
      </c>
      <c r="S377" s="120" t="str">
        <f t="shared" si="237"/>
        <v/>
      </c>
      <c r="U377" s="66"/>
    </row>
    <row r="378" spans="3:22" x14ac:dyDescent="0.25">
      <c r="C378" s="87"/>
      <c r="D378" s="118">
        <f t="shared" si="232"/>
        <v>2020</v>
      </c>
      <c r="G378" s="119" t="str">
        <f t="shared" si="233"/>
        <v/>
      </c>
      <c r="I378" s="116"/>
      <c r="J378" s="36"/>
      <c r="K378" s="32">
        <f t="shared" si="234"/>
        <v>2020</v>
      </c>
      <c r="L378" s="68" t="str">
        <f>IF(K369="Forecast","",IF(L368=0,"",L369/L368-1))</f>
        <v/>
      </c>
      <c r="M378" s="68" t="str">
        <f>IF(M368=0,"",M369/M368-1)</f>
        <v/>
      </c>
      <c r="O378" s="66"/>
      <c r="P378" s="87"/>
      <c r="Q378" s="32">
        <f t="shared" si="236"/>
        <v>2020</v>
      </c>
      <c r="R378" s="120" t="str">
        <f>IF(Q369="Forecast","",IF(R368=0,"",R369/R368-1))</f>
        <v/>
      </c>
      <c r="S378" s="120" t="str">
        <f>IF(S368="","",IF(S368=0,"",S369/S368-1))</f>
        <v/>
      </c>
      <c r="U378" s="66"/>
    </row>
    <row r="379" spans="3:22" x14ac:dyDescent="0.25">
      <c r="C379" s="87"/>
      <c r="D379" s="118">
        <f t="shared" si="232"/>
        <v>2021</v>
      </c>
      <c r="G379" s="119" t="str">
        <f t="shared" si="233"/>
        <v/>
      </c>
      <c r="I379" s="121" t="str">
        <f>IF(I371=0,"",G370/I371-1)</f>
        <v/>
      </c>
      <c r="J379" s="36"/>
      <c r="K379" s="32">
        <f t="shared" si="234"/>
        <v>2021</v>
      </c>
      <c r="L379" s="68" t="str">
        <f>IF(K370="Forecast","",IF(L369=0,"",L370/L369-1))</f>
        <v/>
      </c>
      <c r="M379" s="68" t="str">
        <f>IF(M369=0,"",M370/M369-1)</f>
        <v/>
      </c>
      <c r="O379" s="69" t="str">
        <f>IF(O371=0,"",M370/O371-1)</f>
        <v/>
      </c>
      <c r="P379" s="87"/>
      <c r="Q379" s="32">
        <f t="shared" si="236"/>
        <v>2021</v>
      </c>
      <c r="R379" s="120" t="str">
        <f>IF(Q370="Forecast","",IF(R369=0,"",R370/R369-1))</f>
        <v/>
      </c>
      <c r="S379" s="120" t="str">
        <f>IF(S369="","",IF(S369=0,"",S370/S369-1))</f>
        <v/>
      </c>
      <c r="U379" s="69" t="str">
        <f>IF(U371=0,"",S370/U371-1)</f>
        <v/>
      </c>
    </row>
    <row r="380" spans="3:22" ht="30.75" thickBot="1" x14ac:dyDescent="0.3">
      <c r="C380" s="22"/>
      <c r="D380" s="122" t="s">
        <v>42</v>
      </c>
      <c r="E380" s="47"/>
      <c r="F380" s="47"/>
      <c r="G380" s="123" t="str">
        <f>IF(G364=0,"",(G370/G364)^(1/($D370-$D364-1))-1)</f>
        <v/>
      </c>
      <c r="H380" s="47"/>
      <c r="I380" s="124" t="str">
        <f>IF(I371=0,"",(G370/I371)^(1/(TestYear-RebaseYear-1))-1)</f>
        <v/>
      </c>
      <c r="J380" s="48"/>
      <c r="K380" s="74" t="str">
        <f t="shared" si="234"/>
        <v>Geometric Mean</v>
      </c>
      <c r="L380" s="75" t="str">
        <f>IF(L364=0,"",(L368/L364)^(1/($D368-$D364-1))-1)</f>
        <v/>
      </c>
      <c r="M380" s="75" t="str">
        <f>IF(M364=0,"",(M370/M364)^(1/($D370-$D364-1))-1)</f>
        <v/>
      </c>
      <c r="N380" s="47"/>
      <c r="O380" s="76" t="str">
        <f>IF(O371=0,"",(M370/O371)^(1/(TestYear-RebaseYear-1))-1)</f>
        <v/>
      </c>
      <c r="P380" s="22"/>
      <c r="Q380" s="74" t="str">
        <f t="shared" si="236"/>
        <v>Geometric Mean</v>
      </c>
      <c r="R380" s="125" t="str">
        <f>IF(R364="","",IF(R364=0,"",(R368/R364)^(1/($D368-$D364-1))-1))</f>
        <v/>
      </c>
      <c r="S380" s="75" t="str">
        <f>IF(S364="","",IF(S364=0,"",(S370/S364)^(1/($D370-$D364-1))-1))</f>
        <v/>
      </c>
      <c r="T380" s="47"/>
      <c r="U380" s="76" t="str">
        <f>IF(U371=0,"",(S370/U371)^(1/(TestYear-RebaseYear-1))-1)</f>
        <v/>
      </c>
    </row>
    <row r="382" spans="3:22" ht="15.75" thickBot="1" x14ac:dyDescent="0.3">
      <c r="Q382" s="47"/>
      <c r="R382" s="47"/>
      <c r="S382" s="47"/>
      <c r="T382" s="47"/>
      <c r="U382" s="47"/>
    </row>
    <row r="383" spans="3:22" x14ac:dyDescent="0.25">
      <c r="C383" s="17"/>
      <c r="D383" s="18" t="s">
        <v>29</v>
      </c>
      <c r="E383" s="18"/>
      <c r="F383" s="208" t="s">
        <v>16</v>
      </c>
      <c r="G383" s="209"/>
      <c r="H383" s="209"/>
      <c r="I383" s="210"/>
      <c r="K383" s="197" t="str">
        <f>IF(ISBLANK(Q360),"",CONCATENATE("Demand (",Q360,")"))</f>
        <v>Demand (kWh)</v>
      </c>
      <c r="L383" s="198"/>
      <c r="M383" s="198"/>
      <c r="N383" s="198"/>
      <c r="O383" s="199"/>
      <c r="Q383" s="211" t="str">
        <f>CONCATENATE("Demand (",Q360,") per ",LEFT(F362,LEN(F362)-1))</f>
        <v>Demand (kWh) per Customer</v>
      </c>
      <c r="R383" s="212"/>
      <c r="S383" s="212"/>
      <c r="T383" s="212"/>
      <c r="U383" s="213"/>
    </row>
    <row r="384" spans="3:22" ht="39" thickBot="1" x14ac:dyDescent="0.3">
      <c r="C384" s="22"/>
      <c r="D384" s="23" t="str">
        <f>CONCATENATE("(for ",TestYear," Cost of Service")</f>
        <v>(for 2021 Cost of Service</v>
      </c>
      <c r="E384" s="31"/>
      <c r="F384" s="214"/>
      <c r="G384" s="200"/>
      <c r="H384" s="200"/>
      <c r="I384" s="126"/>
      <c r="K384" s="27"/>
      <c r="L384" s="28" t="s">
        <v>31</v>
      </c>
      <c r="M384" s="28" t="s">
        <v>32</v>
      </c>
      <c r="N384" s="29"/>
      <c r="O384" s="30" t="str">
        <f>M384</f>
        <v>Weather-normalized</v>
      </c>
      <c r="Q384" s="127"/>
      <c r="R384" s="28" t="str">
        <f>L384</f>
        <v>Actual (Weather actual)</v>
      </c>
      <c r="S384" s="28" t="str">
        <f>M384</f>
        <v>Weather-normalized</v>
      </c>
      <c r="T384" s="28"/>
      <c r="U384" s="128" t="str">
        <f>O384</f>
        <v>Weather-normalized</v>
      </c>
    </row>
    <row r="385" spans="3:21" x14ac:dyDescent="0.25">
      <c r="C385" s="31" t="s">
        <v>33</v>
      </c>
      <c r="D385" s="32">
        <f t="shared" ref="D385:D390" si="238">D386-1</f>
        <v>2015</v>
      </c>
      <c r="E385" s="87"/>
      <c r="F385" s="88" t="str">
        <f t="shared" ref="F385:F391" si="239">F364</f>
        <v>Actual</v>
      </c>
      <c r="G385" s="129"/>
      <c r="H385" t="str">
        <f t="shared" ref="H385:H391" si="240">IF(D385=RebaseYear,"OEB-approved","")</f>
        <v/>
      </c>
      <c r="I385" s="130"/>
      <c r="K385" s="90" t="str">
        <f t="shared" ref="K385:K391" si="241">K364</f>
        <v>Actual</v>
      </c>
      <c r="L385" s="131"/>
      <c r="M385" s="131"/>
      <c r="N385" s="91" t="str">
        <f t="shared" ref="N385:N391" si="242">N364</f>
        <v/>
      </c>
      <c r="O385" s="66"/>
      <c r="Q385" s="93" t="str">
        <f>K385</f>
        <v>Actual</v>
      </c>
      <c r="R385" t="str">
        <f>IF(G385=0,"",L385/G385)</f>
        <v/>
      </c>
      <c r="S385" s="33" t="str">
        <f>IF(G385=0,"",M385/G385)</f>
        <v/>
      </c>
      <c r="T385" s="33" t="str">
        <f>N385</f>
        <v/>
      </c>
      <c r="U385" s="87" t="str">
        <f>IF(T385="","",IF(I385=0,"",O385/I385))</f>
        <v/>
      </c>
    </row>
    <row r="386" spans="3:21" x14ac:dyDescent="0.25">
      <c r="C386" s="31" t="s">
        <v>33</v>
      </c>
      <c r="D386" s="32">
        <f t="shared" si="238"/>
        <v>2016</v>
      </c>
      <c r="E386" s="87"/>
      <c r="F386" s="90" t="str">
        <f t="shared" si="239"/>
        <v>Actual</v>
      </c>
      <c r="G386" s="129"/>
      <c r="H386" t="str">
        <f t="shared" si="240"/>
        <v>OEB-approved</v>
      </c>
      <c r="I386" s="135"/>
      <c r="K386" s="90" t="str">
        <f t="shared" si="241"/>
        <v>Actual</v>
      </c>
      <c r="L386" s="131"/>
      <c r="M386" s="131"/>
      <c r="N386" s="91" t="str">
        <f t="shared" si="242"/>
        <v>OEB-approved</v>
      </c>
      <c r="O386" s="66"/>
      <c r="Q386" s="93" t="str">
        <f t="shared" ref="Q386:Q391" si="243">K386</f>
        <v>Actual</v>
      </c>
      <c r="R386" t="str">
        <f t="shared" ref="R386:R391" si="244">IF(G386=0,"",L386/G386)</f>
        <v/>
      </c>
      <c r="S386" s="33" t="str">
        <f t="shared" ref="S386:S391" si="245">IF(G386=0,"",M386/G386)</f>
        <v/>
      </c>
      <c r="T386" s="33" t="str">
        <f t="shared" ref="T386:T391" si="246">N386</f>
        <v>OEB-approved</v>
      </c>
      <c r="U386" s="87" t="str">
        <f t="shared" ref="U386:U391" si="247">IF(T386="","",IF(I386=0,"",O386/I386))</f>
        <v/>
      </c>
    </row>
    <row r="387" spans="3:21" x14ac:dyDescent="0.25">
      <c r="C387" s="31" t="s">
        <v>33</v>
      </c>
      <c r="D387" s="32">
        <f t="shared" si="238"/>
        <v>2017</v>
      </c>
      <c r="E387" s="87"/>
      <c r="F387" s="90" t="str">
        <f t="shared" si="239"/>
        <v>Actual</v>
      </c>
      <c r="G387" s="129"/>
      <c r="H387" t="str">
        <f t="shared" si="240"/>
        <v/>
      </c>
      <c r="I387" s="133"/>
      <c r="K387" s="90" t="str">
        <f t="shared" si="241"/>
        <v>Actual</v>
      </c>
      <c r="L387" s="131"/>
      <c r="M387" s="131"/>
      <c r="N387" s="91" t="str">
        <f t="shared" si="242"/>
        <v/>
      </c>
      <c r="O387" s="134"/>
      <c r="Q387" s="93" t="str">
        <f t="shared" si="243"/>
        <v>Actual</v>
      </c>
      <c r="R387" t="str">
        <f t="shared" si="244"/>
        <v/>
      </c>
      <c r="S387" s="33" t="str">
        <f t="shared" si="245"/>
        <v/>
      </c>
      <c r="T387" s="33" t="str">
        <f t="shared" si="246"/>
        <v/>
      </c>
      <c r="U387" s="87" t="str">
        <f t="shared" si="247"/>
        <v/>
      </c>
    </row>
    <row r="388" spans="3:21" x14ac:dyDescent="0.25">
      <c r="C388" s="31" t="s">
        <v>33</v>
      </c>
      <c r="D388" s="32">
        <f t="shared" si="238"/>
        <v>2018</v>
      </c>
      <c r="E388" s="87"/>
      <c r="F388" s="90" t="str">
        <f t="shared" si="239"/>
        <v>Actual</v>
      </c>
      <c r="G388" s="129"/>
      <c r="H388" t="str">
        <f t="shared" si="240"/>
        <v/>
      </c>
      <c r="I388" s="135"/>
      <c r="K388" s="90" t="str">
        <f t="shared" si="241"/>
        <v>Actual</v>
      </c>
      <c r="L388" s="131"/>
      <c r="M388" s="131"/>
      <c r="N388" s="91" t="str">
        <f t="shared" si="242"/>
        <v/>
      </c>
      <c r="O388" s="66"/>
      <c r="Q388" s="93" t="str">
        <f t="shared" si="243"/>
        <v>Actual</v>
      </c>
      <c r="R388" t="str">
        <f t="shared" si="244"/>
        <v/>
      </c>
      <c r="S388" s="33" t="str">
        <f t="shared" si="245"/>
        <v/>
      </c>
      <c r="T388" s="33" t="str">
        <f t="shared" si="246"/>
        <v/>
      </c>
      <c r="U388" s="87" t="str">
        <f t="shared" si="247"/>
        <v/>
      </c>
    </row>
    <row r="389" spans="3:21" x14ac:dyDescent="0.25">
      <c r="C389" s="31" t="s">
        <v>33</v>
      </c>
      <c r="D389" s="32">
        <f t="shared" si="238"/>
        <v>2019</v>
      </c>
      <c r="E389" s="87"/>
      <c r="F389" s="90" t="str">
        <f t="shared" si="239"/>
        <v>Actual</v>
      </c>
      <c r="G389" s="129"/>
      <c r="H389" t="str">
        <f t="shared" si="240"/>
        <v/>
      </c>
      <c r="I389" s="135"/>
      <c r="K389" s="90" t="str">
        <f t="shared" si="241"/>
        <v>Actual</v>
      </c>
      <c r="L389" s="131"/>
      <c r="M389" s="131"/>
      <c r="N389" s="91" t="str">
        <f t="shared" si="242"/>
        <v/>
      </c>
      <c r="O389" s="66"/>
      <c r="Q389" s="93" t="str">
        <f t="shared" si="243"/>
        <v>Actual</v>
      </c>
      <c r="R389" t="str">
        <f t="shared" si="244"/>
        <v/>
      </c>
      <c r="S389" s="33" t="str">
        <f t="shared" si="245"/>
        <v/>
      </c>
      <c r="T389" s="33" t="str">
        <f t="shared" si="246"/>
        <v/>
      </c>
      <c r="U389" s="87" t="str">
        <f t="shared" si="247"/>
        <v/>
      </c>
    </row>
    <row r="390" spans="3:21" x14ac:dyDescent="0.25">
      <c r="C390" s="31" t="s">
        <v>50</v>
      </c>
      <c r="D390" s="32">
        <f t="shared" si="238"/>
        <v>2020</v>
      </c>
      <c r="E390" s="87"/>
      <c r="F390" s="90" t="str">
        <f t="shared" si="239"/>
        <v>Forecast</v>
      </c>
      <c r="G390" s="129"/>
      <c r="H390" t="str">
        <f t="shared" si="240"/>
        <v/>
      </c>
      <c r="I390" s="135"/>
      <c r="K390" s="90" t="str">
        <f t="shared" si="241"/>
        <v>Forecast</v>
      </c>
      <c r="L390" s="136"/>
      <c r="M390" s="137"/>
      <c r="N390" s="91" t="str">
        <f t="shared" si="242"/>
        <v/>
      </c>
      <c r="O390" s="66"/>
      <c r="Q390" s="93" t="str">
        <f t="shared" si="243"/>
        <v>Forecast</v>
      </c>
      <c r="R390" t="str">
        <f t="shared" si="244"/>
        <v/>
      </c>
      <c r="S390" s="33" t="str">
        <f t="shared" si="245"/>
        <v/>
      </c>
      <c r="T390" s="33" t="str">
        <f t="shared" si="246"/>
        <v/>
      </c>
      <c r="U390" s="87" t="str">
        <f t="shared" si="247"/>
        <v/>
      </c>
    </row>
    <row r="391" spans="3:21" ht="15.75" thickBot="1" x14ac:dyDescent="0.3">
      <c r="C391" s="42" t="s">
        <v>51</v>
      </c>
      <c r="D391" s="43">
        <f>TestYear</f>
        <v>2021</v>
      </c>
      <c r="E391" s="22"/>
      <c r="F391" s="100" t="str">
        <f t="shared" si="239"/>
        <v>Forecast</v>
      </c>
      <c r="G391" s="138"/>
      <c r="H391" s="47" t="str">
        <f t="shared" si="240"/>
        <v/>
      </c>
      <c r="I391" s="139"/>
      <c r="K391" s="100" t="str">
        <f t="shared" si="241"/>
        <v>Forecast</v>
      </c>
      <c r="L391" s="140"/>
      <c r="M391" s="141"/>
      <c r="N391" s="104" t="str">
        <f t="shared" si="242"/>
        <v/>
      </c>
      <c r="O391" s="142"/>
      <c r="Q391" s="143" t="str">
        <f t="shared" si="243"/>
        <v>Forecast</v>
      </c>
      <c r="R391" s="44" t="str">
        <f t="shared" si="244"/>
        <v/>
      </c>
      <c r="S391" s="44" t="str">
        <f t="shared" si="245"/>
        <v/>
      </c>
      <c r="T391" s="44" t="str">
        <f t="shared" si="246"/>
        <v/>
      </c>
      <c r="U391" s="22" t="str">
        <f t="shared" si="247"/>
        <v/>
      </c>
    </row>
    <row r="392" spans="3:21" ht="15.75" thickBot="1" x14ac:dyDescent="0.3">
      <c r="C392" s="109"/>
      <c r="I392" s="55">
        <f>SUM(I385:I390)</f>
        <v>0</v>
      </c>
      <c r="O392" s="55">
        <f>SUM(O385:O390)</f>
        <v>0</v>
      </c>
      <c r="U392" s="55">
        <f>SUM(U385:U390)</f>
        <v>0</v>
      </c>
    </row>
    <row r="393" spans="3:21" ht="39" customHeight="1" thickBot="1" x14ac:dyDescent="0.3">
      <c r="C393" s="110" t="s">
        <v>38</v>
      </c>
      <c r="D393" s="111" t="s">
        <v>39</v>
      </c>
      <c r="E393" s="112"/>
      <c r="F393" s="112"/>
      <c r="G393" s="112" t="s">
        <v>40</v>
      </c>
      <c r="H393" s="112"/>
      <c r="I393" s="61" t="str">
        <f>I372</f>
        <v>Test Year Versus OEB-approved</v>
      </c>
      <c r="J393" s="144"/>
      <c r="K393" s="60" t="s">
        <v>39</v>
      </c>
      <c r="L393" s="201" t="s">
        <v>40</v>
      </c>
      <c r="M393" s="201"/>
      <c r="N393" s="112"/>
      <c r="O393" s="61" t="str">
        <f>I393</f>
        <v>Test Year Versus OEB-approved</v>
      </c>
      <c r="P393" s="145"/>
      <c r="Q393" s="60" t="s">
        <v>39</v>
      </c>
      <c r="R393" s="201" t="s">
        <v>40</v>
      </c>
      <c r="S393" s="201"/>
      <c r="T393" s="112"/>
      <c r="U393" s="61" t="str">
        <f>O393</f>
        <v>Test Year Versus OEB-approved</v>
      </c>
    </row>
    <row r="394" spans="3:21" x14ac:dyDescent="0.25">
      <c r="C394" s="87"/>
      <c r="D394" s="146">
        <f t="shared" ref="D394:D400" si="248">D385</f>
        <v>2015</v>
      </c>
      <c r="E394" s="54"/>
      <c r="G394" s="115"/>
      <c r="I394" s="116"/>
      <c r="J394" s="87"/>
      <c r="K394" s="32">
        <f>D394</f>
        <v>2015</v>
      </c>
      <c r="L394" s="65"/>
      <c r="M394" s="65"/>
      <c r="O394" s="147"/>
      <c r="P394" s="87"/>
      <c r="Q394" s="32">
        <f>K394</f>
        <v>2015</v>
      </c>
      <c r="R394" s="117"/>
      <c r="S394" s="117"/>
      <c r="U394" s="66"/>
    </row>
    <row r="395" spans="3:21" x14ac:dyDescent="0.25">
      <c r="C395" s="87"/>
      <c r="D395" s="118">
        <f t="shared" si="248"/>
        <v>2016</v>
      </c>
      <c r="G395" s="119" t="str">
        <f t="shared" ref="G395:G400" si="249">IF(G385=0,"",G386/G385-1)</f>
        <v/>
      </c>
      <c r="I395" s="116"/>
      <c r="J395" s="87"/>
      <c r="K395" s="32">
        <f t="shared" ref="K395:K401" si="250">D395</f>
        <v>2016</v>
      </c>
      <c r="L395" s="68" t="str">
        <f t="shared" ref="L395:M398" si="251">IF(L385=0,"",L386/L385-1)</f>
        <v/>
      </c>
      <c r="M395" s="68" t="str">
        <f t="shared" si="251"/>
        <v/>
      </c>
      <c r="O395" s="147"/>
      <c r="P395" s="87"/>
      <c r="Q395" s="32">
        <f t="shared" ref="Q395:Q401" si="252">K395</f>
        <v>2016</v>
      </c>
      <c r="R395" s="120" t="str">
        <f>IF(R385="","",IF(R385=0,"",R386/R385-1))</f>
        <v/>
      </c>
      <c r="S395" s="120" t="str">
        <f>IF(S385="","",IF(S385=0,"",S386/S385-1))</f>
        <v/>
      </c>
      <c r="U395" s="66"/>
    </row>
    <row r="396" spans="3:21" x14ac:dyDescent="0.25">
      <c r="C396" s="87"/>
      <c r="D396" s="148">
        <f t="shared" si="248"/>
        <v>2017</v>
      </c>
      <c r="G396" s="119" t="str">
        <f t="shared" si="249"/>
        <v/>
      </c>
      <c r="I396" s="116"/>
      <c r="J396" s="87"/>
      <c r="K396" s="32">
        <f t="shared" si="250"/>
        <v>2017</v>
      </c>
      <c r="L396" s="68" t="str">
        <f t="shared" si="251"/>
        <v/>
      </c>
      <c r="M396" s="68" t="str">
        <f t="shared" si="251"/>
        <v/>
      </c>
      <c r="O396" s="147"/>
      <c r="P396" s="87"/>
      <c r="Q396" s="32">
        <f t="shared" si="252"/>
        <v>2017</v>
      </c>
      <c r="R396" s="120" t="str">
        <f t="shared" ref="R396:S398" si="253">IF(R386="","",IF(R386=0,"",R387/R386-1))</f>
        <v/>
      </c>
      <c r="S396" s="120" t="str">
        <f t="shared" si="253"/>
        <v/>
      </c>
      <c r="U396" s="66"/>
    </row>
    <row r="397" spans="3:21" x14ac:dyDescent="0.25">
      <c r="C397" s="87"/>
      <c r="D397" s="118">
        <f t="shared" si="248"/>
        <v>2018</v>
      </c>
      <c r="G397" s="119" t="str">
        <f t="shared" si="249"/>
        <v/>
      </c>
      <c r="I397" s="116"/>
      <c r="J397" s="87"/>
      <c r="K397" s="32">
        <f t="shared" si="250"/>
        <v>2018</v>
      </c>
      <c r="L397" s="68" t="str">
        <f t="shared" si="251"/>
        <v/>
      </c>
      <c r="M397" s="68" t="str">
        <f t="shared" si="251"/>
        <v/>
      </c>
      <c r="O397" s="147"/>
      <c r="P397" s="87"/>
      <c r="Q397" s="32">
        <f t="shared" si="252"/>
        <v>2018</v>
      </c>
      <c r="R397" s="120" t="str">
        <f t="shared" si="253"/>
        <v/>
      </c>
      <c r="S397" s="120" t="str">
        <f t="shared" si="253"/>
        <v/>
      </c>
      <c r="U397" s="66"/>
    </row>
    <row r="398" spans="3:21" x14ac:dyDescent="0.25">
      <c r="C398" s="87"/>
      <c r="D398" s="118">
        <f t="shared" si="248"/>
        <v>2019</v>
      </c>
      <c r="G398" s="119" t="str">
        <f t="shared" si="249"/>
        <v/>
      </c>
      <c r="I398" s="116"/>
      <c r="J398" s="87"/>
      <c r="K398" s="32">
        <f t="shared" si="250"/>
        <v>2019</v>
      </c>
      <c r="L398" s="68" t="str">
        <f t="shared" si="251"/>
        <v/>
      </c>
      <c r="M398" s="68" t="str">
        <f t="shared" si="251"/>
        <v/>
      </c>
      <c r="O398" s="147"/>
      <c r="P398" s="87"/>
      <c r="Q398" s="32">
        <f t="shared" si="252"/>
        <v>2019</v>
      </c>
      <c r="R398" s="120" t="str">
        <f t="shared" si="253"/>
        <v/>
      </c>
      <c r="S398" s="120" t="str">
        <f t="shared" si="253"/>
        <v/>
      </c>
      <c r="U398" s="66"/>
    </row>
    <row r="399" spans="3:21" x14ac:dyDescent="0.25">
      <c r="C399" s="87"/>
      <c r="D399" s="118">
        <f t="shared" si="248"/>
        <v>2020</v>
      </c>
      <c r="G399" s="119" t="str">
        <f t="shared" si="249"/>
        <v/>
      </c>
      <c r="I399" s="116"/>
      <c r="J399" s="87"/>
      <c r="K399" s="32">
        <f t="shared" si="250"/>
        <v>2020</v>
      </c>
      <c r="L399" s="68" t="str">
        <f>IF(K390="Forecast","",IF(L389=0,"",L390/L389-1))</f>
        <v/>
      </c>
      <c r="M399" s="68" t="str">
        <f>IF(M389=0,"",M390/M389-1)</f>
        <v/>
      </c>
      <c r="O399" s="147"/>
      <c r="P399" s="87"/>
      <c r="Q399" s="32">
        <f t="shared" si="252"/>
        <v>2020</v>
      </c>
      <c r="R399" s="120" t="str">
        <f>IF(Q390="Forecast","",IF(R389=0,"",R390/R389-1))</f>
        <v/>
      </c>
      <c r="S399" s="120" t="str">
        <f>IF(S389="","",IF(S389=0,"",S390/S389-1))</f>
        <v/>
      </c>
      <c r="U399" s="66"/>
    </row>
    <row r="400" spans="3:21" x14ac:dyDescent="0.25">
      <c r="C400" s="87"/>
      <c r="D400" s="148">
        <f t="shared" si="248"/>
        <v>2021</v>
      </c>
      <c r="G400" s="119" t="str">
        <f t="shared" si="249"/>
        <v/>
      </c>
      <c r="I400" s="121" t="str">
        <f>IF(I392=0,"",G391/I392-1)</f>
        <v/>
      </c>
      <c r="J400" s="87"/>
      <c r="K400" s="32">
        <f t="shared" si="250"/>
        <v>2021</v>
      </c>
      <c r="L400" s="68" t="str">
        <f>IF(K391="Forecast","",IF(L390=0,"",L391/L390-1))</f>
        <v/>
      </c>
      <c r="M400" s="68" t="str">
        <f>IF(M390=0,"",M391/M390-1)</f>
        <v/>
      </c>
      <c r="O400" s="149" t="str">
        <f>IF(O392=0,"",M391/O392-1)</f>
        <v/>
      </c>
      <c r="P400" s="87"/>
      <c r="Q400" s="32">
        <f t="shared" si="252"/>
        <v>2021</v>
      </c>
      <c r="R400" s="120" t="str">
        <f>IF(Q391="Forecast","",IF(R390=0,"",R391/R390-1))</f>
        <v/>
      </c>
      <c r="S400" s="120" t="str">
        <f>IF(S390="","",IF(S390=0,"",S391/S390-1))</f>
        <v/>
      </c>
      <c r="U400" s="69" t="str">
        <f>IF(U392=0,"",S391/U392-1)</f>
        <v/>
      </c>
    </row>
    <row r="401" spans="2:22" ht="30.75" thickBot="1" x14ac:dyDescent="0.3">
      <c r="C401" s="22"/>
      <c r="D401" s="122" t="s">
        <v>42</v>
      </c>
      <c r="E401" s="47"/>
      <c r="F401" s="47"/>
      <c r="G401" s="123" t="str">
        <f>IF(G385=0,"",(G391/G385)^(1/($D391-$D385-1))-1)</f>
        <v/>
      </c>
      <c r="H401" s="47"/>
      <c r="I401" s="76" t="str">
        <f>IF(I392=0,"",(G391/I392)^(1/(TestYear-RebaseYear-1))-1)</f>
        <v/>
      </c>
      <c r="J401" s="87"/>
      <c r="K401" s="74" t="str">
        <f t="shared" si="250"/>
        <v>Geometric Mean</v>
      </c>
      <c r="L401" s="75" t="str">
        <f>IF(L385=0,"",(L389/L385)^(1/($D389-$D385-1))-1)</f>
        <v/>
      </c>
      <c r="M401" s="75" t="str">
        <f>IF(M385=0,"",(M391/M385)^(1/($D391-$D385-1))-1)</f>
        <v/>
      </c>
      <c r="N401" s="47"/>
      <c r="O401" s="76" t="str">
        <f>IF(O392=0,"",(M391/O392)^(1/(TestYear-RebaseYear-1))-1)</f>
        <v/>
      </c>
      <c r="P401" s="22"/>
      <c r="Q401" s="74" t="str">
        <f t="shared" si="252"/>
        <v>Geometric Mean</v>
      </c>
      <c r="R401" s="125" t="str">
        <f>IF(R385="","",IF(R385=0,"",(R389/R385)^(1/($D389-$D385-1))-1))</f>
        <v/>
      </c>
      <c r="S401" s="75" t="str">
        <f>IF(S385="","",IF(S385=0,"",(S391/S385)^(1/($D391-$D385-1))-1))</f>
        <v/>
      </c>
      <c r="T401" s="47"/>
      <c r="U401" s="76" t="str">
        <f>IF(U392=0,"",(S391/U392)^(1/(TestYear-RebaseYear-1))-1)</f>
        <v/>
      </c>
    </row>
    <row r="402" spans="2:22" ht="15.75" thickBot="1" x14ac:dyDescent="0.3">
      <c r="D402" s="150"/>
      <c r="G402" s="119"/>
      <c r="I402" s="151"/>
      <c r="K402" s="150"/>
      <c r="L402" s="68"/>
      <c r="M402" s="68"/>
      <c r="O402" s="151"/>
      <c r="Q402" s="150"/>
      <c r="R402" s="120"/>
      <c r="S402" s="68"/>
      <c r="U402" s="151"/>
    </row>
    <row r="403" spans="2:22" ht="15.75" thickBot="1" x14ac:dyDescent="0.3">
      <c r="B403" s="77">
        <v>9</v>
      </c>
      <c r="C403" s="78" t="s">
        <v>44</v>
      </c>
      <c r="D403" s="202"/>
      <c r="E403" s="203"/>
      <c r="F403" s="203"/>
      <c r="G403" s="203"/>
      <c r="H403" s="203"/>
      <c r="I403" s="204"/>
      <c r="K403" s="79" t="s">
        <v>46</v>
      </c>
      <c r="Q403" s="80" t="s">
        <v>47</v>
      </c>
    </row>
    <row r="404" spans="2:22" ht="15.75" thickBot="1" x14ac:dyDescent="0.3">
      <c r="Q404" s="47"/>
      <c r="R404" s="47"/>
      <c r="S404" s="47"/>
      <c r="T404" s="47"/>
      <c r="U404" s="47"/>
    </row>
    <row r="405" spans="2:22" ht="12.75" customHeight="1" x14ac:dyDescent="0.25">
      <c r="C405" s="17"/>
      <c r="D405" s="18" t="s">
        <v>29</v>
      </c>
      <c r="E405" s="18"/>
      <c r="F405" s="215" t="s">
        <v>48</v>
      </c>
      <c r="G405" s="216"/>
      <c r="H405" s="216"/>
      <c r="I405" s="217"/>
      <c r="J405" s="18"/>
      <c r="K405" s="197" t="s">
        <v>30</v>
      </c>
      <c r="L405" s="198"/>
      <c r="M405" s="198"/>
      <c r="N405" s="198"/>
      <c r="O405" s="199"/>
      <c r="P405" s="19"/>
      <c r="Q405" s="211" t="str">
        <f>CONCATENATE("Consumption (kWh) per ",LEFT(F405,LEN(F405)-1))</f>
        <v>Consumption (kWh) per Customer</v>
      </c>
      <c r="R405" s="212"/>
      <c r="S405" s="212"/>
      <c r="T405" s="212"/>
      <c r="U405" s="213"/>
      <c r="V405" s="81"/>
    </row>
    <row r="406" spans="2:22" ht="38.25" customHeight="1" thickBot="1" x14ac:dyDescent="0.3">
      <c r="C406" s="22"/>
      <c r="D406" s="23" t="str">
        <f>CONCATENATE("(for ",TestYear," Cost of Service")</f>
        <v>(for 2021 Cost of Service</v>
      </c>
      <c r="E406" s="31"/>
      <c r="F406" s="214"/>
      <c r="G406" s="200"/>
      <c r="H406" s="218"/>
      <c r="I406" s="82"/>
      <c r="J406" s="31"/>
      <c r="K406" s="27"/>
      <c r="L406" s="28" t="s">
        <v>31</v>
      </c>
      <c r="M406" s="28" t="s">
        <v>32</v>
      </c>
      <c r="N406" s="29"/>
      <c r="O406" s="30" t="s">
        <v>32</v>
      </c>
      <c r="P406" s="31"/>
      <c r="Q406" s="83"/>
      <c r="R406" s="84" t="str">
        <f>L406</f>
        <v>Actual (Weather actual)</v>
      </c>
      <c r="S406" s="85" t="str">
        <f>M406</f>
        <v>Weather-normalized</v>
      </c>
      <c r="T406" s="85"/>
      <c r="U406" s="86" t="str">
        <f>O406</f>
        <v>Weather-normalized</v>
      </c>
      <c r="V406" s="81"/>
    </row>
    <row r="407" spans="2:22" x14ac:dyDescent="0.25">
      <c r="C407" s="31" t="s">
        <v>33</v>
      </c>
      <c r="D407" s="32">
        <f t="shared" ref="D407:D411" si="254">D408-1</f>
        <v>2015</v>
      </c>
      <c r="E407" s="87"/>
      <c r="F407" s="88" t="str">
        <f>$K$39</f>
        <v>Actual</v>
      </c>
      <c r="G407" s="89"/>
      <c r="H407" s="36" t="str">
        <f t="shared" ref="H407:H413" si="255">IF(D407=RebaseYear,"OEB-approved","")</f>
        <v/>
      </c>
      <c r="I407" s="39"/>
      <c r="J407" s="87"/>
      <c r="K407" s="90" t="str">
        <f>F407</f>
        <v>Actual</v>
      </c>
      <c r="L407" s="169"/>
      <c r="M407" s="169"/>
      <c r="N407" s="91" t="str">
        <f>H407</f>
        <v/>
      </c>
      <c r="O407" s="92"/>
      <c r="P407" s="87"/>
      <c r="Q407" s="93" t="str">
        <f>K407</f>
        <v>Actual</v>
      </c>
      <c r="R407" s="94" t="str">
        <f>IF(G407=0,"",L407/G407)</f>
        <v/>
      </c>
      <c r="S407" s="95" t="str">
        <f>IF(G407=0,"",M407/G407)</f>
        <v/>
      </c>
      <c r="T407" t="str">
        <f>N407</f>
        <v/>
      </c>
      <c r="U407" s="95" t="str">
        <f>IF(T407="","",IF(I407=0,"",O407/I407))</f>
        <v/>
      </c>
      <c r="V407" s="33"/>
    </row>
    <row r="408" spans="2:22" x14ac:dyDescent="0.25">
      <c r="C408" s="31" t="s">
        <v>33</v>
      </c>
      <c r="D408" s="32">
        <f t="shared" si="254"/>
        <v>2016</v>
      </c>
      <c r="E408" s="87"/>
      <c r="F408" s="90" t="str">
        <f>$K$40</f>
        <v>Actual</v>
      </c>
      <c r="G408" s="89"/>
      <c r="H408" s="36" t="str">
        <f t="shared" si="255"/>
        <v>OEB-approved</v>
      </c>
      <c r="I408" s="39"/>
      <c r="J408" s="87"/>
      <c r="K408" s="90" t="str">
        <f t="shared" ref="K408:K413" si="256">F408</f>
        <v>Actual</v>
      </c>
      <c r="L408" s="169"/>
      <c r="M408" s="169"/>
      <c r="N408" s="91" t="str">
        <f>H408</f>
        <v>OEB-approved</v>
      </c>
      <c r="O408" s="92"/>
      <c r="P408" s="87"/>
      <c r="Q408" s="93" t="str">
        <f t="shared" ref="Q408:Q413" si="257">K408</f>
        <v>Actual</v>
      </c>
      <c r="R408" s="94" t="str">
        <f t="shared" ref="R408:R413" si="258">IF(G408=0,"",L408/G408)</f>
        <v/>
      </c>
      <c r="S408" s="95" t="str">
        <f t="shared" ref="S408:S413" si="259">IF(G408=0,"",M408/G408)</f>
        <v/>
      </c>
      <c r="T408" t="str">
        <f>N408</f>
        <v>OEB-approved</v>
      </c>
      <c r="U408" s="95" t="str">
        <f>IF(T408="","",IF(I408=0,"",O408/I408))</f>
        <v/>
      </c>
      <c r="V408" s="33"/>
    </row>
    <row r="409" spans="2:22" x14ac:dyDescent="0.25">
      <c r="C409" s="31" t="s">
        <v>33</v>
      </c>
      <c r="D409" s="32">
        <f t="shared" si="254"/>
        <v>2017</v>
      </c>
      <c r="E409" s="87"/>
      <c r="F409" s="90" t="str">
        <f>$K$41</f>
        <v>Actual</v>
      </c>
      <c r="G409" s="89"/>
      <c r="H409" s="36" t="str">
        <f t="shared" si="255"/>
        <v/>
      </c>
      <c r="I409" s="97"/>
      <c r="J409" s="87"/>
      <c r="K409" s="90" t="str">
        <f t="shared" si="256"/>
        <v>Actual</v>
      </c>
      <c r="L409" s="169"/>
      <c r="M409" s="169"/>
      <c r="N409" s="91" t="str">
        <f t="shared" ref="N409:N413" si="260">H409</f>
        <v/>
      </c>
      <c r="O409" s="98"/>
      <c r="P409" s="87"/>
      <c r="Q409" s="93" t="str">
        <f t="shared" si="257"/>
        <v>Actual</v>
      </c>
      <c r="R409" s="94" t="str">
        <f t="shared" si="258"/>
        <v/>
      </c>
      <c r="S409" s="95" t="str">
        <f t="shared" si="259"/>
        <v/>
      </c>
      <c r="T409" t="str">
        <f t="shared" ref="T409:T413" si="261">N409</f>
        <v/>
      </c>
      <c r="U409" s="95" t="str">
        <f t="shared" ref="U409:U413" si="262">IF(T409="","",IF(I409=0,"",O409/I409))</f>
        <v/>
      </c>
      <c r="V409" s="33"/>
    </row>
    <row r="410" spans="2:22" x14ac:dyDescent="0.25">
      <c r="C410" s="31" t="s">
        <v>33</v>
      </c>
      <c r="D410" s="32">
        <f t="shared" si="254"/>
        <v>2018</v>
      </c>
      <c r="E410" s="87"/>
      <c r="F410" s="90" t="str">
        <f>$K$42</f>
        <v>Actual</v>
      </c>
      <c r="G410" s="89"/>
      <c r="H410" s="36" t="str">
        <f t="shared" si="255"/>
        <v/>
      </c>
      <c r="I410" s="39"/>
      <c r="J410" s="87"/>
      <c r="K410" s="90" t="str">
        <f t="shared" si="256"/>
        <v>Actual</v>
      </c>
      <c r="L410" s="169"/>
      <c r="M410" s="169"/>
      <c r="N410" s="91" t="str">
        <f t="shared" si="260"/>
        <v/>
      </c>
      <c r="O410" s="92"/>
      <c r="P410" s="87"/>
      <c r="Q410" s="93" t="str">
        <f t="shared" si="257"/>
        <v>Actual</v>
      </c>
      <c r="R410" s="94" t="str">
        <f t="shared" si="258"/>
        <v/>
      </c>
      <c r="S410" s="95" t="str">
        <f t="shared" si="259"/>
        <v/>
      </c>
      <c r="T410" t="str">
        <f t="shared" si="261"/>
        <v/>
      </c>
      <c r="U410" s="95" t="str">
        <f t="shared" si="262"/>
        <v/>
      </c>
      <c r="V410" s="33"/>
    </row>
    <row r="411" spans="2:22" x14ac:dyDescent="0.25">
      <c r="C411" s="31" t="s">
        <v>33</v>
      </c>
      <c r="D411" s="32">
        <f t="shared" si="254"/>
        <v>2019</v>
      </c>
      <c r="E411" s="87"/>
      <c r="F411" s="90" t="str">
        <f>$K$43</f>
        <v>Actual</v>
      </c>
      <c r="G411" s="89"/>
      <c r="H411" s="36" t="str">
        <f t="shared" si="255"/>
        <v/>
      </c>
      <c r="I411" s="39"/>
      <c r="J411" s="87"/>
      <c r="K411" s="90" t="str">
        <f t="shared" si="256"/>
        <v>Actual</v>
      </c>
      <c r="L411" s="169"/>
      <c r="M411" s="169"/>
      <c r="N411" s="91" t="str">
        <f t="shared" si="260"/>
        <v/>
      </c>
      <c r="O411" s="92"/>
      <c r="P411" s="87"/>
      <c r="Q411" s="93" t="str">
        <f t="shared" si="257"/>
        <v>Actual</v>
      </c>
      <c r="R411" s="94" t="str">
        <f t="shared" si="258"/>
        <v/>
      </c>
      <c r="S411" s="95" t="str">
        <f t="shared" si="259"/>
        <v/>
      </c>
      <c r="T411" t="str">
        <f t="shared" si="261"/>
        <v/>
      </c>
      <c r="U411" s="95" t="str">
        <f t="shared" si="262"/>
        <v/>
      </c>
      <c r="V411" s="33"/>
    </row>
    <row r="412" spans="2:22" x14ac:dyDescent="0.25">
      <c r="C412" s="31" t="s">
        <v>35</v>
      </c>
      <c r="D412" s="32">
        <f>D413-1</f>
        <v>2020</v>
      </c>
      <c r="E412" s="87"/>
      <c r="F412" s="90" t="str">
        <f>$K$44</f>
        <v>Forecast</v>
      </c>
      <c r="G412" s="89"/>
      <c r="H412" s="36" t="str">
        <f t="shared" si="255"/>
        <v/>
      </c>
      <c r="I412" s="39"/>
      <c r="J412" s="87"/>
      <c r="K412" s="90" t="str">
        <f t="shared" si="256"/>
        <v>Forecast</v>
      </c>
      <c r="L412" s="99"/>
      <c r="M412" s="170"/>
      <c r="N412" s="91" t="str">
        <f t="shared" si="260"/>
        <v/>
      </c>
      <c r="O412" s="92"/>
      <c r="P412" s="87"/>
      <c r="Q412" s="93" t="str">
        <f t="shared" si="257"/>
        <v>Forecast</v>
      </c>
      <c r="R412" s="94" t="str">
        <f t="shared" si="258"/>
        <v/>
      </c>
      <c r="S412" s="95" t="str">
        <f t="shared" si="259"/>
        <v/>
      </c>
      <c r="T412" t="str">
        <f t="shared" si="261"/>
        <v/>
      </c>
      <c r="U412" s="95" t="str">
        <f t="shared" si="262"/>
        <v/>
      </c>
      <c r="V412" s="33"/>
    </row>
    <row r="413" spans="2:22" ht="15.75" thickBot="1" x14ac:dyDescent="0.3">
      <c r="C413" s="42" t="s">
        <v>37</v>
      </c>
      <c r="D413" s="43">
        <f>TestYear</f>
        <v>2021</v>
      </c>
      <c r="E413" s="22"/>
      <c r="F413" s="100" t="str">
        <f>$K$45</f>
        <v>Forecast</v>
      </c>
      <c r="G413" s="101"/>
      <c r="H413" s="48" t="str">
        <f t="shared" si="255"/>
        <v/>
      </c>
      <c r="I413" s="102"/>
      <c r="J413" s="22"/>
      <c r="K413" s="100" t="str">
        <f t="shared" si="256"/>
        <v>Forecast</v>
      </c>
      <c r="L413" s="103"/>
      <c r="M413" s="171"/>
      <c r="N413" s="104" t="str">
        <f t="shared" si="260"/>
        <v/>
      </c>
      <c r="O413" s="105"/>
      <c r="P413" s="22"/>
      <c r="Q413" s="106" t="str">
        <f t="shared" si="257"/>
        <v>Forecast</v>
      </c>
      <c r="R413" s="107" t="str">
        <f t="shared" si="258"/>
        <v/>
      </c>
      <c r="S413" s="108" t="str">
        <f t="shared" si="259"/>
        <v/>
      </c>
      <c r="T413" s="47" t="str">
        <f t="shared" si="261"/>
        <v/>
      </c>
      <c r="U413" s="108" t="str">
        <f t="shared" si="262"/>
        <v/>
      </c>
      <c r="V413" s="33"/>
    </row>
    <row r="414" spans="2:22" ht="15.75" thickBot="1" x14ac:dyDescent="0.3">
      <c r="C414" s="109"/>
      <c r="I414" s="55">
        <f>SUM(I407:I412)</f>
        <v>0</v>
      </c>
      <c r="O414" s="55">
        <f>SUM(O407:O412)</f>
        <v>0</v>
      </c>
      <c r="U414" s="55">
        <f>SUM(U407:U412)</f>
        <v>0</v>
      </c>
    </row>
    <row r="415" spans="2:22" ht="39" thickBot="1" x14ac:dyDescent="0.3">
      <c r="C415" s="110" t="s">
        <v>38</v>
      </c>
      <c r="D415" s="111" t="s">
        <v>39</v>
      </c>
      <c r="E415" s="52"/>
      <c r="F415" s="52"/>
      <c r="G415" s="112" t="s">
        <v>40</v>
      </c>
      <c r="H415" s="52"/>
      <c r="I415" s="61" t="s">
        <v>49</v>
      </c>
      <c r="J415" s="59"/>
      <c r="K415" s="60" t="s">
        <v>39</v>
      </c>
      <c r="L415" s="201" t="s">
        <v>40</v>
      </c>
      <c r="M415" s="201"/>
      <c r="N415" s="52"/>
      <c r="O415" s="61" t="str">
        <f>I415</f>
        <v>Test Year Versus OEB-approved</v>
      </c>
      <c r="P415" s="113"/>
      <c r="Q415" s="60" t="s">
        <v>39</v>
      </c>
      <c r="R415" s="201" t="s">
        <v>40</v>
      </c>
      <c r="S415" s="201"/>
      <c r="T415" s="52"/>
      <c r="U415" s="61" t="str">
        <f>O415</f>
        <v>Test Year Versus OEB-approved</v>
      </c>
    </row>
    <row r="416" spans="2:22" x14ac:dyDescent="0.25">
      <c r="C416" s="87"/>
      <c r="D416" s="114">
        <f t="shared" ref="D416:D422" si="263">D407</f>
        <v>2015</v>
      </c>
      <c r="G416" s="115"/>
      <c r="I416" s="116"/>
      <c r="J416" s="36"/>
      <c r="K416" s="32">
        <f>D416</f>
        <v>2015</v>
      </c>
      <c r="L416" s="65"/>
      <c r="M416" s="65"/>
      <c r="O416" s="66"/>
      <c r="P416" s="87"/>
      <c r="Q416" s="32">
        <f>K416</f>
        <v>2015</v>
      </c>
      <c r="R416" s="117"/>
      <c r="S416" s="117"/>
      <c r="U416" s="66"/>
    </row>
    <row r="417" spans="3:21" x14ac:dyDescent="0.25">
      <c r="C417" s="87"/>
      <c r="D417" s="118">
        <f t="shared" si="263"/>
        <v>2016</v>
      </c>
      <c r="G417" s="119" t="str">
        <f t="shared" ref="G417:G422" si="264">IF(G407=0,"",G408/G407-1)</f>
        <v/>
      </c>
      <c r="I417" s="116"/>
      <c r="J417" s="36"/>
      <c r="K417" s="32">
        <f t="shared" ref="K417:K423" si="265">D417</f>
        <v>2016</v>
      </c>
      <c r="L417" s="68" t="str">
        <f t="shared" ref="L417:M420" si="266">IF(L407=0,"",L408/L407-1)</f>
        <v/>
      </c>
      <c r="M417" s="68" t="str">
        <f t="shared" si="266"/>
        <v/>
      </c>
      <c r="O417" s="66"/>
      <c r="P417" s="87"/>
      <c r="Q417" s="32">
        <f t="shared" ref="Q417:Q423" si="267">K417</f>
        <v>2016</v>
      </c>
      <c r="R417" s="120" t="str">
        <f>IF(R407="","",IF(R407=0,"",R408/R407-1))</f>
        <v/>
      </c>
      <c r="S417" s="120" t="str">
        <f>IF(S407="","",IF(S407=0,"",S408/S407-1))</f>
        <v/>
      </c>
      <c r="U417" s="66"/>
    </row>
    <row r="418" spans="3:21" x14ac:dyDescent="0.25">
      <c r="C418" s="87"/>
      <c r="D418" s="118">
        <f t="shared" si="263"/>
        <v>2017</v>
      </c>
      <c r="G418" s="119" t="str">
        <f t="shared" si="264"/>
        <v/>
      </c>
      <c r="I418" s="116"/>
      <c r="J418" s="36"/>
      <c r="K418" s="32">
        <f t="shared" si="265"/>
        <v>2017</v>
      </c>
      <c r="L418" s="68" t="str">
        <f t="shared" si="266"/>
        <v/>
      </c>
      <c r="M418" s="68" t="str">
        <f t="shared" si="266"/>
        <v/>
      </c>
      <c r="O418" s="66"/>
      <c r="P418" s="87"/>
      <c r="Q418" s="32">
        <f t="shared" si="267"/>
        <v>2017</v>
      </c>
      <c r="R418" s="120" t="str">
        <f t="shared" ref="R418:S420" si="268">IF(R408="","",IF(R408=0,"",R409/R408-1))</f>
        <v/>
      </c>
      <c r="S418" s="120" t="str">
        <f t="shared" si="268"/>
        <v/>
      </c>
      <c r="U418" s="66"/>
    </row>
    <row r="419" spans="3:21" x14ac:dyDescent="0.25">
      <c r="C419" s="87"/>
      <c r="D419" s="118">
        <f t="shared" si="263"/>
        <v>2018</v>
      </c>
      <c r="G419" s="119" t="str">
        <f t="shared" si="264"/>
        <v/>
      </c>
      <c r="I419" s="116"/>
      <c r="J419" s="36"/>
      <c r="K419" s="32">
        <f t="shared" si="265"/>
        <v>2018</v>
      </c>
      <c r="L419" s="68" t="str">
        <f t="shared" si="266"/>
        <v/>
      </c>
      <c r="M419" s="68" t="str">
        <f t="shared" si="266"/>
        <v/>
      </c>
      <c r="O419" s="66"/>
      <c r="P419" s="87"/>
      <c r="Q419" s="32">
        <f t="shared" si="267"/>
        <v>2018</v>
      </c>
      <c r="R419" s="120" t="str">
        <f t="shared" si="268"/>
        <v/>
      </c>
      <c r="S419" s="120" t="str">
        <f t="shared" si="268"/>
        <v/>
      </c>
      <c r="U419" s="66"/>
    </row>
    <row r="420" spans="3:21" x14ac:dyDescent="0.25">
      <c r="C420" s="87"/>
      <c r="D420" s="118">
        <f t="shared" si="263"/>
        <v>2019</v>
      </c>
      <c r="G420" s="119" t="str">
        <f t="shared" si="264"/>
        <v/>
      </c>
      <c r="I420" s="116"/>
      <c r="J420" s="36"/>
      <c r="K420" s="32">
        <f t="shared" si="265"/>
        <v>2019</v>
      </c>
      <c r="L420" s="68" t="str">
        <f t="shared" si="266"/>
        <v/>
      </c>
      <c r="M420" s="68" t="str">
        <f t="shared" si="266"/>
        <v/>
      </c>
      <c r="O420" s="66"/>
      <c r="P420" s="87"/>
      <c r="Q420" s="32">
        <f t="shared" si="267"/>
        <v>2019</v>
      </c>
      <c r="R420" s="120" t="str">
        <f t="shared" si="268"/>
        <v/>
      </c>
      <c r="S420" s="120" t="str">
        <f t="shared" si="268"/>
        <v/>
      </c>
      <c r="U420" s="66"/>
    </row>
    <row r="421" spans="3:21" x14ac:dyDescent="0.25">
      <c r="C421" s="87"/>
      <c r="D421" s="118">
        <f t="shared" si="263"/>
        <v>2020</v>
      </c>
      <c r="G421" s="119" t="str">
        <f t="shared" si="264"/>
        <v/>
      </c>
      <c r="I421" s="116"/>
      <c r="J421" s="36"/>
      <c r="K421" s="32">
        <f t="shared" si="265"/>
        <v>2020</v>
      </c>
      <c r="L421" s="68" t="str">
        <f>IF(K412="Forecast","",IF(L411=0,"",L412/L411-1))</f>
        <v/>
      </c>
      <c r="M421" s="68" t="str">
        <f>IF(M411=0,"",M412/M411-1)</f>
        <v/>
      </c>
      <c r="O421" s="66"/>
      <c r="P421" s="87"/>
      <c r="Q421" s="32">
        <f t="shared" si="267"/>
        <v>2020</v>
      </c>
      <c r="R421" s="120" t="str">
        <f>IF(Q412="Forecast","",IF(R411=0,"",R412/R411-1))</f>
        <v/>
      </c>
      <c r="S421" s="120" t="str">
        <f>IF(S411="","",IF(S411=0,"",S412/S411-1))</f>
        <v/>
      </c>
      <c r="U421" s="66"/>
    </row>
    <row r="422" spans="3:21" x14ac:dyDescent="0.25">
      <c r="C422" s="87"/>
      <c r="D422" s="118">
        <f t="shared" si="263"/>
        <v>2021</v>
      </c>
      <c r="G422" s="119" t="str">
        <f t="shared" si="264"/>
        <v/>
      </c>
      <c r="I422" s="121" t="str">
        <f>IF(I414=0,"",G413/I414-1)</f>
        <v/>
      </c>
      <c r="J422" s="36"/>
      <c r="K422" s="32">
        <f t="shared" si="265"/>
        <v>2021</v>
      </c>
      <c r="L422" s="68" t="str">
        <f>IF(K413="Forecast","",IF(L412=0,"",L413/L412-1))</f>
        <v/>
      </c>
      <c r="M422" s="68" t="str">
        <f>IF(M412=0,"",M413/M412-1)</f>
        <v/>
      </c>
      <c r="O422" s="69" t="str">
        <f>IF(O414=0,"",M413/O414-1)</f>
        <v/>
      </c>
      <c r="P422" s="87"/>
      <c r="Q422" s="32">
        <f t="shared" si="267"/>
        <v>2021</v>
      </c>
      <c r="R422" s="120" t="str">
        <f>IF(Q413="Forecast","",IF(R412=0,"",R413/R412-1))</f>
        <v/>
      </c>
      <c r="S422" s="120" t="str">
        <f>IF(S412="","",IF(S412=0,"",S413/S412-1))</f>
        <v/>
      </c>
      <c r="U422" s="69" t="str">
        <f>IF(U414=0,"",S413/U414-1)</f>
        <v/>
      </c>
    </row>
    <row r="423" spans="3:21" ht="30.75" thickBot="1" x14ac:dyDescent="0.3">
      <c r="C423" s="22"/>
      <c r="D423" s="122" t="s">
        <v>42</v>
      </c>
      <c r="E423" s="47"/>
      <c r="F423" s="47"/>
      <c r="G423" s="123" t="str">
        <f>IF(G407=0,"",(G413/G407)^(1/($D413-$D407-1))-1)</f>
        <v/>
      </c>
      <c r="H423" s="47"/>
      <c r="I423" s="124" t="str">
        <f>IF(I414=0,"",(G413/I414)^(1/(TestYear-RebaseYear-1))-1)</f>
        <v/>
      </c>
      <c r="J423" s="48"/>
      <c r="K423" s="74" t="str">
        <f t="shared" si="265"/>
        <v>Geometric Mean</v>
      </c>
      <c r="L423" s="75" t="str">
        <f>IF(L407=0,"",(L411/L407)^(1/($D411-$D407-1))-1)</f>
        <v/>
      </c>
      <c r="M423" s="75" t="str">
        <f>IF(M407=0,"",(M413/M407)^(1/($D413-$D407-1))-1)</f>
        <v/>
      </c>
      <c r="N423" s="47"/>
      <c r="O423" s="76" t="str">
        <f>IF(O414=0,"",(M413/O414)^(1/(TestYear-RebaseYear-1))-1)</f>
        <v/>
      </c>
      <c r="P423" s="22"/>
      <c r="Q423" s="74" t="str">
        <f t="shared" si="267"/>
        <v>Geometric Mean</v>
      </c>
      <c r="R423" s="125" t="str">
        <f>IF(R407="","",IF(R407=0,"",(R411/R407)^(1/($D411-$D407-1))-1))</f>
        <v/>
      </c>
      <c r="S423" s="75" t="str">
        <f>IF(S407="","",IF(S407=0,"",(S413/S407)^(1/($D413-$D407-1))-1))</f>
        <v/>
      </c>
      <c r="T423" s="47"/>
      <c r="U423" s="76" t="str">
        <f>IF(U414=0,"",(S413/U414)^(1/(TestYear-RebaseYear-1))-1)</f>
        <v/>
      </c>
    </row>
    <row r="425" spans="3:21" ht="15.75" thickBot="1" x14ac:dyDescent="0.3">
      <c r="Q425" s="47"/>
      <c r="R425" s="47"/>
      <c r="S425" s="47"/>
      <c r="T425" s="47"/>
      <c r="U425" s="47"/>
    </row>
    <row r="426" spans="3:21" x14ac:dyDescent="0.25">
      <c r="C426" s="17"/>
      <c r="D426" s="18" t="s">
        <v>29</v>
      </c>
      <c r="E426" s="18"/>
      <c r="F426" s="208" t="s">
        <v>16</v>
      </c>
      <c r="G426" s="209"/>
      <c r="H426" s="209"/>
      <c r="I426" s="210"/>
      <c r="K426" s="197" t="str">
        <f>IF(ISBLANK(Q403),"",CONCATENATE("Demand (",Q403,")"))</f>
        <v>Demand (kWh)</v>
      </c>
      <c r="L426" s="198"/>
      <c r="M426" s="198"/>
      <c r="N426" s="198"/>
      <c r="O426" s="199"/>
      <c r="Q426" s="211" t="str">
        <f>CONCATENATE("Demand (",Q403,") per ",LEFT(F405,LEN(F405)-1))</f>
        <v>Demand (kWh) per Customer</v>
      </c>
      <c r="R426" s="212"/>
      <c r="S426" s="212"/>
      <c r="T426" s="212"/>
      <c r="U426" s="213"/>
    </row>
    <row r="427" spans="3:21" ht="39" thickBot="1" x14ac:dyDescent="0.3">
      <c r="C427" s="22"/>
      <c r="D427" s="23" t="str">
        <f>CONCATENATE("(for ",TestYear," Cost of Service")</f>
        <v>(for 2021 Cost of Service</v>
      </c>
      <c r="E427" s="31"/>
      <c r="F427" s="214"/>
      <c r="G427" s="200"/>
      <c r="H427" s="200"/>
      <c r="I427" s="126"/>
      <c r="K427" s="27"/>
      <c r="L427" s="28" t="s">
        <v>31</v>
      </c>
      <c r="M427" s="28" t="s">
        <v>32</v>
      </c>
      <c r="N427" s="29"/>
      <c r="O427" s="30" t="str">
        <f>M427</f>
        <v>Weather-normalized</v>
      </c>
      <c r="Q427" s="127"/>
      <c r="R427" s="28" t="str">
        <f>L427</f>
        <v>Actual (Weather actual)</v>
      </c>
      <c r="S427" s="28" t="str">
        <f>M427</f>
        <v>Weather-normalized</v>
      </c>
      <c r="T427" s="28"/>
      <c r="U427" s="128" t="str">
        <f>O427</f>
        <v>Weather-normalized</v>
      </c>
    </row>
    <row r="428" spans="3:21" x14ac:dyDescent="0.25">
      <c r="C428" s="31" t="s">
        <v>33</v>
      </c>
      <c r="D428" s="32">
        <f t="shared" ref="D428:D433" si="269">D429-1</f>
        <v>2015</v>
      </c>
      <c r="E428" s="87"/>
      <c r="F428" s="88" t="str">
        <f t="shared" ref="F428:F434" si="270">F407</f>
        <v>Actual</v>
      </c>
      <c r="G428" s="129"/>
      <c r="H428" t="str">
        <f t="shared" ref="H428:H434" si="271">IF(D428=RebaseYear,"OEB-approved","")</f>
        <v/>
      </c>
      <c r="I428" s="130"/>
      <c r="K428" s="90" t="str">
        <f t="shared" ref="K428:K434" si="272">K407</f>
        <v>Actual</v>
      </c>
      <c r="L428" s="131"/>
      <c r="M428" s="131"/>
      <c r="N428" s="91" t="str">
        <f t="shared" ref="N428:N434" si="273">N407</f>
        <v/>
      </c>
      <c r="O428" s="66"/>
      <c r="Q428" s="93" t="str">
        <f>K428</f>
        <v>Actual</v>
      </c>
      <c r="R428" t="str">
        <f>IF(G428=0,"",L428/G428)</f>
        <v/>
      </c>
      <c r="S428" s="33" t="str">
        <f>IF(G428=0,"",M428/G428)</f>
        <v/>
      </c>
      <c r="T428" s="33" t="str">
        <f>N428</f>
        <v/>
      </c>
      <c r="U428" s="87" t="str">
        <f>IF(T428="","",IF(I428=0,"",O428/I428))</f>
        <v/>
      </c>
    </row>
    <row r="429" spans="3:21" x14ac:dyDescent="0.25">
      <c r="C429" s="31" t="s">
        <v>33</v>
      </c>
      <c r="D429" s="32">
        <f t="shared" si="269"/>
        <v>2016</v>
      </c>
      <c r="E429" s="87"/>
      <c r="F429" s="90" t="str">
        <f t="shared" si="270"/>
        <v>Actual</v>
      </c>
      <c r="G429" s="129"/>
      <c r="H429" t="str">
        <f t="shared" si="271"/>
        <v>OEB-approved</v>
      </c>
      <c r="I429" s="135"/>
      <c r="K429" s="90" t="str">
        <f t="shared" si="272"/>
        <v>Actual</v>
      </c>
      <c r="L429" s="131"/>
      <c r="M429" s="131"/>
      <c r="N429" s="91" t="str">
        <f t="shared" si="273"/>
        <v>OEB-approved</v>
      </c>
      <c r="O429" s="66"/>
      <c r="Q429" s="93" t="str">
        <f t="shared" ref="Q429:Q434" si="274">K429</f>
        <v>Actual</v>
      </c>
      <c r="R429" t="str">
        <f t="shared" ref="R429:R434" si="275">IF(G429=0,"",L429/G429)</f>
        <v/>
      </c>
      <c r="S429" s="33" t="str">
        <f t="shared" ref="S429:S434" si="276">IF(G429=0,"",M429/G429)</f>
        <v/>
      </c>
      <c r="T429" s="33" t="str">
        <f t="shared" ref="T429:T434" si="277">N429</f>
        <v>OEB-approved</v>
      </c>
      <c r="U429" s="87" t="str">
        <f t="shared" ref="U429:U434" si="278">IF(T429="","",IF(I429=0,"",O429/I429))</f>
        <v/>
      </c>
    </row>
    <row r="430" spans="3:21" x14ac:dyDescent="0.25">
      <c r="C430" s="31" t="s">
        <v>33</v>
      </c>
      <c r="D430" s="32">
        <f t="shared" si="269"/>
        <v>2017</v>
      </c>
      <c r="E430" s="87"/>
      <c r="F430" s="90" t="str">
        <f t="shared" si="270"/>
        <v>Actual</v>
      </c>
      <c r="G430" s="129"/>
      <c r="H430" t="str">
        <f t="shared" si="271"/>
        <v/>
      </c>
      <c r="I430" s="133"/>
      <c r="K430" s="90" t="str">
        <f t="shared" si="272"/>
        <v>Actual</v>
      </c>
      <c r="L430" s="131"/>
      <c r="M430" s="131"/>
      <c r="N430" s="91" t="str">
        <f t="shared" si="273"/>
        <v/>
      </c>
      <c r="O430" s="134"/>
      <c r="Q430" s="93" t="str">
        <f t="shared" si="274"/>
        <v>Actual</v>
      </c>
      <c r="R430" t="str">
        <f t="shared" si="275"/>
        <v/>
      </c>
      <c r="S430" s="33" t="str">
        <f t="shared" si="276"/>
        <v/>
      </c>
      <c r="T430" s="33" t="str">
        <f t="shared" si="277"/>
        <v/>
      </c>
      <c r="U430" s="87" t="str">
        <f t="shared" si="278"/>
        <v/>
      </c>
    </row>
    <row r="431" spans="3:21" x14ac:dyDescent="0.25">
      <c r="C431" s="31" t="s">
        <v>33</v>
      </c>
      <c r="D431" s="32">
        <f t="shared" si="269"/>
        <v>2018</v>
      </c>
      <c r="E431" s="87"/>
      <c r="F431" s="90" t="str">
        <f t="shared" si="270"/>
        <v>Actual</v>
      </c>
      <c r="G431" s="129"/>
      <c r="H431" t="str">
        <f t="shared" si="271"/>
        <v/>
      </c>
      <c r="I431" s="135"/>
      <c r="K431" s="90" t="str">
        <f t="shared" si="272"/>
        <v>Actual</v>
      </c>
      <c r="L431" s="131"/>
      <c r="M431" s="131"/>
      <c r="N431" s="91" t="str">
        <f t="shared" si="273"/>
        <v/>
      </c>
      <c r="O431" s="66"/>
      <c r="Q431" s="93" t="str">
        <f t="shared" si="274"/>
        <v>Actual</v>
      </c>
      <c r="R431" t="str">
        <f t="shared" si="275"/>
        <v/>
      </c>
      <c r="S431" s="33" t="str">
        <f t="shared" si="276"/>
        <v/>
      </c>
      <c r="T431" s="33" t="str">
        <f t="shared" si="277"/>
        <v/>
      </c>
      <c r="U431" s="87" t="str">
        <f t="shared" si="278"/>
        <v/>
      </c>
    </row>
    <row r="432" spans="3:21" x14ac:dyDescent="0.25">
      <c r="C432" s="31" t="s">
        <v>33</v>
      </c>
      <c r="D432" s="32">
        <f t="shared" si="269"/>
        <v>2019</v>
      </c>
      <c r="E432" s="87"/>
      <c r="F432" s="90" t="str">
        <f t="shared" si="270"/>
        <v>Actual</v>
      </c>
      <c r="G432" s="129"/>
      <c r="H432" t="str">
        <f t="shared" si="271"/>
        <v/>
      </c>
      <c r="I432" s="135"/>
      <c r="K432" s="90" t="str">
        <f t="shared" si="272"/>
        <v>Actual</v>
      </c>
      <c r="L432" s="131"/>
      <c r="M432" s="131"/>
      <c r="N432" s="91" t="str">
        <f t="shared" si="273"/>
        <v/>
      </c>
      <c r="O432" s="66"/>
      <c r="Q432" s="93" t="str">
        <f t="shared" si="274"/>
        <v>Actual</v>
      </c>
      <c r="R432" t="str">
        <f t="shared" si="275"/>
        <v/>
      </c>
      <c r="S432" s="33" t="str">
        <f t="shared" si="276"/>
        <v/>
      </c>
      <c r="T432" s="33" t="str">
        <f t="shared" si="277"/>
        <v/>
      </c>
      <c r="U432" s="87" t="str">
        <f t="shared" si="278"/>
        <v/>
      </c>
    </row>
    <row r="433" spans="2:22" x14ac:dyDescent="0.25">
      <c r="C433" s="31" t="s">
        <v>50</v>
      </c>
      <c r="D433" s="32">
        <f t="shared" si="269"/>
        <v>2020</v>
      </c>
      <c r="E433" s="87"/>
      <c r="F433" s="90" t="str">
        <f t="shared" si="270"/>
        <v>Forecast</v>
      </c>
      <c r="G433" s="129"/>
      <c r="H433" t="str">
        <f t="shared" si="271"/>
        <v/>
      </c>
      <c r="I433" s="135"/>
      <c r="K433" s="90" t="str">
        <f t="shared" si="272"/>
        <v>Forecast</v>
      </c>
      <c r="L433" s="136"/>
      <c r="M433" s="137"/>
      <c r="N433" s="91" t="str">
        <f t="shared" si="273"/>
        <v/>
      </c>
      <c r="O433" s="66"/>
      <c r="Q433" s="93" t="str">
        <f t="shared" si="274"/>
        <v>Forecast</v>
      </c>
      <c r="R433" t="str">
        <f t="shared" si="275"/>
        <v/>
      </c>
      <c r="S433" s="33" t="str">
        <f t="shared" si="276"/>
        <v/>
      </c>
      <c r="T433" s="33" t="str">
        <f t="shared" si="277"/>
        <v/>
      </c>
      <c r="U433" s="87" t="str">
        <f t="shared" si="278"/>
        <v/>
      </c>
    </row>
    <row r="434" spans="2:22" ht="15.75" thickBot="1" x14ac:dyDescent="0.3">
      <c r="C434" s="42" t="s">
        <v>51</v>
      </c>
      <c r="D434" s="43">
        <f>TestYear</f>
        <v>2021</v>
      </c>
      <c r="E434" s="22"/>
      <c r="F434" s="100" t="str">
        <f t="shared" si="270"/>
        <v>Forecast</v>
      </c>
      <c r="G434" s="138"/>
      <c r="H434" s="47" t="str">
        <f t="shared" si="271"/>
        <v/>
      </c>
      <c r="I434" s="139"/>
      <c r="K434" s="100" t="str">
        <f t="shared" si="272"/>
        <v>Forecast</v>
      </c>
      <c r="L434" s="140"/>
      <c r="M434" s="141"/>
      <c r="N434" s="104" t="str">
        <f t="shared" si="273"/>
        <v/>
      </c>
      <c r="O434" s="142"/>
      <c r="Q434" s="143" t="str">
        <f t="shared" si="274"/>
        <v>Forecast</v>
      </c>
      <c r="R434" s="44" t="str">
        <f t="shared" si="275"/>
        <v/>
      </c>
      <c r="S434" s="44" t="str">
        <f t="shared" si="276"/>
        <v/>
      </c>
      <c r="T434" s="44" t="str">
        <f t="shared" si="277"/>
        <v/>
      </c>
      <c r="U434" s="22" t="str">
        <f t="shared" si="278"/>
        <v/>
      </c>
    </row>
    <row r="435" spans="2:22" ht="15.75" thickBot="1" x14ac:dyDescent="0.3">
      <c r="C435" s="109"/>
      <c r="I435" s="55">
        <f>SUM(I428:I433)</f>
        <v>0</v>
      </c>
      <c r="O435" s="55">
        <f>SUM(O428:O433)</f>
        <v>0</v>
      </c>
      <c r="U435" s="55">
        <f>SUM(U428:U433)</f>
        <v>0</v>
      </c>
    </row>
    <row r="436" spans="2:22" ht="39" customHeight="1" thickBot="1" x14ac:dyDescent="0.3">
      <c r="C436" s="110" t="s">
        <v>38</v>
      </c>
      <c r="D436" s="111" t="s">
        <v>39</v>
      </c>
      <c r="E436" s="112"/>
      <c r="F436" s="112"/>
      <c r="G436" s="112" t="s">
        <v>40</v>
      </c>
      <c r="H436" s="112"/>
      <c r="I436" s="61" t="str">
        <f>I415</f>
        <v>Test Year Versus OEB-approved</v>
      </c>
      <c r="J436" s="144"/>
      <c r="K436" s="60" t="s">
        <v>39</v>
      </c>
      <c r="L436" s="201" t="s">
        <v>40</v>
      </c>
      <c r="M436" s="201"/>
      <c r="N436" s="112"/>
      <c r="O436" s="61" t="str">
        <f>I436</f>
        <v>Test Year Versus OEB-approved</v>
      </c>
      <c r="P436" s="145"/>
      <c r="Q436" s="60" t="s">
        <v>39</v>
      </c>
      <c r="R436" s="201" t="s">
        <v>40</v>
      </c>
      <c r="S436" s="201"/>
      <c r="T436" s="112"/>
      <c r="U436" s="61" t="str">
        <f>O436</f>
        <v>Test Year Versus OEB-approved</v>
      </c>
    </row>
    <row r="437" spans="2:22" x14ac:dyDescent="0.25">
      <c r="C437" s="87"/>
      <c r="D437" s="146">
        <f t="shared" ref="D437:D443" si="279">D428</f>
        <v>2015</v>
      </c>
      <c r="E437" s="54"/>
      <c r="G437" s="115"/>
      <c r="I437" s="116"/>
      <c r="J437" s="87"/>
      <c r="K437" s="32">
        <f>D437</f>
        <v>2015</v>
      </c>
      <c r="L437" s="65"/>
      <c r="M437" s="65"/>
      <c r="O437" s="147"/>
      <c r="P437" s="87"/>
      <c r="Q437" s="32">
        <f>K437</f>
        <v>2015</v>
      </c>
      <c r="R437" s="117"/>
      <c r="S437" s="117"/>
      <c r="U437" s="66"/>
    </row>
    <row r="438" spans="2:22" x14ac:dyDescent="0.25">
      <c r="C438" s="87"/>
      <c r="D438" s="118">
        <f t="shared" si="279"/>
        <v>2016</v>
      </c>
      <c r="G438" s="119" t="str">
        <f t="shared" ref="G438:G443" si="280">IF(G428=0,"",G429/G428-1)</f>
        <v/>
      </c>
      <c r="I438" s="116"/>
      <c r="J438" s="87"/>
      <c r="K438" s="32">
        <f t="shared" ref="K438:K444" si="281">D438</f>
        <v>2016</v>
      </c>
      <c r="L438" s="68" t="str">
        <f t="shared" ref="L438:M441" si="282">IF(L428=0,"",L429/L428-1)</f>
        <v/>
      </c>
      <c r="M438" s="68" t="str">
        <f t="shared" si="282"/>
        <v/>
      </c>
      <c r="O438" s="147"/>
      <c r="P438" s="87"/>
      <c r="Q438" s="32">
        <f t="shared" ref="Q438:Q444" si="283">K438</f>
        <v>2016</v>
      </c>
      <c r="R438" s="120" t="str">
        <f>IF(R428="","",IF(R428=0,"",R429/R428-1))</f>
        <v/>
      </c>
      <c r="S438" s="120" t="str">
        <f>IF(S428="","",IF(S428=0,"",S429/S428-1))</f>
        <v/>
      </c>
      <c r="U438" s="66"/>
    </row>
    <row r="439" spans="2:22" x14ac:dyDescent="0.25">
      <c r="C439" s="87"/>
      <c r="D439" s="148">
        <f t="shared" si="279"/>
        <v>2017</v>
      </c>
      <c r="G439" s="119" t="str">
        <f t="shared" si="280"/>
        <v/>
      </c>
      <c r="I439" s="116"/>
      <c r="J439" s="87"/>
      <c r="K439" s="32">
        <f t="shared" si="281"/>
        <v>2017</v>
      </c>
      <c r="L439" s="68" t="str">
        <f t="shared" si="282"/>
        <v/>
      </c>
      <c r="M439" s="68" t="str">
        <f t="shared" si="282"/>
        <v/>
      </c>
      <c r="O439" s="147"/>
      <c r="P439" s="87"/>
      <c r="Q439" s="32">
        <f t="shared" si="283"/>
        <v>2017</v>
      </c>
      <c r="R439" s="120" t="str">
        <f t="shared" ref="R439:S441" si="284">IF(R429="","",IF(R429=0,"",R430/R429-1))</f>
        <v/>
      </c>
      <c r="S439" s="120" t="str">
        <f t="shared" si="284"/>
        <v/>
      </c>
      <c r="U439" s="66"/>
    </row>
    <row r="440" spans="2:22" x14ac:dyDescent="0.25">
      <c r="C440" s="87"/>
      <c r="D440" s="118">
        <f t="shared" si="279"/>
        <v>2018</v>
      </c>
      <c r="G440" s="119" t="str">
        <f t="shared" si="280"/>
        <v/>
      </c>
      <c r="I440" s="116"/>
      <c r="J440" s="87"/>
      <c r="K440" s="32">
        <f t="shared" si="281"/>
        <v>2018</v>
      </c>
      <c r="L440" s="68" t="str">
        <f t="shared" si="282"/>
        <v/>
      </c>
      <c r="M440" s="68" t="str">
        <f t="shared" si="282"/>
        <v/>
      </c>
      <c r="O440" s="147"/>
      <c r="P440" s="87"/>
      <c r="Q440" s="32">
        <f t="shared" si="283"/>
        <v>2018</v>
      </c>
      <c r="R440" s="120" t="str">
        <f t="shared" si="284"/>
        <v/>
      </c>
      <c r="S440" s="120" t="str">
        <f t="shared" si="284"/>
        <v/>
      </c>
      <c r="U440" s="66"/>
    </row>
    <row r="441" spans="2:22" x14ac:dyDescent="0.25">
      <c r="C441" s="87"/>
      <c r="D441" s="118">
        <f t="shared" si="279"/>
        <v>2019</v>
      </c>
      <c r="G441" s="119" t="str">
        <f t="shared" si="280"/>
        <v/>
      </c>
      <c r="I441" s="116"/>
      <c r="J441" s="87"/>
      <c r="K441" s="32">
        <f t="shared" si="281"/>
        <v>2019</v>
      </c>
      <c r="L441" s="68" t="str">
        <f t="shared" si="282"/>
        <v/>
      </c>
      <c r="M441" s="68" t="str">
        <f t="shared" si="282"/>
        <v/>
      </c>
      <c r="O441" s="147"/>
      <c r="P441" s="87"/>
      <c r="Q441" s="32">
        <f t="shared" si="283"/>
        <v>2019</v>
      </c>
      <c r="R441" s="120" t="str">
        <f t="shared" si="284"/>
        <v/>
      </c>
      <c r="S441" s="120" t="str">
        <f t="shared" si="284"/>
        <v/>
      </c>
      <c r="U441" s="66"/>
    </row>
    <row r="442" spans="2:22" x14ac:dyDescent="0.25">
      <c r="C442" s="87"/>
      <c r="D442" s="118">
        <f t="shared" si="279"/>
        <v>2020</v>
      </c>
      <c r="G442" s="119" t="str">
        <f t="shared" si="280"/>
        <v/>
      </c>
      <c r="I442" s="116"/>
      <c r="J442" s="87"/>
      <c r="K442" s="32">
        <f t="shared" si="281"/>
        <v>2020</v>
      </c>
      <c r="L442" s="68" t="str">
        <f>IF(K433="Forecast","",IF(L432=0,"",L433/L432-1))</f>
        <v/>
      </c>
      <c r="M442" s="68" t="str">
        <f>IF(M432=0,"",M433/M432-1)</f>
        <v/>
      </c>
      <c r="O442" s="147"/>
      <c r="P442" s="87"/>
      <c r="Q442" s="32">
        <f t="shared" si="283"/>
        <v>2020</v>
      </c>
      <c r="R442" s="120" t="str">
        <f>IF(Q433="Forecast","",IF(R432=0,"",R433/R432-1))</f>
        <v/>
      </c>
      <c r="S442" s="120" t="str">
        <f>IF(S432="","",IF(S432=0,"",S433/S432-1))</f>
        <v/>
      </c>
      <c r="U442" s="66"/>
    </row>
    <row r="443" spans="2:22" x14ac:dyDescent="0.25">
      <c r="C443" s="87"/>
      <c r="D443" s="148">
        <f t="shared" si="279"/>
        <v>2021</v>
      </c>
      <c r="G443" s="119" t="str">
        <f t="shared" si="280"/>
        <v/>
      </c>
      <c r="I443" s="121" t="str">
        <f>IF(I435=0,"",G434/I435-1)</f>
        <v/>
      </c>
      <c r="J443" s="87"/>
      <c r="K443" s="32">
        <f t="shared" si="281"/>
        <v>2021</v>
      </c>
      <c r="L443" s="68" t="str">
        <f>IF(K434="Forecast","",IF(L433=0,"",L434/L433-1))</f>
        <v/>
      </c>
      <c r="M443" s="68" t="str">
        <f>IF(M433=0,"",M434/M433-1)</f>
        <v/>
      </c>
      <c r="O443" s="149" t="str">
        <f>IF(O435=0,"",M434/O435-1)</f>
        <v/>
      </c>
      <c r="P443" s="87"/>
      <c r="Q443" s="32">
        <f t="shared" si="283"/>
        <v>2021</v>
      </c>
      <c r="R443" s="120" t="str">
        <f>IF(Q434="Forecast","",IF(R433=0,"",R434/R433-1))</f>
        <v/>
      </c>
      <c r="S443" s="120" t="str">
        <f>IF(S433="","",IF(S433=0,"",S434/S433-1))</f>
        <v/>
      </c>
      <c r="U443" s="69" t="str">
        <f>IF(U435=0,"",S434/U435-1)</f>
        <v/>
      </c>
    </row>
    <row r="444" spans="2:22" ht="30.75" thickBot="1" x14ac:dyDescent="0.3">
      <c r="C444" s="22"/>
      <c r="D444" s="122" t="s">
        <v>42</v>
      </c>
      <c r="E444" s="47"/>
      <c r="F444" s="47"/>
      <c r="G444" s="123" t="str">
        <f>IF(G428=0,"",(G434/G428)^(1/($D434-$D428-1))-1)</f>
        <v/>
      </c>
      <c r="H444" s="47"/>
      <c r="I444" s="76" t="str">
        <f>IF(I435=0,"",(G434/I435)^(1/(TestYear-RebaseYear-1))-1)</f>
        <v/>
      </c>
      <c r="J444" s="87"/>
      <c r="K444" s="74" t="str">
        <f t="shared" si="281"/>
        <v>Geometric Mean</v>
      </c>
      <c r="L444" s="75" t="str">
        <f>IF(L428=0,"",(L432/L428)^(1/($D432-$D428-1))-1)</f>
        <v/>
      </c>
      <c r="M444" s="75" t="str">
        <f>IF(M428=0,"",(M434/M428)^(1/($D434-$D428-1))-1)</f>
        <v/>
      </c>
      <c r="N444" s="47"/>
      <c r="O444" s="76" t="str">
        <f>IF(O435=0,"",(M434/O435)^(1/(TestYear-RebaseYear-1))-1)</f>
        <v/>
      </c>
      <c r="P444" s="22"/>
      <c r="Q444" s="74" t="str">
        <f t="shared" si="283"/>
        <v>Geometric Mean</v>
      </c>
      <c r="R444" s="125" t="str">
        <f>IF(R428="","",IF(R428=0,"",(R432/R428)^(1/($D432-$D428-1))-1))</f>
        <v/>
      </c>
      <c r="S444" s="75" t="str">
        <f>IF(S428="","",IF(S428=0,"",(S434/S428)^(1/($D434-$D428-1))-1))</f>
        <v/>
      </c>
      <c r="T444" s="47"/>
      <c r="U444" s="76" t="str">
        <f>IF(U435=0,"",(S434/U435)^(1/(TestYear-RebaseYear-1))-1)</f>
        <v/>
      </c>
    </row>
    <row r="445" spans="2:22" ht="15.75" thickBot="1" x14ac:dyDescent="0.3"/>
    <row r="446" spans="2:22" ht="15.75" thickBot="1" x14ac:dyDescent="0.3">
      <c r="B446" s="77">
        <v>10</v>
      </c>
      <c r="C446" s="78" t="s">
        <v>44</v>
      </c>
      <c r="D446" s="202"/>
      <c r="E446" s="203"/>
      <c r="F446" s="203"/>
      <c r="G446" s="203"/>
      <c r="H446" s="203"/>
      <c r="I446" s="204"/>
      <c r="K446" s="79" t="s">
        <v>46</v>
      </c>
      <c r="Q446" s="80" t="s">
        <v>47</v>
      </c>
    </row>
    <row r="447" spans="2:22" ht="15.75" thickBot="1" x14ac:dyDescent="0.3">
      <c r="Q447" s="47"/>
      <c r="R447" s="47"/>
      <c r="S447" s="47"/>
      <c r="T447" s="47"/>
      <c r="U447" s="47"/>
    </row>
    <row r="448" spans="2:22" ht="12.75" customHeight="1" x14ac:dyDescent="0.25">
      <c r="C448" s="17"/>
      <c r="D448" s="18" t="s">
        <v>29</v>
      </c>
      <c r="E448" s="18"/>
      <c r="F448" s="215" t="s">
        <v>48</v>
      </c>
      <c r="G448" s="216"/>
      <c r="H448" s="216"/>
      <c r="I448" s="217"/>
      <c r="J448" s="18"/>
      <c r="K448" s="197" t="s">
        <v>30</v>
      </c>
      <c r="L448" s="198"/>
      <c r="M448" s="198"/>
      <c r="N448" s="198"/>
      <c r="O448" s="199"/>
      <c r="P448" s="19"/>
      <c r="Q448" s="211" t="str">
        <f>CONCATENATE("Consumption (kWh) per ",LEFT(F448,LEN(F448)-1))</f>
        <v>Consumption (kWh) per Customer</v>
      </c>
      <c r="R448" s="212"/>
      <c r="S448" s="212"/>
      <c r="T448" s="212"/>
      <c r="U448" s="213"/>
      <c r="V448" s="81"/>
    </row>
    <row r="449" spans="3:22" ht="38.25" customHeight="1" thickBot="1" x14ac:dyDescent="0.3">
      <c r="C449" s="22"/>
      <c r="D449" s="23" t="str">
        <f>CONCATENATE("(for ",TestYear," Cost of Service")</f>
        <v>(for 2021 Cost of Service</v>
      </c>
      <c r="E449" s="31"/>
      <c r="F449" s="214"/>
      <c r="G449" s="200"/>
      <c r="H449" s="218"/>
      <c r="I449" s="82"/>
      <c r="J449" s="31"/>
      <c r="K449" s="27"/>
      <c r="L449" s="28" t="s">
        <v>31</v>
      </c>
      <c r="M449" s="28" t="s">
        <v>32</v>
      </c>
      <c r="N449" s="29"/>
      <c r="O449" s="30" t="s">
        <v>32</v>
      </c>
      <c r="P449" s="31"/>
      <c r="Q449" s="83"/>
      <c r="R449" s="84" t="str">
        <f>L449</f>
        <v>Actual (Weather actual)</v>
      </c>
      <c r="S449" s="85" t="str">
        <f>M449</f>
        <v>Weather-normalized</v>
      </c>
      <c r="T449" s="85"/>
      <c r="U449" s="86" t="str">
        <f>O449</f>
        <v>Weather-normalized</v>
      </c>
      <c r="V449" s="81"/>
    </row>
    <row r="450" spans="3:22" x14ac:dyDescent="0.25">
      <c r="C450" s="31" t="s">
        <v>33</v>
      </c>
      <c r="D450" s="32">
        <f t="shared" ref="D450:D454" si="285">D451-1</f>
        <v>2015</v>
      </c>
      <c r="E450" s="87"/>
      <c r="F450" s="88" t="str">
        <f>$K$39</f>
        <v>Actual</v>
      </c>
      <c r="G450" s="89"/>
      <c r="H450" s="36" t="str">
        <f t="shared" ref="H450:H456" si="286">IF(D450=RebaseYear,"OEB-approved","")</f>
        <v/>
      </c>
      <c r="I450" s="39"/>
      <c r="J450" s="87"/>
      <c r="K450" s="90" t="str">
        <f>F450</f>
        <v>Actual</v>
      </c>
      <c r="L450" s="169"/>
      <c r="M450" s="169"/>
      <c r="N450" s="91" t="str">
        <f>H450</f>
        <v/>
      </c>
      <c r="O450" s="92"/>
      <c r="P450" s="87"/>
      <c r="Q450" s="93" t="str">
        <f>K450</f>
        <v>Actual</v>
      </c>
      <c r="R450" s="94" t="str">
        <f>IF(G450=0,"",L450/G450)</f>
        <v/>
      </c>
      <c r="S450" s="95" t="str">
        <f>IF(G450=0,"",M450/G450)</f>
        <v/>
      </c>
      <c r="T450" t="str">
        <f>N450</f>
        <v/>
      </c>
      <c r="U450" s="95" t="str">
        <f>IF(T450="","",IF(I450=0,"",O450/I450))</f>
        <v/>
      </c>
      <c r="V450" s="33"/>
    </row>
    <row r="451" spans="3:22" x14ac:dyDescent="0.25">
      <c r="C451" s="31" t="s">
        <v>33</v>
      </c>
      <c r="D451" s="32">
        <f t="shared" si="285"/>
        <v>2016</v>
      </c>
      <c r="E451" s="87"/>
      <c r="F451" s="90" t="str">
        <f>$K$40</f>
        <v>Actual</v>
      </c>
      <c r="G451" s="89"/>
      <c r="H451" s="36" t="str">
        <f t="shared" si="286"/>
        <v>OEB-approved</v>
      </c>
      <c r="I451" s="39"/>
      <c r="J451" s="87"/>
      <c r="K451" s="90" t="str">
        <f t="shared" ref="K451:K456" si="287">F451</f>
        <v>Actual</v>
      </c>
      <c r="L451" s="169"/>
      <c r="M451" s="169"/>
      <c r="N451" s="91" t="str">
        <f>H451</f>
        <v>OEB-approved</v>
      </c>
      <c r="O451" s="92"/>
      <c r="P451" s="87"/>
      <c r="Q451" s="93" t="str">
        <f t="shared" ref="Q451:Q456" si="288">K451</f>
        <v>Actual</v>
      </c>
      <c r="R451" s="94" t="str">
        <f t="shared" ref="R451:R456" si="289">IF(G451=0,"",L451/G451)</f>
        <v/>
      </c>
      <c r="S451" s="95" t="str">
        <f t="shared" ref="S451:S456" si="290">IF(G451=0,"",M451/G451)</f>
        <v/>
      </c>
      <c r="T451" t="str">
        <f>N451</f>
        <v>OEB-approved</v>
      </c>
      <c r="U451" s="95" t="str">
        <f>IF(T451="","",IF(I451=0,"",O451/I451))</f>
        <v/>
      </c>
      <c r="V451" s="33"/>
    </row>
    <row r="452" spans="3:22" x14ac:dyDescent="0.25">
      <c r="C452" s="31" t="s">
        <v>33</v>
      </c>
      <c r="D452" s="32">
        <f t="shared" si="285"/>
        <v>2017</v>
      </c>
      <c r="E452" s="87"/>
      <c r="F452" s="90" t="str">
        <f>$K$41</f>
        <v>Actual</v>
      </c>
      <c r="G452" s="89"/>
      <c r="H452" s="36" t="str">
        <f t="shared" si="286"/>
        <v/>
      </c>
      <c r="I452" s="97"/>
      <c r="J452" s="87"/>
      <c r="K452" s="90" t="str">
        <f t="shared" si="287"/>
        <v>Actual</v>
      </c>
      <c r="L452" s="169"/>
      <c r="M452" s="169"/>
      <c r="N452" s="91" t="str">
        <f t="shared" ref="N452:N456" si="291">H452</f>
        <v/>
      </c>
      <c r="O452" s="98"/>
      <c r="P452" s="87"/>
      <c r="Q452" s="93" t="str">
        <f t="shared" si="288"/>
        <v>Actual</v>
      </c>
      <c r="R452" s="94" t="str">
        <f t="shared" si="289"/>
        <v/>
      </c>
      <c r="S452" s="95" t="str">
        <f t="shared" si="290"/>
        <v/>
      </c>
      <c r="T452" t="str">
        <f t="shared" ref="T452:T456" si="292">N452</f>
        <v/>
      </c>
      <c r="U452" s="95" t="str">
        <f t="shared" ref="U452:U456" si="293">IF(T452="","",IF(I452=0,"",O452/I452))</f>
        <v/>
      </c>
      <c r="V452" s="33"/>
    </row>
    <row r="453" spans="3:22" x14ac:dyDescent="0.25">
      <c r="C453" s="31" t="s">
        <v>33</v>
      </c>
      <c r="D453" s="32">
        <f t="shared" si="285"/>
        <v>2018</v>
      </c>
      <c r="E453" s="87"/>
      <c r="F453" s="90" t="str">
        <f>$K$42</f>
        <v>Actual</v>
      </c>
      <c r="G453" s="89"/>
      <c r="H453" s="36" t="str">
        <f t="shared" si="286"/>
        <v/>
      </c>
      <c r="I453" s="39"/>
      <c r="J453" s="87"/>
      <c r="K453" s="90" t="str">
        <f t="shared" si="287"/>
        <v>Actual</v>
      </c>
      <c r="L453" s="169"/>
      <c r="M453" s="169"/>
      <c r="N453" s="91" t="str">
        <f t="shared" si="291"/>
        <v/>
      </c>
      <c r="O453" s="92"/>
      <c r="P453" s="87"/>
      <c r="Q453" s="93" t="str">
        <f t="shared" si="288"/>
        <v>Actual</v>
      </c>
      <c r="R453" s="94" t="str">
        <f t="shared" si="289"/>
        <v/>
      </c>
      <c r="S453" s="95" t="str">
        <f t="shared" si="290"/>
        <v/>
      </c>
      <c r="T453" t="str">
        <f t="shared" si="292"/>
        <v/>
      </c>
      <c r="U453" s="95" t="str">
        <f t="shared" si="293"/>
        <v/>
      </c>
      <c r="V453" s="33"/>
    </row>
    <row r="454" spans="3:22" x14ac:dyDescent="0.25">
      <c r="C454" s="31" t="s">
        <v>33</v>
      </c>
      <c r="D454" s="32">
        <f t="shared" si="285"/>
        <v>2019</v>
      </c>
      <c r="E454" s="87"/>
      <c r="F454" s="90" t="str">
        <f>$K$43</f>
        <v>Actual</v>
      </c>
      <c r="G454" s="89"/>
      <c r="H454" s="36" t="str">
        <f t="shared" si="286"/>
        <v/>
      </c>
      <c r="I454" s="39"/>
      <c r="J454" s="87"/>
      <c r="K454" s="90" t="str">
        <f t="shared" si="287"/>
        <v>Actual</v>
      </c>
      <c r="L454" s="169"/>
      <c r="M454" s="169"/>
      <c r="N454" s="91" t="str">
        <f t="shared" si="291"/>
        <v/>
      </c>
      <c r="O454" s="92"/>
      <c r="P454" s="87"/>
      <c r="Q454" s="93" t="str">
        <f t="shared" si="288"/>
        <v>Actual</v>
      </c>
      <c r="R454" s="94" t="str">
        <f t="shared" si="289"/>
        <v/>
      </c>
      <c r="S454" s="95" t="str">
        <f t="shared" si="290"/>
        <v/>
      </c>
      <c r="T454" t="str">
        <f t="shared" si="292"/>
        <v/>
      </c>
      <c r="U454" s="95" t="str">
        <f t="shared" si="293"/>
        <v/>
      </c>
      <c r="V454" s="33"/>
    </row>
    <row r="455" spans="3:22" x14ac:dyDescent="0.25">
      <c r="C455" s="31" t="s">
        <v>35</v>
      </c>
      <c r="D455" s="32">
        <f>D456-1</f>
        <v>2020</v>
      </c>
      <c r="E455" s="87"/>
      <c r="F455" s="90" t="str">
        <f>$K$44</f>
        <v>Forecast</v>
      </c>
      <c r="G455" s="89"/>
      <c r="H455" s="36" t="str">
        <f t="shared" si="286"/>
        <v/>
      </c>
      <c r="I455" s="39"/>
      <c r="J455" s="87"/>
      <c r="K455" s="90" t="str">
        <f t="shared" si="287"/>
        <v>Forecast</v>
      </c>
      <c r="L455" s="99"/>
      <c r="M455" s="170"/>
      <c r="N455" s="91" t="str">
        <f t="shared" si="291"/>
        <v/>
      </c>
      <c r="O455" s="92"/>
      <c r="P455" s="87"/>
      <c r="Q455" s="93" t="str">
        <f t="shared" si="288"/>
        <v>Forecast</v>
      </c>
      <c r="R455" s="94" t="str">
        <f t="shared" si="289"/>
        <v/>
      </c>
      <c r="S455" s="95" t="str">
        <f t="shared" si="290"/>
        <v/>
      </c>
      <c r="T455" t="str">
        <f t="shared" si="292"/>
        <v/>
      </c>
      <c r="U455" s="95" t="str">
        <f t="shared" si="293"/>
        <v/>
      </c>
      <c r="V455" s="33"/>
    </row>
    <row r="456" spans="3:22" ht="15.75" thickBot="1" x14ac:dyDescent="0.3">
      <c r="C456" s="42" t="s">
        <v>37</v>
      </c>
      <c r="D456" s="43">
        <f>TestYear</f>
        <v>2021</v>
      </c>
      <c r="E456" s="22"/>
      <c r="F456" s="100" t="str">
        <f>$K$45</f>
        <v>Forecast</v>
      </c>
      <c r="G456" s="101"/>
      <c r="H456" s="48" t="str">
        <f t="shared" si="286"/>
        <v/>
      </c>
      <c r="I456" s="102"/>
      <c r="J456" s="22"/>
      <c r="K456" s="100" t="str">
        <f t="shared" si="287"/>
        <v>Forecast</v>
      </c>
      <c r="L456" s="103"/>
      <c r="M456" s="171"/>
      <c r="N456" s="104" t="str">
        <f t="shared" si="291"/>
        <v/>
      </c>
      <c r="O456" s="105"/>
      <c r="P456" s="22"/>
      <c r="Q456" s="106" t="str">
        <f t="shared" si="288"/>
        <v>Forecast</v>
      </c>
      <c r="R456" s="107" t="str">
        <f t="shared" si="289"/>
        <v/>
      </c>
      <c r="S456" s="108" t="str">
        <f t="shared" si="290"/>
        <v/>
      </c>
      <c r="T456" s="47" t="str">
        <f t="shared" si="292"/>
        <v/>
      </c>
      <c r="U456" s="108" t="str">
        <f t="shared" si="293"/>
        <v/>
      </c>
      <c r="V456" s="33"/>
    </row>
    <row r="457" spans="3:22" ht="15.75" thickBot="1" x14ac:dyDescent="0.3">
      <c r="C457" s="109"/>
      <c r="I457" s="55">
        <f>SUM(I450:I455)</f>
        <v>0</v>
      </c>
      <c r="O457" s="55">
        <f>SUM(O450:O455)</f>
        <v>0</v>
      </c>
      <c r="U457" s="55">
        <f>SUM(U450:U455)</f>
        <v>0</v>
      </c>
    </row>
    <row r="458" spans="3:22" ht="39" thickBot="1" x14ac:dyDescent="0.3">
      <c r="C458" s="110" t="s">
        <v>38</v>
      </c>
      <c r="D458" s="111" t="s">
        <v>39</v>
      </c>
      <c r="E458" s="52"/>
      <c r="F458" s="52"/>
      <c r="G458" s="112" t="s">
        <v>40</v>
      </c>
      <c r="H458" s="52"/>
      <c r="I458" s="61" t="s">
        <v>49</v>
      </c>
      <c r="J458" s="59"/>
      <c r="K458" s="60" t="s">
        <v>39</v>
      </c>
      <c r="L458" s="201" t="s">
        <v>40</v>
      </c>
      <c r="M458" s="201"/>
      <c r="N458" s="52"/>
      <c r="O458" s="61" t="str">
        <f>I458</f>
        <v>Test Year Versus OEB-approved</v>
      </c>
      <c r="P458" s="113"/>
      <c r="Q458" s="60" t="s">
        <v>39</v>
      </c>
      <c r="R458" s="201" t="s">
        <v>40</v>
      </c>
      <c r="S458" s="201"/>
      <c r="T458" s="52"/>
      <c r="U458" s="61" t="str">
        <f>O458</f>
        <v>Test Year Versus OEB-approved</v>
      </c>
    </row>
    <row r="459" spans="3:22" x14ac:dyDescent="0.25">
      <c r="C459" s="87"/>
      <c r="D459" s="114">
        <f t="shared" ref="D459:D465" si="294">D450</f>
        <v>2015</v>
      </c>
      <c r="G459" s="115"/>
      <c r="I459" s="116"/>
      <c r="J459" s="36"/>
      <c r="K459" s="32">
        <f>D459</f>
        <v>2015</v>
      </c>
      <c r="L459" s="65"/>
      <c r="M459" s="65"/>
      <c r="O459" s="66"/>
      <c r="P459" s="87"/>
      <c r="Q459" s="32">
        <f>K459</f>
        <v>2015</v>
      </c>
      <c r="R459" s="117"/>
      <c r="S459" s="117"/>
      <c r="U459" s="66"/>
    </row>
    <row r="460" spans="3:22" x14ac:dyDescent="0.25">
      <c r="C460" s="87"/>
      <c r="D460" s="118">
        <f t="shared" si="294"/>
        <v>2016</v>
      </c>
      <c r="G460" s="119" t="str">
        <f t="shared" ref="G460:G465" si="295">IF(G450=0,"",G451/G450-1)</f>
        <v/>
      </c>
      <c r="I460" s="116"/>
      <c r="J460" s="36"/>
      <c r="K460" s="32">
        <f t="shared" ref="K460:K466" si="296">D460</f>
        <v>2016</v>
      </c>
      <c r="L460" s="68" t="str">
        <f t="shared" ref="L460:M463" si="297">IF(L450=0,"",L451/L450-1)</f>
        <v/>
      </c>
      <c r="M460" s="68" t="str">
        <f t="shared" si="297"/>
        <v/>
      </c>
      <c r="O460" s="66"/>
      <c r="P460" s="87"/>
      <c r="Q460" s="32">
        <f t="shared" ref="Q460:Q466" si="298">K460</f>
        <v>2016</v>
      </c>
      <c r="R460" s="120" t="str">
        <f>IF(R450="","",IF(R450=0,"",R451/R450-1))</f>
        <v/>
      </c>
      <c r="S460" s="120" t="str">
        <f>IF(S450="","",IF(S450=0,"",S451/S450-1))</f>
        <v/>
      </c>
      <c r="U460" s="66"/>
    </row>
    <row r="461" spans="3:22" x14ac:dyDescent="0.25">
      <c r="C461" s="87"/>
      <c r="D461" s="118">
        <f t="shared" si="294"/>
        <v>2017</v>
      </c>
      <c r="G461" s="119" t="str">
        <f t="shared" si="295"/>
        <v/>
      </c>
      <c r="I461" s="116"/>
      <c r="J461" s="36"/>
      <c r="K461" s="32">
        <f t="shared" si="296"/>
        <v>2017</v>
      </c>
      <c r="L461" s="68" t="str">
        <f t="shared" si="297"/>
        <v/>
      </c>
      <c r="M461" s="68" t="str">
        <f t="shared" si="297"/>
        <v/>
      </c>
      <c r="O461" s="66"/>
      <c r="P461" s="87"/>
      <c r="Q461" s="32">
        <f t="shared" si="298"/>
        <v>2017</v>
      </c>
      <c r="R461" s="120" t="str">
        <f t="shared" ref="R461:S463" si="299">IF(R451="","",IF(R451=0,"",R452/R451-1))</f>
        <v/>
      </c>
      <c r="S461" s="120" t="str">
        <f t="shared" si="299"/>
        <v/>
      </c>
      <c r="U461" s="66"/>
    </row>
    <row r="462" spans="3:22" x14ac:dyDescent="0.25">
      <c r="C462" s="87"/>
      <c r="D462" s="118">
        <f t="shared" si="294"/>
        <v>2018</v>
      </c>
      <c r="G462" s="119" t="str">
        <f t="shared" si="295"/>
        <v/>
      </c>
      <c r="I462" s="116"/>
      <c r="J462" s="36"/>
      <c r="K462" s="32">
        <f t="shared" si="296"/>
        <v>2018</v>
      </c>
      <c r="L462" s="68" t="str">
        <f t="shared" si="297"/>
        <v/>
      </c>
      <c r="M462" s="68" t="str">
        <f t="shared" si="297"/>
        <v/>
      </c>
      <c r="O462" s="66"/>
      <c r="P462" s="87"/>
      <c r="Q462" s="32">
        <f t="shared" si="298"/>
        <v>2018</v>
      </c>
      <c r="R462" s="120" t="str">
        <f t="shared" si="299"/>
        <v/>
      </c>
      <c r="S462" s="120" t="str">
        <f t="shared" si="299"/>
        <v/>
      </c>
      <c r="U462" s="66"/>
    </row>
    <row r="463" spans="3:22" x14ac:dyDescent="0.25">
      <c r="C463" s="87"/>
      <c r="D463" s="118">
        <f t="shared" si="294"/>
        <v>2019</v>
      </c>
      <c r="G463" s="119" t="str">
        <f t="shared" si="295"/>
        <v/>
      </c>
      <c r="I463" s="116"/>
      <c r="J463" s="36"/>
      <c r="K463" s="32">
        <f t="shared" si="296"/>
        <v>2019</v>
      </c>
      <c r="L463" s="68" t="str">
        <f t="shared" si="297"/>
        <v/>
      </c>
      <c r="M463" s="68" t="str">
        <f t="shared" si="297"/>
        <v/>
      </c>
      <c r="O463" s="66"/>
      <c r="P463" s="87"/>
      <c r="Q463" s="32">
        <f t="shared" si="298"/>
        <v>2019</v>
      </c>
      <c r="R463" s="120" t="str">
        <f t="shared" si="299"/>
        <v/>
      </c>
      <c r="S463" s="120" t="str">
        <f t="shared" si="299"/>
        <v/>
      </c>
      <c r="U463" s="66"/>
    </row>
    <row r="464" spans="3:22" x14ac:dyDescent="0.25">
      <c r="C464" s="87"/>
      <c r="D464" s="118">
        <f t="shared" si="294"/>
        <v>2020</v>
      </c>
      <c r="G464" s="119" t="str">
        <f t="shared" si="295"/>
        <v/>
      </c>
      <c r="I464" s="116"/>
      <c r="J464" s="36"/>
      <c r="K464" s="32">
        <f t="shared" si="296"/>
        <v>2020</v>
      </c>
      <c r="L464" s="68" t="str">
        <f>IF(K455="Forecast","",IF(L454=0,"",L455/L454-1))</f>
        <v/>
      </c>
      <c r="M464" s="68" t="str">
        <f>IF(M454=0,"",M455/M454-1)</f>
        <v/>
      </c>
      <c r="O464" s="66"/>
      <c r="P464" s="87"/>
      <c r="Q464" s="32">
        <f t="shared" si="298"/>
        <v>2020</v>
      </c>
      <c r="R464" s="120" t="str">
        <f>IF(Q455="Forecast","",IF(R454=0,"",R455/R454-1))</f>
        <v/>
      </c>
      <c r="S464" s="120" t="str">
        <f>IF(S454="","",IF(S454=0,"",S455/S454-1))</f>
        <v/>
      </c>
      <c r="U464" s="66"/>
    </row>
    <row r="465" spans="3:21" x14ac:dyDescent="0.25">
      <c r="C465" s="87"/>
      <c r="D465" s="118">
        <f t="shared" si="294"/>
        <v>2021</v>
      </c>
      <c r="G465" s="119" t="str">
        <f t="shared" si="295"/>
        <v/>
      </c>
      <c r="I465" s="121" t="str">
        <f>IF(I457=0,"",G456/I457-1)</f>
        <v/>
      </c>
      <c r="J465" s="36"/>
      <c r="K465" s="32">
        <f t="shared" si="296"/>
        <v>2021</v>
      </c>
      <c r="L465" s="68" t="str">
        <f>IF(K456="Forecast","",IF(L455=0,"",L456/L455-1))</f>
        <v/>
      </c>
      <c r="M465" s="68" t="str">
        <f>IF(M455=0,"",M456/M455-1)</f>
        <v/>
      </c>
      <c r="O465" s="69" t="str">
        <f>IF(O457=0,"",M456/O457-1)</f>
        <v/>
      </c>
      <c r="P465" s="87"/>
      <c r="Q465" s="32">
        <f t="shared" si="298"/>
        <v>2021</v>
      </c>
      <c r="R465" s="120" t="str">
        <f>IF(Q456="Forecast","",IF(R455=0,"",R456/R455-1))</f>
        <v/>
      </c>
      <c r="S465" s="120" t="str">
        <f>IF(S455="","",IF(S455=0,"",S456/S455-1))</f>
        <v/>
      </c>
      <c r="U465" s="69" t="str">
        <f>IF(U457=0,"",S456/U457-1)</f>
        <v/>
      </c>
    </row>
    <row r="466" spans="3:21" ht="30.75" thickBot="1" x14ac:dyDescent="0.3">
      <c r="C466" s="22"/>
      <c r="D466" s="122" t="s">
        <v>42</v>
      </c>
      <c r="E466" s="47"/>
      <c r="F466" s="47"/>
      <c r="G466" s="123" t="str">
        <f>IF(G450=0,"",(G456/G450)^(1/($D456-$D450-1))-1)</f>
        <v/>
      </c>
      <c r="H466" s="47"/>
      <c r="I466" s="124" t="str">
        <f>IF(I457=0,"",(G456/I457)^(1/(TestYear-RebaseYear-1))-1)</f>
        <v/>
      </c>
      <c r="J466" s="48"/>
      <c r="K466" s="74" t="str">
        <f t="shared" si="296"/>
        <v>Geometric Mean</v>
      </c>
      <c r="L466" s="75" t="str">
        <f>IF(L450=0,"",(L454/L450)^(1/($D454-$D450-1))-1)</f>
        <v/>
      </c>
      <c r="M466" s="75" t="str">
        <f>IF(M450=0,"",(M456/M450)^(1/($D456-$D450-1))-1)</f>
        <v/>
      </c>
      <c r="N466" s="47"/>
      <c r="O466" s="76" t="str">
        <f>IF(O457=0,"",(M456/O457)^(1/(TestYear-RebaseYear-1))-1)</f>
        <v/>
      </c>
      <c r="P466" s="22"/>
      <c r="Q466" s="74" t="str">
        <f t="shared" si="298"/>
        <v>Geometric Mean</v>
      </c>
      <c r="R466" s="125" t="str">
        <f>IF(R450="","",IF(R450=0,"",(R454/R450)^(1/($D454-$D450-1))-1))</f>
        <v/>
      </c>
      <c r="S466" s="75" t="str">
        <f>IF(S450="","",IF(S450=0,"",(S456/S450)^(1/($D456-$D450-1))-1))</f>
        <v/>
      </c>
      <c r="T466" s="47"/>
      <c r="U466" s="76" t="str">
        <f>IF(U457=0,"",(S456/U457)^(1/(TestYear-RebaseYear-1))-1)</f>
        <v/>
      </c>
    </row>
    <row r="468" spans="3:21" ht="15.75" thickBot="1" x14ac:dyDescent="0.3">
      <c r="Q468" s="47"/>
      <c r="R468" s="47"/>
      <c r="S468" s="47"/>
      <c r="T468" s="47"/>
      <c r="U468" s="47"/>
    </row>
    <row r="469" spans="3:21" x14ac:dyDescent="0.25">
      <c r="C469" s="17"/>
      <c r="D469" s="18" t="s">
        <v>29</v>
      </c>
      <c r="E469" s="18"/>
      <c r="F469" s="208" t="s">
        <v>16</v>
      </c>
      <c r="G469" s="209"/>
      <c r="H469" s="209"/>
      <c r="I469" s="210"/>
      <c r="K469" s="197" t="str">
        <f>IF(ISBLANK(Q446),"",CONCATENATE("Demand (",Q446,")"))</f>
        <v>Demand (kWh)</v>
      </c>
      <c r="L469" s="198"/>
      <c r="M469" s="198"/>
      <c r="N469" s="198"/>
      <c r="O469" s="199"/>
      <c r="Q469" s="211" t="str">
        <f>CONCATENATE("Demand (",Q446,") per ",LEFT(F448,LEN(F448)-1))</f>
        <v>Demand (kWh) per Customer</v>
      </c>
      <c r="R469" s="212"/>
      <c r="S469" s="212"/>
      <c r="T469" s="212"/>
      <c r="U469" s="213"/>
    </row>
    <row r="470" spans="3:21" ht="39" thickBot="1" x14ac:dyDescent="0.3">
      <c r="C470" s="22"/>
      <c r="D470" s="23" t="str">
        <f>CONCATENATE("(for ",TestYear," Cost of Service")</f>
        <v>(for 2021 Cost of Service</v>
      </c>
      <c r="E470" s="31"/>
      <c r="F470" s="214"/>
      <c r="G470" s="200"/>
      <c r="H470" s="200"/>
      <c r="I470" s="126"/>
      <c r="K470" s="27"/>
      <c r="L470" s="28" t="s">
        <v>31</v>
      </c>
      <c r="M470" s="28" t="s">
        <v>32</v>
      </c>
      <c r="N470" s="29"/>
      <c r="O470" s="30" t="str">
        <f>M470</f>
        <v>Weather-normalized</v>
      </c>
      <c r="Q470" s="127"/>
      <c r="R470" s="28" t="str">
        <f>L470</f>
        <v>Actual (Weather actual)</v>
      </c>
      <c r="S470" s="28" t="str">
        <f>M470</f>
        <v>Weather-normalized</v>
      </c>
      <c r="T470" s="28"/>
      <c r="U470" s="128" t="str">
        <f>O470</f>
        <v>Weather-normalized</v>
      </c>
    </row>
    <row r="471" spans="3:21" x14ac:dyDescent="0.25">
      <c r="C471" s="31" t="s">
        <v>33</v>
      </c>
      <c r="D471" s="32">
        <f t="shared" ref="D471:D476" si="300">D472-1</f>
        <v>2015</v>
      </c>
      <c r="E471" s="87"/>
      <c r="F471" s="88" t="str">
        <f t="shared" ref="F471:F477" si="301">F450</f>
        <v>Actual</v>
      </c>
      <c r="G471" s="129"/>
      <c r="H471" t="str">
        <f t="shared" ref="H471:H477" si="302">IF(D471=RebaseYear,"OEB-approved","")</f>
        <v/>
      </c>
      <c r="I471" s="130"/>
      <c r="K471" s="90" t="str">
        <f t="shared" ref="K471:K477" si="303">K450</f>
        <v>Actual</v>
      </c>
      <c r="L471" s="131"/>
      <c r="M471" s="131"/>
      <c r="N471" s="91" t="str">
        <f t="shared" ref="N471:N477" si="304">N450</f>
        <v/>
      </c>
      <c r="O471" s="66"/>
      <c r="Q471" s="93" t="str">
        <f>K471</f>
        <v>Actual</v>
      </c>
      <c r="R471" t="str">
        <f>IF(G471=0,"",L471/G471)</f>
        <v/>
      </c>
      <c r="S471" s="33" t="str">
        <f>IF(G471=0,"",M471/G471)</f>
        <v/>
      </c>
      <c r="T471" s="33" t="str">
        <f>N471</f>
        <v/>
      </c>
      <c r="U471" s="87" t="str">
        <f>IF(T471="","",IF(I471=0,"",O471/I471))</f>
        <v/>
      </c>
    </row>
    <row r="472" spans="3:21" x14ac:dyDescent="0.25">
      <c r="C472" s="31" t="s">
        <v>33</v>
      </c>
      <c r="D472" s="32">
        <f t="shared" si="300"/>
        <v>2016</v>
      </c>
      <c r="E472" s="87"/>
      <c r="F472" s="90" t="str">
        <f t="shared" si="301"/>
        <v>Actual</v>
      </c>
      <c r="G472" s="129"/>
      <c r="H472" t="str">
        <f t="shared" si="302"/>
        <v>OEB-approved</v>
      </c>
      <c r="I472" s="135"/>
      <c r="K472" s="90" t="str">
        <f t="shared" si="303"/>
        <v>Actual</v>
      </c>
      <c r="L472" s="131"/>
      <c r="M472" s="131"/>
      <c r="N472" s="91" t="str">
        <f t="shared" si="304"/>
        <v>OEB-approved</v>
      </c>
      <c r="O472" s="66"/>
      <c r="Q472" s="93" t="str">
        <f t="shared" ref="Q472:Q477" si="305">K472</f>
        <v>Actual</v>
      </c>
      <c r="R472" t="str">
        <f t="shared" ref="R472:R477" si="306">IF(G472=0,"",L472/G472)</f>
        <v/>
      </c>
      <c r="S472" s="33" t="str">
        <f t="shared" ref="S472:S477" si="307">IF(G472=0,"",M472/G472)</f>
        <v/>
      </c>
      <c r="T472" s="33" t="str">
        <f t="shared" ref="T472:T477" si="308">N472</f>
        <v>OEB-approved</v>
      </c>
      <c r="U472" s="87" t="str">
        <f t="shared" ref="U472:U477" si="309">IF(T472="","",IF(I472=0,"",O472/I472))</f>
        <v/>
      </c>
    </row>
    <row r="473" spans="3:21" x14ac:dyDescent="0.25">
      <c r="C473" s="31" t="s">
        <v>33</v>
      </c>
      <c r="D473" s="32">
        <f t="shared" si="300"/>
        <v>2017</v>
      </c>
      <c r="E473" s="87"/>
      <c r="F473" s="90" t="str">
        <f t="shared" si="301"/>
        <v>Actual</v>
      </c>
      <c r="G473" s="129"/>
      <c r="H473" t="str">
        <f t="shared" si="302"/>
        <v/>
      </c>
      <c r="I473" s="133"/>
      <c r="K473" s="90" t="str">
        <f t="shared" si="303"/>
        <v>Actual</v>
      </c>
      <c r="L473" s="131"/>
      <c r="M473" s="131"/>
      <c r="N473" s="91" t="str">
        <f t="shared" si="304"/>
        <v/>
      </c>
      <c r="O473" s="134"/>
      <c r="Q473" s="93" t="str">
        <f t="shared" si="305"/>
        <v>Actual</v>
      </c>
      <c r="R473" t="str">
        <f t="shared" si="306"/>
        <v/>
      </c>
      <c r="S473" s="33" t="str">
        <f t="shared" si="307"/>
        <v/>
      </c>
      <c r="T473" s="33" t="str">
        <f t="shared" si="308"/>
        <v/>
      </c>
      <c r="U473" s="87" t="str">
        <f t="shared" si="309"/>
        <v/>
      </c>
    </row>
    <row r="474" spans="3:21" x14ac:dyDescent="0.25">
      <c r="C474" s="31" t="s">
        <v>33</v>
      </c>
      <c r="D474" s="32">
        <f t="shared" si="300"/>
        <v>2018</v>
      </c>
      <c r="E474" s="87"/>
      <c r="F474" s="90" t="str">
        <f t="shared" si="301"/>
        <v>Actual</v>
      </c>
      <c r="G474" s="129"/>
      <c r="H474" t="str">
        <f t="shared" si="302"/>
        <v/>
      </c>
      <c r="I474" s="135"/>
      <c r="K474" s="90" t="str">
        <f t="shared" si="303"/>
        <v>Actual</v>
      </c>
      <c r="L474" s="131"/>
      <c r="M474" s="131"/>
      <c r="N474" s="91" t="str">
        <f t="shared" si="304"/>
        <v/>
      </c>
      <c r="O474" s="66"/>
      <c r="Q474" s="93" t="str">
        <f t="shared" si="305"/>
        <v>Actual</v>
      </c>
      <c r="R474" t="str">
        <f t="shared" si="306"/>
        <v/>
      </c>
      <c r="S474" s="33" t="str">
        <f t="shared" si="307"/>
        <v/>
      </c>
      <c r="T474" s="33" t="str">
        <f t="shared" si="308"/>
        <v/>
      </c>
      <c r="U474" s="87" t="str">
        <f t="shared" si="309"/>
        <v/>
      </c>
    </row>
    <row r="475" spans="3:21" x14ac:dyDescent="0.25">
      <c r="C475" s="31" t="s">
        <v>33</v>
      </c>
      <c r="D475" s="32">
        <f t="shared" si="300"/>
        <v>2019</v>
      </c>
      <c r="E475" s="87"/>
      <c r="F475" s="90" t="str">
        <f t="shared" si="301"/>
        <v>Actual</v>
      </c>
      <c r="G475" s="129"/>
      <c r="H475" t="str">
        <f t="shared" si="302"/>
        <v/>
      </c>
      <c r="I475" s="135"/>
      <c r="K475" s="90" t="str">
        <f t="shared" si="303"/>
        <v>Actual</v>
      </c>
      <c r="L475" s="131"/>
      <c r="M475" s="131"/>
      <c r="N475" s="91" t="str">
        <f t="shared" si="304"/>
        <v/>
      </c>
      <c r="O475" s="66"/>
      <c r="Q475" s="93" t="str">
        <f t="shared" si="305"/>
        <v>Actual</v>
      </c>
      <c r="R475" t="str">
        <f t="shared" si="306"/>
        <v/>
      </c>
      <c r="S475" s="33" t="str">
        <f t="shared" si="307"/>
        <v/>
      </c>
      <c r="T475" s="33" t="str">
        <f t="shared" si="308"/>
        <v/>
      </c>
      <c r="U475" s="87" t="str">
        <f t="shared" si="309"/>
        <v/>
      </c>
    </row>
    <row r="476" spans="3:21" x14ac:dyDescent="0.25">
      <c r="C476" s="31" t="s">
        <v>50</v>
      </c>
      <c r="D476" s="32">
        <f t="shared" si="300"/>
        <v>2020</v>
      </c>
      <c r="E476" s="87"/>
      <c r="F476" s="90" t="str">
        <f t="shared" si="301"/>
        <v>Forecast</v>
      </c>
      <c r="G476" s="129"/>
      <c r="H476" t="str">
        <f t="shared" si="302"/>
        <v/>
      </c>
      <c r="I476" s="135"/>
      <c r="K476" s="90" t="str">
        <f t="shared" si="303"/>
        <v>Forecast</v>
      </c>
      <c r="L476" s="136"/>
      <c r="M476" s="137"/>
      <c r="N476" s="91" t="str">
        <f t="shared" si="304"/>
        <v/>
      </c>
      <c r="O476" s="66"/>
      <c r="Q476" s="93" t="str">
        <f t="shared" si="305"/>
        <v>Forecast</v>
      </c>
      <c r="R476" t="str">
        <f t="shared" si="306"/>
        <v/>
      </c>
      <c r="S476" s="33" t="str">
        <f t="shared" si="307"/>
        <v/>
      </c>
      <c r="T476" s="33" t="str">
        <f t="shared" si="308"/>
        <v/>
      </c>
      <c r="U476" s="87" t="str">
        <f t="shared" si="309"/>
        <v/>
      </c>
    </row>
    <row r="477" spans="3:21" ht="15.75" thickBot="1" x14ac:dyDescent="0.3">
      <c r="C477" s="42" t="s">
        <v>51</v>
      </c>
      <c r="D477" s="43">
        <f>TestYear</f>
        <v>2021</v>
      </c>
      <c r="E477" s="22"/>
      <c r="F477" s="100" t="str">
        <f t="shared" si="301"/>
        <v>Forecast</v>
      </c>
      <c r="G477" s="138"/>
      <c r="H477" s="47" t="str">
        <f t="shared" si="302"/>
        <v/>
      </c>
      <c r="I477" s="139"/>
      <c r="K477" s="100" t="str">
        <f t="shared" si="303"/>
        <v>Forecast</v>
      </c>
      <c r="L477" s="140"/>
      <c r="M477" s="141"/>
      <c r="N477" s="104" t="str">
        <f t="shared" si="304"/>
        <v/>
      </c>
      <c r="O477" s="142"/>
      <c r="Q477" s="143" t="str">
        <f t="shared" si="305"/>
        <v>Forecast</v>
      </c>
      <c r="R477" s="44" t="str">
        <f t="shared" si="306"/>
        <v/>
      </c>
      <c r="S477" s="44" t="str">
        <f t="shared" si="307"/>
        <v/>
      </c>
      <c r="T477" s="44" t="str">
        <f t="shared" si="308"/>
        <v/>
      </c>
      <c r="U477" s="22" t="str">
        <f t="shared" si="309"/>
        <v/>
      </c>
    </row>
    <row r="478" spans="3:21" ht="15.75" thickBot="1" x14ac:dyDescent="0.3">
      <c r="C478" s="109"/>
      <c r="I478" s="55">
        <f>SUM(I471:I476)</f>
        <v>0</v>
      </c>
      <c r="O478" s="55">
        <f>SUM(O471:O476)</f>
        <v>0</v>
      </c>
      <c r="U478" s="55">
        <f>SUM(U471:U476)</f>
        <v>0</v>
      </c>
    </row>
    <row r="479" spans="3:21" ht="39" customHeight="1" thickBot="1" x14ac:dyDescent="0.3">
      <c r="C479" s="110" t="s">
        <v>38</v>
      </c>
      <c r="D479" s="111" t="s">
        <v>39</v>
      </c>
      <c r="E479" s="112"/>
      <c r="F479" s="112"/>
      <c r="G479" s="112" t="s">
        <v>40</v>
      </c>
      <c r="H479" s="112"/>
      <c r="I479" s="61" t="str">
        <f>I458</f>
        <v>Test Year Versus OEB-approved</v>
      </c>
      <c r="J479" s="144"/>
      <c r="K479" s="60" t="s">
        <v>39</v>
      </c>
      <c r="L479" s="201" t="s">
        <v>40</v>
      </c>
      <c r="M479" s="201"/>
      <c r="N479" s="112"/>
      <c r="O479" s="61" t="str">
        <f>I479</f>
        <v>Test Year Versus OEB-approved</v>
      </c>
      <c r="P479" s="145"/>
      <c r="Q479" s="60" t="s">
        <v>39</v>
      </c>
      <c r="R479" s="201" t="s">
        <v>40</v>
      </c>
      <c r="S479" s="201"/>
      <c r="T479" s="112"/>
      <c r="U479" s="61" t="str">
        <f>O479</f>
        <v>Test Year Versus OEB-approved</v>
      </c>
    </row>
    <row r="480" spans="3:21" x14ac:dyDescent="0.25">
      <c r="C480" s="87"/>
      <c r="D480" s="146">
        <f t="shared" ref="D480:D486" si="310">D471</f>
        <v>2015</v>
      </c>
      <c r="E480" s="54"/>
      <c r="G480" s="115"/>
      <c r="I480" s="116"/>
      <c r="J480" s="87"/>
      <c r="K480" s="32">
        <f>D480</f>
        <v>2015</v>
      </c>
      <c r="L480" s="65"/>
      <c r="M480" s="65"/>
      <c r="O480" s="147"/>
      <c r="P480" s="87"/>
      <c r="Q480" s="32">
        <f>K480</f>
        <v>2015</v>
      </c>
      <c r="R480" s="117"/>
      <c r="S480" s="117"/>
      <c r="U480" s="66"/>
    </row>
    <row r="481" spans="2:21" x14ac:dyDescent="0.25">
      <c r="C481" s="87"/>
      <c r="D481" s="118">
        <f t="shared" si="310"/>
        <v>2016</v>
      </c>
      <c r="G481" s="119" t="str">
        <f t="shared" ref="G481:G486" si="311">IF(G471=0,"",G472/G471-1)</f>
        <v/>
      </c>
      <c r="I481" s="116"/>
      <c r="J481" s="87"/>
      <c r="K481" s="32">
        <f t="shared" ref="K481:K487" si="312">D481</f>
        <v>2016</v>
      </c>
      <c r="L481" s="68" t="str">
        <f t="shared" ref="L481:M484" si="313">IF(L471=0,"",L472/L471-1)</f>
        <v/>
      </c>
      <c r="M481" s="68" t="str">
        <f t="shared" si="313"/>
        <v/>
      </c>
      <c r="O481" s="147"/>
      <c r="P481" s="87"/>
      <c r="Q481" s="32">
        <f t="shared" ref="Q481:Q487" si="314">K481</f>
        <v>2016</v>
      </c>
      <c r="R481" s="120" t="str">
        <f>IF(R471="","",IF(R471=0,"",R472/R471-1))</f>
        <v/>
      </c>
      <c r="S481" s="120" t="str">
        <f>IF(S471="","",IF(S471=0,"",S472/S471-1))</f>
        <v/>
      </c>
      <c r="U481" s="66"/>
    </row>
    <row r="482" spans="2:21" x14ac:dyDescent="0.25">
      <c r="C482" s="87"/>
      <c r="D482" s="148">
        <f t="shared" si="310"/>
        <v>2017</v>
      </c>
      <c r="G482" s="119" t="str">
        <f t="shared" si="311"/>
        <v/>
      </c>
      <c r="I482" s="116"/>
      <c r="J482" s="87"/>
      <c r="K482" s="32">
        <f t="shared" si="312"/>
        <v>2017</v>
      </c>
      <c r="L482" s="68" t="str">
        <f t="shared" si="313"/>
        <v/>
      </c>
      <c r="M482" s="68" t="str">
        <f t="shared" si="313"/>
        <v/>
      </c>
      <c r="O482" s="147"/>
      <c r="P482" s="87"/>
      <c r="Q482" s="32">
        <f t="shared" si="314"/>
        <v>2017</v>
      </c>
      <c r="R482" s="120" t="str">
        <f t="shared" ref="R482:S484" si="315">IF(R472="","",IF(R472=0,"",R473/R472-1))</f>
        <v/>
      </c>
      <c r="S482" s="120" t="str">
        <f t="shared" si="315"/>
        <v/>
      </c>
      <c r="U482" s="66"/>
    </row>
    <row r="483" spans="2:21" x14ac:dyDescent="0.25">
      <c r="C483" s="87"/>
      <c r="D483" s="118">
        <f t="shared" si="310"/>
        <v>2018</v>
      </c>
      <c r="G483" s="119" t="str">
        <f t="shared" si="311"/>
        <v/>
      </c>
      <c r="I483" s="116"/>
      <c r="J483" s="87"/>
      <c r="K483" s="32">
        <f t="shared" si="312"/>
        <v>2018</v>
      </c>
      <c r="L483" s="68" t="str">
        <f t="shared" si="313"/>
        <v/>
      </c>
      <c r="M483" s="68" t="str">
        <f t="shared" si="313"/>
        <v/>
      </c>
      <c r="O483" s="147"/>
      <c r="P483" s="87"/>
      <c r="Q483" s="32">
        <f t="shared" si="314"/>
        <v>2018</v>
      </c>
      <c r="R483" s="120" t="str">
        <f t="shared" si="315"/>
        <v/>
      </c>
      <c r="S483" s="120" t="str">
        <f t="shared" si="315"/>
        <v/>
      </c>
      <c r="U483" s="66"/>
    </row>
    <row r="484" spans="2:21" x14ac:dyDescent="0.25">
      <c r="C484" s="87"/>
      <c r="D484" s="118">
        <f t="shared" si="310"/>
        <v>2019</v>
      </c>
      <c r="G484" s="119" t="str">
        <f t="shared" si="311"/>
        <v/>
      </c>
      <c r="I484" s="116"/>
      <c r="J484" s="87"/>
      <c r="K484" s="32">
        <f t="shared" si="312"/>
        <v>2019</v>
      </c>
      <c r="L484" s="68" t="str">
        <f t="shared" si="313"/>
        <v/>
      </c>
      <c r="M484" s="68" t="str">
        <f t="shared" si="313"/>
        <v/>
      </c>
      <c r="O484" s="147"/>
      <c r="P484" s="87"/>
      <c r="Q484" s="32">
        <f t="shared" si="314"/>
        <v>2019</v>
      </c>
      <c r="R484" s="120" t="str">
        <f t="shared" si="315"/>
        <v/>
      </c>
      <c r="S484" s="120" t="str">
        <f t="shared" si="315"/>
        <v/>
      </c>
      <c r="U484" s="66"/>
    </row>
    <row r="485" spans="2:21" x14ac:dyDescent="0.25">
      <c r="C485" s="87"/>
      <c r="D485" s="118">
        <f t="shared" si="310"/>
        <v>2020</v>
      </c>
      <c r="G485" s="119" t="str">
        <f t="shared" si="311"/>
        <v/>
      </c>
      <c r="I485" s="116"/>
      <c r="J485" s="87"/>
      <c r="K485" s="32">
        <f t="shared" si="312"/>
        <v>2020</v>
      </c>
      <c r="L485" s="68" t="str">
        <f>IF(K476="Forecast","",IF(L475=0,"",L476/L475-1))</f>
        <v/>
      </c>
      <c r="M485" s="68" t="str">
        <f>IF(M475=0,"",M476/M475-1)</f>
        <v/>
      </c>
      <c r="O485" s="147"/>
      <c r="P485" s="87"/>
      <c r="Q485" s="32">
        <f t="shared" si="314"/>
        <v>2020</v>
      </c>
      <c r="R485" s="120" t="str">
        <f>IF(Q476="Forecast","",IF(R475=0,"",R476/R475-1))</f>
        <v/>
      </c>
      <c r="S485" s="120" t="str">
        <f>IF(S475="","",IF(S475=0,"",S476/S475-1))</f>
        <v/>
      </c>
      <c r="U485" s="66"/>
    </row>
    <row r="486" spans="2:21" x14ac:dyDescent="0.25">
      <c r="C486" s="87"/>
      <c r="D486" s="148">
        <f t="shared" si="310"/>
        <v>2021</v>
      </c>
      <c r="G486" s="119" t="str">
        <f t="shared" si="311"/>
        <v/>
      </c>
      <c r="I486" s="121" t="str">
        <f>IF(I478=0,"",G477/I478-1)</f>
        <v/>
      </c>
      <c r="J486" s="87"/>
      <c r="K486" s="32">
        <f t="shared" si="312"/>
        <v>2021</v>
      </c>
      <c r="L486" s="68" t="str">
        <f>IF(K477="Forecast","",IF(L476=0,"",L477/L476-1))</f>
        <v/>
      </c>
      <c r="M486" s="68" t="str">
        <f>IF(M476=0,"",M477/M476-1)</f>
        <v/>
      </c>
      <c r="O486" s="149" t="str">
        <f>IF(O478=0,"",M477/O478-1)</f>
        <v/>
      </c>
      <c r="P486" s="87"/>
      <c r="Q486" s="32">
        <f t="shared" si="314"/>
        <v>2021</v>
      </c>
      <c r="R486" s="120" t="str">
        <f>IF(Q477="Forecast","",IF(R476=0,"",R477/R476-1))</f>
        <v/>
      </c>
      <c r="S486" s="120" t="str">
        <f>IF(S476="","",IF(S476=0,"",S477/S476-1))</f>
        <v/>
      </c>
      <c r="U486" s="69" t="str">
        <f>IF(U478=0,"",S477/U478-1)</f>
        <v/>
      </c>
    </row>
    <row r="487" spans="2:21" ht="30.75" thickBot="1" x14ac:dyDescent="0.3">
      <c r="C487" s="22"/>
      <c r="D487" s="122" t="s">
        <v>42</v>
      </c>
      <c r="E487" s="47"/>
      <c r="F487" s="47"/>
      <c r="G487" s="123" t="str">
        <f>IF(G471=0,"",(G477/G471)^(1/($D477-$D471-1))-1)</f>
        <v/>
      </c>
      <c r="H487" s="47"/>
      <c r="I487" s="76" t="str">
        <f>IF(I478=0,"",(G477/I478)^(1/(TestYear-RebaseYear-1))-1)</f>
        <v/>
      </c>
      <c r="J487" s="87"/>
      <c r="K487" s="74" t="str">
        <f t="shared" si="312"/>
        <v>Geometric Mean</v>
      </c>
      <c r="L487" s="75" t="str">
        <f>IF(L471=0,"",(L475/L471)^(1/($D475-$D471-1))-1)</f>
        <v/>
      </c>
      <c r="M487" s="75" t="str">
        <f>IF(M471=0,"",(M477/M471)^(1/($D477-$D471-1))-1)</f>
        <v/>
      </c>
      <c r="N487" s="47"/>
      <c r="O487" s="76" t="str">
        <f>IF(O478=0,"",(M477/O478)^(1/(TestYear-RebaseYear-1))-1)</f>
        <v/>
      </c>
      <c r="P487" s="22"/>
      <c r="Q487" s="74" t="str">
        <f t="shared" si="314"/>
        <v>Geometric Mean</v>
      </c>
      <c r="R487" s="125" t="str">
        <f>IF(R471="","",IF(R471=0,"",(R475/R471)^(1/($D475-$D471-1))-1))</f>
        <v/>
      </c>
      <c r="S487" s="75" t="str">
        <f>IF(S471="","",IF(S471=0,"",(S477/S471)^(1/($D477-$D471-1))-1))</f>
        <v/>
      </c>
      <c r="T487" s="47"/>
      <c r="U487" s="76" t="str">
        <f>IF(U478=0,"",(S477/U478)^(1/(TestYear-RebaseYear-1))-1)</f>
        <v/>
      </c>
    </row>
    <row r="488" spans="2:21" x14ac:dyDescent="0.25">
      <c r="D488" s="150"/>
      <c r="G488" s="119"/>
      <c r="I488" s="151"/>
      <c r="K488" s="150"/>
      <c r="L488" s="68"/>
      <c r="M488" s="68"/>
      <c r="O488" s="151"/>
      <c r="Q488" s="150"/>
      <c r="R488" s="120"/>
      <c r="S488" s="68"/>
      <c r="U488" s="151"/>
    </row>
    <row r="489" spans="2:21" x14ac:dyDescent="0.25">
      <c r="B489" s="79" t="s">
        <v>56</v>
      </c>
    </row>
    <row r="491" spans="2:21" x14ac:dyDescent="0.25">
      <c r="B491" s="172" t="s">
        <v>57</v>
      </c>
    </row>
  </sheetData>
  <mergeCells count="141">
    <mergeCell ref="F469:I469"/>
    <mergeCell ref="K469:O469"/>
    <mergeCell ref="Q469:U469"/>
    <mergeCell ref="F470:H470"/>
    <mergeCell ref="L479:M479"/>
    <mergeCell ref="R479:S479"/>
    <mergeCell ref="D446:I446"/>
    <mergeCell ref="F448:I448"/>
    <mergeCell ref="K448:O448"/>
    <mergeCell ref="Q448:U448"/>
    <mergeCell ref="F449:H449"/>
    <mergeCell ref="L458:M458"/>
    <mergeCell ref="R458:S458"/>
    <mergeCell ref="F426:I426"/>
    <mergeCell ref="K426:O426"/>
    <mergeCell ref="Q426:U426"/>
    <mergeCell ref="F427:H427"/>
    <mergeCell ref="L436:M436"/>
    <mergeCell ref="R436:S436"/>
    <mergeCell ref="D403:I403"/>
    <mergeCell ref="F405:I405"/>
    <mergeCell ref="K405:O405"/>
    <mergeCell ref="Q405:U405"/>
    <mergeCell ref="F406:H406"/>
    <mergeCell ref="L415:M415"/>
    <mergeCell ref="R415:S415"/>
    <mergeCell ref="F383:I383"/>
    <mergeCell ref="K383:O383"/>
    <mergeCell ref="Q383:U383"/>
    <mergeCell ref="F384:H384"/>
    <mergeCell ref="L393:M393"/>
    <mergeCell ref="R393:S393"/>
    <mergeCell ref="D360:I360"/>
    <mergeCell ref="F362:I362"/>
    <mergeCell ref="K362:O362"/>
    <mergeCell ref="Q362:U362"/>
    <mergeCell ref="F363:H363"/>
    <mergeCell ref="L372:M372"/>
    <mergeCell ref="R372:S372"/>
    <mergeCell ref="F340:I340"/>
    <mergeCell ref="K340:O340"/>
    <mergeCell ref="Q340:U340"/>
    <mergeCell ref="F341:H341"/>
    <mergeCell ref="L350:M350"/>
    <mergeCell ref="R350:S350"/>
    <mergeCell ref="D317:I317"/>
    <mergeCell ref="F319:I319"/>
    <mergeCell ref="K319:O319"/>
    <mergeCell ref="Q319:U319"/>
    <mergeCell ref="F320:H320"/>
    <mergeCell ref="L329:M329"/>
    <mergeCell ref="R329:S329"/>
    <mergeCell ref="F297:I297"/>
    <mergeCell ref="K297:O297"/>
    <mergeCell ref="Q297:U297"/>
    <mergeCell ref="F298:H298"/>
    <mergeCell ref="L307:M307"/>
    <mergeCell ref="R307:S307"/>
    <mergeCell ref="D274:I274"/>
    <mergeCell ref="F276:I276"/>
    <mergeCell ref="K276:O276"/>
    <mergeCell ref="Q276:U276"/>
    <mergeCell ref="F277:H277"/>
    <mergeCell ref="L286:M286"/>
    <mergeCell ref="R286:S286"/>
    <mergeCell ref="F254:I254"/>
    <mergeCell ref="K254:O254"/>
    <mergeCell ref="Q254:U254"/>
    <mergeCell ref="F255:H255"/>
    <mergeCell ref="L264:M264"/>
    <mergeCell ref="R264:S264"/>
    <mergeCell ref="D231:I231"/>
    <mergeCell ref="F233:I233"/>
    <mergeCell ref="K233:O233"/>
    <mergeCell ref="Q233:U233"/>
    <mergeCell ref="F234:H234"/>
    <mergeCell ref="L243:M243"/>
    <mergeCell ref="R243:S243"/>
    <mergeCell ref="F211:I211"/>
    <mergeCell ref="K211:O211"/>
    <mergeCell ref="Q211:U211"/>
    <mergeCell ref="F212:H212"/>
    <mergeCell ref="L221:M221"/>
    <mergeCell ref="R221:S221"/>
    <mergeCell ref="D188:I188"/>
    <mergeCell ref="F190:I190"/>
    <mergeCell ref="K190:O190"/>
    <mergeCell ref="Q190:U190"/>
    <mergeCell ref="F191:H191"/>
    <mergeCell ref="L200:M200"/>
    <mergeCell ref="R200:S200"/>
    <mergeCell ref="F168:I168"/>
    <mergeCell ref="K168:O168"/>
    <mergeCell ref="Q168:U168"/>
    <mergeCell ref="F169:H169"/>
    <mergeCell ref="L178:M178"/>
    <mergeCell ref="R178:S178"/>
    <mergeCell ref="D145:I145"/>
    <mergeCell ref="F147:I147"/>
    <mergeCell ref="K147:O147"/>
    <mergeCell ref="Q147:U147"/>
    <mergeCell ref="F148:H148"/>
    <mergeCell ref="L157:M157"/>
    <mergeCell ref="R157:S157"/>
    <mergeCell ref="F125:I125"/>
    <mergeCell ref="K125:O125"/>
    <mergeCell ref="Q125:U125"/>
    <mergeCell ref="F126:H126"/>
    <mergeCell ref="L135:M135"/>
    <mergeCell ref="R135:S135"/>
    <mergeCell ref="D102:I102"/>
    <mergeCell ref="F104:I104"/>
    <mergeCell ref="K104:O104"/>
    <mergeCell ref="Q104:U104"/>
    <mergeCell ref="F105:H105"/>
    <mergeCell ref="L114:M114"/>
    <mergeCell ref="R114:S114"/>
    <mergeCell ref="F82:I82"/>
    <mergeCell ref="K82:O82"/>
    <mergeCell ref="Q82:U82"/>
    <mergeCell ref="F83:H83"/>
    <mergeCell ref="L92:M92"/>
    <mergeCell ref="R92:S92"/>
    <mergeCell ref="F61:I61"/>
    <mergeCell ref="K61:O61"/>
    <mergeCell ref="Q61:U61"/>
    <mergeCell ref="F62:H62"/>
    <mergeCell ref="L71:M71"/>
    <mergeCell ref="R71:S71"/>
    <mergeCell ref="B27:V27"/>
    <mergeCell ref="B29:V29"/>
    <mergeCell ref="K37:O37"/>
    <mergeCell ref="F38:H38"/>
    <mergeCell ref="L47:M47"/>
    <mergeCell ref="D59:I59"/>
    <mergeCell ref="B9:V9"/>
    <mergeCell ref="B10:V10"/>
    <mergeCell ref="B19:V19"/>
    <mergeCell ref="B21:V21"/>
    <mergeCell ref="B23:V23"/>
    <mergeCell ref="B25:V25"/>
  </mergeCells>
  <conditionalFormatting sqref="O84">
    <cfRule type="expression" dxfId="377" priority="485">
      <formula>$H$63="Board-approved"</formula>
    </cfRule>
  </conditionalFormatting>
  <conditionalFormatting sqref="O40 O85">
    <cfRule type="expression" dxfId="376" priority="484">
      <formula>$H$64="Board-approved"</formula>
    </cfRule>
  </conditionalFormatting>
  <conditionalFormatting sqref="I65 O41 O65 I86 O86">
    <cfRule type="expression" dxfId="375" priority="483">
      <formula>$H$65="Board-approved"</formula>
    </cfRule>
  </conditionalFormatting>
  <conditionalFormatting sqref="I66 O66 O42 I87 O87">
    <cfRule type="expression" dxfId="374" priority="482">
      <formula>$H$66="Board-approved"</formula>
    </cfRule>
  </conditionalFormatting>
  <conditionalFormatting sqref="I67 O67 I88 O88 O43">
    <cfRule type="expression" dxfId="373" priority="481">
      <formula>$H$67="Board-approved"</formula>
    </cfRule>
  </conditionalFormatting>
  <conditionalFormatting sqref="O65">
    <cfRule type="expression" dxfId="372" priority="479">
      <formula>$H$65="Board-approved"</formula>
    </cfRule>
  </conditionalFormatting>
  <conditionalFormatting sqref="O66">
    <cfRule type="expression" dxfId="371" priority="478">
      <formula>$H$66="Board-approved"</formula>
    </cfRule>
  </conditionalFormatting>
  <conditionalFormatting sqref="O67">
    <cfRule type="expression" dxfId="370" priority="477">
      <formula>$H$67="Board-approved"</formula>
    </cfRule>
  </conditionalFormatting>
  <conditionalFormatting sqref="L84">
    <cfRule type="expression" dxfId="369" priority="476">
      <formula>$K$63="Forecastl"</formula>
    </cfRule>
  </conditionalFormatting>
  <conditionalFormatting sqref="L85">
    <cfRule type="expression" dxfId="368" priority="475">
      <formula>$K$64="Forecast"</formula>
    </cfRule>
  </conditionalFormatting>
  <conditionalFormatting sqref="L86">
    <cfRule type="expression" dxfId="367" priority="474">
      <formula>$K$65="Forecast"</formula>
    </cfRule>
  </conditionalFormatting>
  <conditionalFormatting sqref="L87">
    <cfRule type="expression" dxfId="366" priority="473">
      <formula>$K$66="Forecast"</formula>
    </cfRule>
  </conditionalFormatting>
  <conditionalFormatting sqref="L88">
    <cfRule type="expression" dxfId="365" priority="472">
      <formula>$K$67="Forecast"</formula>
    </cfRule>
  </conditionalFormatting>
  <conditionalFormatting sqref="L89">
    <cfRule type="expression" dxfId="364" priority="486">
      <formula>$K$68="Forecast"</formula>
    </cfRule>
  </conditionalFormatting>
  <conditionalFormatting sqref="L90">
    <cfRule type="expression" dxfId="363" priority="471">
      <formula>$K$69="Forecast"</formula>
    </cfRule>
  </conditionalFormatting>
  <conditionalFormatting sqref="O84">
    <cfRule type="expression" dxfId="362" priority="469">
      <formula>$H$63="Board-approved"</formula>
    </cfRule>
  </conditionalFormatting>
  <conditionalFormatting sqref="O85">
    <cfRule type="expression" dxfId="361" priority="470">
      <formula>$H$64="Board-approved"</formula>
    </cfRule>
  </conditionalFormatting>
  <conditionalFormatting sqref="O86">
    <cfRule type="expression" dxfId="360" priority="467">
      <formula>$H$65="Board-approved"</formula>
    </cfRule>
  </conditionalFormatting>
  <conditionalFormatting sqref="O87">
    <cfRule type="expression" dxfId="359" priority="466">
      <formula>$H$66="Board-approved"</formula>
    </cfRule>
  </conditionalFormatting>
  <conditionalFormatting sqref="O88">
    <cfRule type="expression" dxfId="358" priority="465">
      <formula>$H$67="Board-approved"</formula>
    </cfRule>
  </conditionalFormatting>
  <conditionalFormatting sqref="I86">
    <cfRule type="expression" dxfId="357" priority="463">
      <formula>$H$65="Board-approved"</formula>
    </cfRule>
  </conditionalFormatting>
  <conditionalFormatting sqref="I87">
    <cfRule type="expression" dxfId="356" priority="462">
      <formula>$H$66="Board-approved"</formula>
    </cfRule>
  </conditionalFormatting>
  <conditionalFormatting sqref="I88">
    <cfRule type="expression" dxfId="355" priority="461">
      <formula>$H$67="Board-approved"</formula>
    </cfRule>
  </conditionalFormatting>
  <conditionalFormatting sqref="K82:U100">
    <cfRule type="expression" dxfId="354" priority="468">
      <formula>$Q$59="kWh"</formula>
    </cfRule>
  </conditionalFormatting>
  <conditionalFormatting sqref="O40:O45">
    <cfRule type="expression" dxfId="353" priority="460">
      <formula>$O$39="Board-approved"</formula>
    </cfRule>
  </conditionalFormatting>
  <conditionalFormatting sqref="O127">
    <cfRule type="expression" dxfId="352" priority="458">
      <formula>$H$63="Board-approved"</formula>
    </cfRule>
  </conditionalFormatting>
  <conditionalFormatting sqref="O128">
    <cfRule type="expression" dxfId="351" priority="457">
      <formula>$H$64="Board-approved"</formula>
    </cfRule>
  </conditionalFormatting>
  <conditionalFormatting sqref="I108 O108 I129 O129">
    <cfRule type="expression" dxfId="350" priority="456">
      <formula>$H$65="Board-approved"</formula>
    </cfRule>
  </conditionalFormatting>
  <conditionalFormatting sqref="I109 O109 I130 O130">
    <cfRule type="expression" dxfId="349" priority="455">
      <formula>$H$66="Board-approved"</formula>
    </cfRule>
  </conditionalFormatting>
  <conditionalFormatting sqref="I110 O110 I131 O131">
    <cfRule type="expression" dxfId="348" priority="454">
      <formula>$H$67="Board-approved"</formula>
    </cfRule>
  </conditionalFormatting>
  <conditionalFormatting sqref="O108">
    <cfRule type="expression" dxfId="347" priority="452">
      <formula>$H$65="Board-approved"</formula>
    </cfRule>
  </conditionalFormatting>
  <conditionalFormatting sqref="O109">
    <cfRule type="expression" dxfId="346" priority="451">
      <formula>$H$66="Board-approved"</formula>
    </cfRule>
  </conditionalFormatting>
  <conditionalFormatting sqref="O110">
    <cfRule type="expression" dxfId="345" priority="450">
      <formula>$H$67="Board-approved"</formula>
    </cfRule>
  </conditionalFormatting>
  <conditionalFormatting sqref="L127">
    <cfRule type="expression" dxfId="344" priority="449">
      <formula>$K$63="Forecastl"</formula>
    </cfRule>
  </conditionalFormatting>
  <conditionalFormatting sqref="L128">
    <cfRule type="expression" dxfId="343" priority="448">
      <formula>$K$64="Forecast"</formula>
    </cfRule>
  </conditionalFormatting>
  <conditionalFormatting sqref="L129">
    <cfRule type="expression" dxfId="342" priority="447">
      <formula>$K$65="Forecast"</formula>
    </cfRule>
  </conditionalFormatting>
  <conditionalFormatting sqref="L130">
    <cfRule type="expression" dxfId="341" priority="446">
      <formula>$K$66="Forecast"</formula>
    </cfRule>
  </conditionalFormatting>
  <conditionalFormatting sqref="L131">
    <cfRule type="expression" dxfId="340" priority="445">
      <formula>$K$67="Forecast"</formula>
    </cfRule>
  </conditionalFormatting>
  <conditionalFormatting sqref="L132">
    <cfRule type="expression" dxfId="339" priority="459">
      <formula>$K$68="Forecast"</formula>
    </cfRule>
  </conditionalFormatting>
  <conditionalFormatting sqref="L133">
    <cfRule type="expression" dxfId="338" priority="444">
      <formula>$K$69="Forecast"</formula>
    </cfRule>
  </conditionalFormatting>
  <conditionalFormatting sqref="O127">
    <cfRule type="expression" dxfId="337" priority="442">
      <formula>$H$63="Board-approved"</formula>
    </cfRule>
  </conditionalFormatting>
  <conditionalFormatting sqref="O128">
    <cfRule type="expression" dxfId="336" priority="443">
      <formula>$H$64="Board-approved"</formula>
    </cfRule>
  </conditionalFormatting>
  <conditionalFormatting sqref="O129">
    <cfRule type="expression" dxfId="335" priority="440">
      <formula>$H$65="Board-approved"</formula>
    </cfRule>
  </conditionalFormatting>
  <conditionalFormatting sqref="O130">
    <cfRule type="expression" dxfId="334" priority="439">
      <formula>$H$66="Board-approved"</formula>
    </cfRule>
  </conditionalFormatting>
  <conditionalFormatting sqref="O131">
    <cfRule type="expression" dxfId="333" priority="438">
      <formula>$H$67="Board-approved"</formula>
    </cfRule>
  </conditionalFormatting>
  <conditionalFormatting sqref="I129">
    <cfRule type="expression" dxfId="332" priority="436">
      <formula>$H$65="Board-approved"</formula>
    </cfRule>
  </conditionalFormatting>
  <conditionalFormatting sqref="I130">
    <cfRule type="expression" dxfId="331" priority="435">
      <formula>$H$66="Board-approved"</formula>
    </cfRule>
  </conditionalFormatting>
  <conditionalFormatting sqref="I131">
    <cfRule type="expression" dxfId="330" priority="434">
      <formula>$H$67="Board-approved"</formula>
    </cfRule>
  </conditionalFormatting>
  <conditionalFormatting sqref="K125:U144">
    <cfRule type="expression" dxfId="329" priority="441">
      <formula>$Q$59="kWh"</formula>
    </cfRule>
  </conditionalFormatting>
  <conditionalFormatting sqref="I151 O151 I172">
    <cfRule type="expression" dxfId="328" priority="432">
      <formula>$H$65="Board-approved"</formula>
    </cfRule>
  </conditionalFormatting>
  <conditionalFormatting sqref="I152 O152 I173">
    <cfRule type="expression" dxfId="327" priority="431">
      <formula>$H$66="Board-approved"</formula>
    </cfRule>
  </conditionalFormatting>
  <conditionalFormatting sqref="I153 O153 I174">
    <cfRule type="expression" dxfId="326" priority="430">
      <formula>$H$67="Board-approved"</formula>
    </cfRule>
  </conditionalFormatting>
  <conditionalFormatting sqref="O151">
    <cfRule type="expression" dxfId="325" priority="428">
      <formula>$H$65="Board-approved"</formula>
    </cfRule>
  </conditionalFormatting>
  <conditionalFormatting sqref="O152">
    <cfRule type="expression" dxfId="324" priority="427">
      <formula>$H$66="Board-approved"</formula>
    </cfRule>
  </conditionalFormatting>
  <conditionalFormatting sqref="O153">
    <cfRule type="expression" dxfId="323" priority="426">
      <formula>$H$67="Board-approved"</formula>
    </cfRule>
  </conditionalFormatting>
  <conditionalFormatting sqref="I172">
    <cfRule type="expression" dxfId="322" priority="424">
      <formula>$H$65="Board-approved"</formula>
    </cfRule>
  </conditionalFormatting>
  <conditionalFormatting sqref="I173">
    <cfRule type="expression" dxfId="321" priority="423">
      <formula>$H$66="Board-approved"</formula>
    </cfRule>
  </conditionalFormatting>
  <conditionalFormatting sqref="I174">
    <cfRule type="expression" dxfId="320" priority="422">
      <formula>$H$67="Board-approved"</formula>
    </cfRule>
  </conditionalFormatting>
  <conditionalFormatting sqref="I194 I215">
    <cfRule type="expression" dxfId="319" priority="420">
      <formula>$H$65="Board-approved"</formula>
    </cfRule>
  </conditionalFormatting>
  <conditionalFormatting sqref="I195 I216">
    <cfRule type="expression" dxfId="318" priority="419">
      <formula>$H$66="Board-approved"</formula>
    </cfRule>
  </conditionalFormatting>
  <conditionalFormatting sqref="I196 I217">
    <cfRule type="expression" dxfId="317" priority="418">
      <formula>$H$67="Board-approved"</formula>
    </cfRule>
  </conditionalFormatting>
  <conditionalFormatting sqref="I215">
    <cfRule type="expression" dxfId="316" priority="411">
      <formula>$H$65="Board-approved"</formula>
    </cfRule>
  </conditionalFormatting>
  <conditionalFormatting sqref="I216">
    <cfRule type="expression" dxfId="315" priority="410">
      <formula>$H$66="Board-approved"</formula>
    </cfRule>
  </conditionalFormatting>
  <conditionalFormatting sqref="I217">
    <cfRule type="expression" dxfId="314" priority="409">
      <formula>$H$67="Board-approved"</formula>
    </cfRule>
  </conditionalFormatting>
  <conditionalFormatting sqref="K230:U230">
    <cfRule type="expression" dxfId="313" priority="413">
      <formula>$Q$59="kWh"</formula>
    </cfRule>
  </conditionalFormatting>
  <conditionalFormatting sqref="I237 O237 I258">
    <cfRule type="expression" dxfId="312" priority="407">
      <formula>$H$65="Board-approved"</formula>
    </cfRule>
  </conditionalFormatting>
  <conditionalFormatting sqref="I238 O238 I259">
    <cfRule type="expression" dxfId="311" priority="406">
      <formula>$H$66="Board-approved"</formula>
    </cfRule>
  </conditionalFormatting>
  <conditionalFormatting sqref="I239 O239 I260">
    <cfRule type="expression" dxfId="310" priority="405">
      <formula>$H$67="Board-approved"</formula>
    </cfRule>
  </conditionalFormatting>
  <conditionalFormatting sqref="O237">
    <cfRule type="expression" dxfId="309" priority="403">
      <formula>$H$65="Board-approved"</formula>
    </cfRule>
  </conditionalFormatting>
  <conditionalFormatting sqref="O238">
    <cfRule type="expression" dxfId="308" priority="402">
      <formula>$H$66="Board-approved"</formula>
    </cfRule>
  </conditionalFormatting>
  <conditionalFormatting sqref="O239">
    <cfRule type="expression" dxfId="307" priority="401">
      <formula>$H$67="Board-approved"</formula>
    </cfRule>
  </conditionalFormatting>
  <conditionalFormatting sqref="I258">
    <cfRule type="expression" dxfId="306" priority="399">
      <formula>$H$65="Board-approved"</formula>
    </cfRule>
  </conditionalFormatting>
  <conditionalFormatting sqref="I259">
    <cfRule type="expression" dxfId="305" priority="398">
      <formula>$H$66="Board-approved"</formula>
    </cfRule>
  </conditionalFormatting>
  <conditionalFormatting sqref="I260">
    <cfRule type="expression" dxfId="304" priority="397">
      <formula>$H$67="Board-approved"</formula>
    </cfRule>
  </conditionalFormatting>
  <conditionalFormatting sqref="O299">
    <cfRule type="expression" dxfId="303" priority="395">
      <formula>$H$63="Board-approved"</formula>
    </cfRule>
  </conditionalFormatting>
  <conditionalFormatting sqref="O300">
    <cfRule type="expression" dxfId="302" priority="394">
      <formula>$H$64="Board-approved"</formula>
    </cfRule>
  </conditionalFormatting>
  <conditionalFormatting sqref="I280 O280 I301 O301">
    <cfRule type="expression" dxfId="301" priority="393">
      <formula>$H$65="Board-approved"</formula>
    </cfRule>
  </conditionalFormatting>
  <conditionalFormatting sqref="I281 O281 I302 O302">
    <cfRule type="expression" dxfId="300" priority="392">
      <formula>$H$66="Board-approved"</formula>
    </cfRule>
  </conditionalFormatting>
  <conditionalFormatting sqref="I282 O282 I303 O303">
    <cfRule type="expression" dxfId="299" priority="391">
      <formula>$H$67="Board-approved"</formula>
    </cfRule>
  </conditionalFormatting>
  <conditionalFormatting sqref="O280">
    <cfRule type="expression" dxfId="298" priority="389">
      <formula>$H$65="Board-approved"</formula>
    </cfRule>
  </conditionalFormatting>
  <conditionalFormatting sqref="O281">
    <cfRule type="expression" dxfId="297" priority="388">
      <formula>$H$66="Board-approved"</formula>
    </cfRule>
  </conditionalFormatting>
  <conditionalFormatting sqref="O282">
    <cfRule type="expression" dxfId="296" priority="387">
      <formula>$H$67="Board-approved"</formula>
    </cfRule>
  </conditionalFormatting>
  <conditionalFormatting sqref="L299">
    <cfRule type="expression" dxfId="295" priority="386">
      <formula>$K$63="Forecastl"</formula>
    </cfRule>
  </conditionalFormatting>
  <conditionalFormatting sqref="L300">
    <cfRule type="expression" dxfId="294" priority="385">
      <formula>$K$64="Forecast"</formula>
    </cfRule>
  </conditionalFormatting>
  <conditionalFormatting sqref="L301">
    <cfRule type="expression" dxfId="293" priority="384">
      <formula>$K$65="Forecast"</formula>
    </cfRule>
  </conditionalFormatting>
  <conditionalFormatting sqref="L302">
    <cfRule type="expression" dxfId="292" priority="383">
      <formula>$K$66="Forecast"</formula>
    </cfRule>
  </conditionalFormatting>
  <conditionalFormatting sqref="L303">
    <cfRule type="expression" dxfId="291" priority="382">
      <formula>$K$67="Forecast"</formula>
    </cfRule>
  </conditionalFormatting>
  <conditionalFormatting sqref="L304">
    <cfRule type="expression" dxfId="290" priority="396">
      <formula>$K$68="Forecast"</formula>
    </cfRule>
  </conditionalFormatting>
  <conditionalFormatting sqref="L305">
    <cfRule type="expression" dxfId="289" priority="381">
      <formula>$K$69="Forecast"</formula>
    </cfRule>
  </conditionalFormatting>
  <conditionalFormatting sqref="O299">
    <cfRule type="expression" dxfId="288" priority="379">
      <formula>$H$63="Board-approved"</formula>
    </cfRule>
  </conditionalFormatting>
  <conditionalFormatting sqref="O300">
    <cfRule type="expression" dxfId="287" priority="380">
      <formula>$H$64="Board-approved"</formula>
    </cfRule>
  </conditionalFormatting>
  <conditionalFormatting sqref="O301">
    <cfRule type="expression" dxfId="286" priority="377">
      <formula>$H$65="Board-approved"</formula>
    </cfRule>
  </conditionalFormatting>
  <conditionalFormatting sqref="O302">
    <cfRule type="expression" dxfId="285" priority="376">
      <formula>$H$66="Board-approved"</formula>
    </cfRule>
  </conditionalFormatting>
  <conditionalFormatting sqref="O303">
    <cfRule type="expression" dxfId="284" priority="375">
      <formula>$H$67="Board-approved"</formula>
    </cfRule>
  </conditionalFormatting>
  <conditionalFormatting sqref="I301">
    <cfRule type="expression" dxfId="283" priority="373">
      <formula>$H$65="Board-approved"</formula>
    </cfRule>
  </conditionalFormatting>
  <conditionalFormatting sqref="I302">
    <cfRule type="expression" dxfId="282" priority="372">
      <formula>$H$66="Board-approved"</formula>
    </cfRule>
  </conditionalFormatting>
  <conditionalFormatting sqref="I303">
    <cfRule type="expression" dxfId="281" priority="371">
      <formula>$H$67="Board-approved"</formula>
    </cfRule>
  </conditionalFormatting>
  <conditionalFormatting sqref="K297:U316">
    <cfRule type="expression" dxfId="280" priority="378">
      <formula>$Q$59="kWh"</formula>
    </cfRule>
  </conditionalFormatting>
  <conditionalFormatting sqref="I323 O323 I344">
    <cfRule type="expression" dxfId="278" priority="369">
      <formula>$H$65="Board-approved"</formula>
    </cfRule>
  </conditionalFormatting>
  <conditionalFormatting sqref="I324 O324 I345">
    <cfRule type="expression" dxfId="277" priority="368">
      <formula>$H$66="Board-approved"</formula>
    </cfRule>
  </conditionalFormatting>
  <conditionalFormatting sqref="I325 O325 I346">
    <cfRule type="expression" dxfId="276" priority="367">
      <formula>$H$67="Board-approved"</formula>
    </cfRule>
  </conditionalFormatting>
  <conditionalFormatting sqref="O323">
    <cfRule type="expression" dxfId="275" priority="365">
      <formula>$H$65="Board-approved"</formula>
    </cfRule>
  </conditionalFormatting>
  <conditionalFormatting sqref="O324">
    <cfRule type="expression" dxfId="274" priority="364">
      <formula>$H$66="Board-approved"</formula>
    </cfRule>
  </conditionalFormatting>
  <conditionalFormatting sqref="O325">
    <cfRule type="expression" dxfId="273" priority="363">
      <formula>$H$67="Board-approved"</formula>
    </cfRule>
  </conditionalFormatting>
  <conditionalFormatting sqref="I344">
    <cfRule type="expression" dxfId="271" priority="361">
      <formula>$H$65="Board-approved"</formula>
    </cfRule>
  </conditionalFormatting>
  <conditionalFormatting sqref="I345">
    <cfRule type="expression" dxfId="270" priority="360">
      <formula>$H$66="Board-approved"</formula>
    </cfRule>
  </conditionalFormatting>
  <conditionalFormatting sqref="I346">
    <cfRule type="expression" dxfId="269" priority="359">
      <formula>$H$67="Board-approved"</formula>
    </cfRule>
  </conditionalFormatting>
  <conditionalFormatting sqref="I364 O364 I385 O385">
    <cfRule type="expression" dxfId="268" priority="357">
      <formula>$H$63="Board-approved"</formula>
    </cfRule>
  </conditionalFormatting>
  <conditionalFormatting sqref="I365 O365 I386 O386">
    <cfRule type="expression" dxfId="267" priority="356">
      <formula>$H$64="Board-approved"</formula>
    </cfRule>
  </conditionalFormatting>
  <conditionalFormatting sqref="I366 O366 I387 O387">
    <cfRule type="expression" dxfId="266" priority="355">
      <formula>$H$65="Board-approved"</formula>
    </cfRule>
  </conditionalFormatting>
  <conditionalFormatting sqref="I367 O367 I388 O388">
    <cfRule type="expression" dxfId="265" priority="354">
      <formula>$H$66="Board-approved"</formula>
    </cfRule>
  </conditionalFormatting>
  <conditionalFormatting sqref="I368 O368 I389 O389">
    <cfRule type="expression" dxfId="264" priority="353">
      <formula>$H$67="Board-approved"</formula>
    </cfRule>
  </conditionalFormatting>
  <conditionalFormatting sqref="L364">
    <cfRule type="expression" dxfId="263" priority="352">
      <formula>$K$63="Forecastl"</formula>
    </cfRule>
  </conditionalFormatting>
  <conditionalFormatting sqref="L365">
    <cfRule type="expression" dxfId="262" priority="351">
      <formula>$K$64="Forecast"</formula>
    </cfRule>
  </conditionalFormatting>
  <conditionalFormatting sqref="L366">
    <cfRule type="expression" dxfId="261" priority="350">
      <formula>$K$65="Forecast"</formula>
    </cfRule>
  </conditionalFormatting>
  <conditionalFormatting sqref="L367">
    <cfRule type="expression" dxfId="260" priority="349">
      <formula>$K$66="Forecast"</formula>
    </cfRule>
  </conditionalFormatting>
  <conditionalFormatting sqref="L368">
    <cfRule type="expression" dxfId="259" priority="348">
      <formula>$K$67="Forecast"</formula>
    </cfRule>
  </conditionalFormatting>
  <conditionalFormatting sqref="L369">
    <cfRule type="expression" dxfId="258" priority="347">
      <formula>$K$68="Forecast"</formula>
    </cfRule>
  </conditionalFormatting>
  <conditionalFormatting sqref="L370">
    <cfRule type="expression" dxfId="257" priority="346">
      <formula>$K$69="Forecast"</formula>
    </cfRule>
  </conditionalFormatting>
  <conditionalFormatting sqref="O364">
    <cfRule type="expression" dxfId="256" priority="345">
      <formula>$H$63="Board-approved"</formula>
    </cfRule>
  </conditionalFormatting>
  <conditionalFormatting sqref="O365">
    <cfRule type="expression" dxfId="255" priority="344">
      <formula>$H$64="Board-approved"</formula>
    </cfRule>
  </conditionalFormatting>
  <conditionalFormatting sqref="O366">
    <cfRule type="expression" dxfId="254" priority="343">
      <formula>$H$65="Board-approved"</formula>
    </cfRule>
  </conditionalFormatting>
  <conditionalFormatting sqref="O367">
    <cfRule type="expression" dxfId="253" priority="342">
      <formula>$H$66="Board-approved"</formula>
    </cfRule>
  </conditionalFormatting>
  <conditionalFormatting sqref="O368">
    <cfRule type="expression" dxfId="252" priority="341">
      <formula>$H$67="Board-approved"</formula>
    </cfRule>
  </conditionalFormatting>
  <conditionalFormatting sqref="L385">
    <cfRule type="expression" dxfId="251" priority="340">
      <formula>$K$63="Forecastl"</formula>
    </cfRule>
  </conditionalFormatting>
  <conditionalFormatting sqref="L386">
    <cfRule type="expression" dxfId="250" priority="339">
      <formula>$K$64="Forecast"</formula>
    </cfRule>
  </conditionalFormatting>
  <conditionalFormatting sqref="L387">
    <cfRule type="expression" dxfId="249" priority="338">
      <formula>$K$65="Forecast"</formula>
    </cfRule>
  </conditionalFormatting>
  <conditionalFormatting sqref="L388">
    <cfRule type="expression" dxfId="248" priority="337">
      <formula>$K$66="Forecast"</formula>
    </cfRule>
  </conditionalFormatting>
  <conditionalFormatting sqref="L389">
    <cfRule type="expression" dxfId="247" priority="336">
      <formula>$K$67="Forecast"</formula>
    </cfRule>
  </conditionalFormatting>
  <conditionalFormatting sqref="L390">
    <cfRule type="expression" dxfId="246" priority="358">
      <formula>$K$68="Forecast"</formula>
    </cfRule>
  </conditionalFormatting>
  <conditionalFormatting sqref="L391">
    <cfRule type="expression" dxfId="245" priority="335">
      <formula>$K$69="Forecast"</formula>
    </cfRule>
  </conditionalFormatting>
  <conditionalFormatting sqref="O385">
    <cfRule type="expression" dxfId="244" priority="333">
      <formula>$H$63="Board-approved"</formula>
    </cfRule>
  </conditionalFormatting>
  <conditionalFormatting sqref="O386">
    <cfRule type="expression" dxfId="243" priority="334">
      <formula>$H$64="Board-approved"</formula>
    </cfRule>
  </conditionalFormatting>
  <conditionalFormatting sqref="O387">
    <cfRule type="expression" dxfId="242" priority="331">
      <formula>$H$65="Board-approved"</formula>
    </cfRule>
  </conditionalFormatting>
  <conditionalFormatting sqref="O388">
    <cfRule type="expression" dxfId="241" priority="330">
      <formula>$H$66="Board-approved"</formula>
    </cfRule>
  </conditionalFormatting>
  <conditionalFormatting sqref="O389">
    <cfRule type="expression" dxfId="240" priority="329">
      <formula>$H$67="Board-approved"</formula>
    </cfRule>
  </conditionalFormatting>
  <conditionalFormatting sqref="I385">
    <cfRule type="expression" dxfId="239" priority="328">
      <formula>$H$63="Board-approved"</formula>
    </cfRule>
  </conditionalFormatting>
  <conditionalFormatting sqref="I386">
    <cfRule type="expression" dxfId="238" priority="327">
      <formula>$H$64="Board-approved"</formula>
    </cfRule>
  </conditionalFormatting>
  <conditionalFormatting sqref="I387">
    <cfRule type="expression" dxfId="237" priority="326">
      <formula>$H$65="Board-approved"</formula>
    </cfRule>
  </conditionalFormatting>
  <conditionalFormatting sqref="I388">
    <cfRule type="expression" dxfId="236" priority="325">
      <formula>$H$66="Board-approved"</formula>
    </cfRule>
  </conditionalFormatting>
  <conditionalFormatting sqref="I389">
    <cfRule type="expression" dxfId="235" priority="324">
      <formula>$H$67="Board-approved"</formula>
    </cfRule>
  </conditionalFormatting>
  <conditionalFormatting sqref="K383:U402">
    <cfRule type="expression" dxfId="234" priority="332">
      <formula>$Q$59="kWh"</formula>
    </cfRule>
  </conditionalFormatting>
  <conditionalFormatting sqref="I407 O407 I428 O428">
    <cfRule type="expression" dxfId="233" priority="322">
      <formula>$H$63="Board-approved"</formula>
    </cfRule>
  </conditionalFormatting>
  <conditionalFormatting sqref="I408 O408 I429 O429">
    <cfRule type="expression" dxfId="232" priority="321">
      <formula>$H$64="Board-approved"</formula>
    </cfRule>
  </conditionalFormatting>
  <conditionalFormatting sqref="I409 O409 I430 O430">
    <cfRule type="expression" dxfId="231" priority="320">
      <formula>$H$65="Board-approved"</formula>
    </cfRule>
  </conditionalFormatting>
  <conditionalFormatting sqref="I410 O410 I431 O431">
    <cfRule type="expression" dxfId="230" priority="319">
      <formula>$H$66="Board-approved"</formula>
    </cfRule>
  </conditionalFormatting>
  <conditionalFormatting sqref="I411 O411 I432 O432">
    <cfRule type="expression" dxfId="229" priority="318">
      <formula>$H$67="Board-approved"</formula>
    </cfRule>
  </conditionalFormatting>
  <conditionalFormatting sqref="L407">
    <cfRule type="expression" dxfId="228" priority="317">
      <formula>$K$63="Forecastl"</formula>
    </cfRule>
  </conditionalFormatting>
  <conditionalFormatting sqref="L408">
    <cfRule type="expression" dxfId="227" priority="316">
      <formula>$K$64="Forecast"</formula>
    </cfRule>
  </conditionalFormatting>
  <conditionalFormatting sqref="L409">
    <cfRule type="expression" dxfId="226" priority="315">
      <formula>$K$65="Forecast"</formula>
    </cfRule>
  </conditionalFormatting>
  <conditionalFormatting sqref="L410">
    <cfRule type="expression" dxfId="225" priority="314">
      <formula>$K$66="Forecast"</formula>
    </cfRule>
  </conditionalFormatting>
  <conditionalFormatting sqref="L411">
    <cfRule type="expression" dxfId="224" priority="313">
      <formula>$K$67="Forecast"</formula>
    </cfRule>
  </conditionalFormatting>
  <conditionalFormatting sqref="L412">
    <cfRule type="expression" dxfId="223" priority="312">
      <formula>$K$68="Forecast"</formula>
    </cfRule>
  </conditionalFormatting>
  <conditionalFormatting sqref="L413">
    <cfRule type="expression" dxfId="222" priority="311">
      <formula>$K$69="Forecast"</formula>
    </cfRule>
  </conditionalFormatting>
  <conditionalFormatting sqref="O407">
    <cfRule type="expression" dxfId="221" priority="310">
      <formula>$H$63="Board-approved"</formula>
    </cfRule>
  </conditionalFormatting>
  <conditionalFormatting sqref="O408">
    <cfRule type="expression" dxfId="220" priority="309">
      <formula>$H$64="Board-approved"</formula>
    </cfRule>
  </conditionalFormatting>
  <conditionalFormatting sqref="O409">
    <cfRule type="expression" dxfId="219" priority="308">
      <formula>$H$65="Board-approved"</formula>
    </cfRule>
  </conditionalFormatting>
  <conditionalFormatting sqref="O410">
    <cfRule type="expression" dxfId="218" priority="307">
      <formula>$H$66="Board-approved"</formula>
    </cfRule>
  </conditionalFormatting>
  <conditionalFormatting sqref="O411">
    <cfRule type="expression" dxfId="217" priority="306">
      <formula>$H$67="Board-approved"</formula>
    </cfRule>
  </conditionalFormatting>
  <conditionalFormatting sqref="L428">
    <cfRule type="expression" dxfId="216" priority="305">
      <formula>$K$63="Forecastl"</formula>
    </cfRule>
  </conditionalFormatting>
  <conditionalFormatting sqref="L429">
    <cfRule type="expression" dxfId="215" priority="304">
      <formula>$K$64="Forecast"</formula>
    </cfRule>
  </conditionalFormatting>
  <conditionalFormatting sqref="L430">
    <cfRule type="expression" dxfId="214" priority="303">
      <formula>$K$65="Forecast"</formula>
    </cfRule>
  </conditionalFormatting>
  <conditionalFormatting sqref="L431">
    <cfRule type="expression" dxfId="213" priority="302">
      <formula>$K$66="Forecast"</formula>
    </cfRule>
  </conditionalFormatting>
  <conditionalFormatting sqref="L432">
    <cfRule type="expression" dxfId="212" priority="301">
      <formula>$K$67="Forecast"</formula>
    </cfRule>
  </conditionalFormatting>
  <conditionalFormatting sqref="L433">
    <cfRule type="expression" dxfId="211" priority="323">
      <formula>$K$68="Forecast"</formula>
    </cfRule>
  </conditionalFormatting>
  <conditionalFormatting sqref="L434">
    <cfRule type="expression" dxfId="210" priority="300">
      <formula>$K$69="Forecast"</formula>
    </cfRule>
  </conditionalFormatting>
  <conditionalFormatting sqref="O428">
    <cfRule type="expression" dxfId="209" priority="298">
      <formula>$H$63="Board-approved"</formula>
    </cfRule>
  </conditionalFormatting>
  <conditionalFormatting sqref="O429">
    <cfRule type="expression" dxfId="208" priority="299">
      <formula>$H$64="Board-approved"</formula>
    </cfRule>
  </conditionalFormatting>
  <conditionalFormatting sqref="O430">
    <cfRule type="expression" dxfId="207" priority="296">
      <formula>$H$65="Board-approved"</formula>
    </cfRule>
  </conditionalFormatting>
  <conditionalFormatting sqref="O431">
    <cfRule type="expression" dxfId="206" priority="295">
      <formula>$H$66="Board-approved"</formula>
    </cfRule>
  </conditionalFormatting>
  <conditionalFormatting sqref="O432">
    <cfRule type="expression" dxfId="205" priority="294">
      <formula>$H$67="Board-approved"</formula>
    </cfRule>
  </conditionalFormatting>
  <conditionalFormatting sqref="I428">
    <cfRule type="expression" dxfId="204" priority="293">
      <formula>$H$63="Board-approved"</formula>
    </cfRule>
  </conditionalFormatting>
  <conditionalFormatting sqref="I429">
    <cfRule type="expression" dxfId="203" priority="292">
      <formula>$H$64="Board-approved"</formula>
    </cfRule>
  </conditionalFormatting>
  <conditionalFormatting sqref="I430">
    <cfRule type="expression" dxfId="202" priority="291">
      <formula>$H$65="Board-approved"</formula>
    </cfRule>
  </conditionalFormatting>
  <conditionalFormatting sqref="I431">
    <cfRule type="expression" dxfId="201" priority="290">
      <formula>$H$66="Board-approved"</formula>
    </cfRule>
  </conditionalFormatting>
  <conditionalFormatting sqref="I432">
    <cfRule type="expression" dxfId="200" priority="289">
      <formula>$H$67="Board-approved"</formula>
    </cfRule>
  </conditionalFormatting>
  <conditionalFormatting sqref="K426:U444">
    <cfRule type="expression" dxfId="199" priority="297">
      <formula>$Q$59="kWh"</formula>
    </cfRule>
  </conditionalFormatting>
  <conditionalFormatting sqref="I450 O450 I471 O471">
    <cfRule type="expression" dxfId="198" priority="287">
      <formula>$H$63="Board-approved"</formula>
    </cfRule>
  </conditionalFormatting>
  <conditionalFormatting sqref="I451 O451 I472 O472">
    <cfRule type="expression" dxfId="197" priority="286">
      <formula>$H$64="Board-approved"</formula>
    </cfRule>
  </conditionalFormatting>
  <conditionalFormatting sqref="I452 O452 I473 O473">
    <cfRule type="expression" dxfId="196" priority="285">
      <formula>$H$65="Board-approved"</formula>
    </cfRule>
  </conditionalFormatting>
  <conditionalFormatting sqref="I453 O453 I474 O474">
    <cfRule type="expression" dxfId="195" priority="284">
      <formula>$H$66="Board-approved"</formula>
    </cfRule>
  </conditionalFormatting>
  <conditionalFormatting sqref="I454 O454 I475 O475">
    <cfRule type="expression" dxfId="194" priority="283">
      <formula>$H$67="Board-approved"</formula>
    </cfRule>
  </conditionalFormatting>
  <conditionalFormatting sqref="L450">
    <cfRule type="expression" dxfId="193" priority="282">
      <formula>$K$63="Forecastl"</formula>
    </cfRule>
  </conditionalFormatting>
  <conditionalFormatting sqref="L451">
    <cfRule type="expression" dxfId="192" priority="281">
      <formula>$K$64="Forecast"</formula>
    </cfRule>
  </conditionalFormatting>
  <conditionalFormatting sqref="L452">
    <cfRule type="expression" dxfId="191" priority="280">
      <formula>$K$65="Forecast"</formula>
    </cfRule>
  </conditionalFormatting>
  <conditionalFormatting sqref="L453">
    <cfRule type="expression" dxfId="190" priority="279">
      <formula>$K$66="Forecast"</formula>
    </cfRule>
  </conditionalFormatting>
  <conditionalFormatting sqref="L454">
    <cfRule type="expression" dxfId="189" priority="278">
      <formula>$K$67="Forecast"</formula>
    </cfRule>
  </conditionalFormatting>
  <conditionalFormatting sqref="L455">
    <cfRule type="expression" dxfId="188" priority="277">
      <formula>$K$68="Forecast"</formula>
    </cfRule>
  </conditionalFormatting>
  <conditionalFormatting sqref="L456">
    <cfRule type="expression" dxfId="187" priority="276">
      <formula>$K$69="Forecast"</formula>
    </cfRule>
  </conditionalFormatting>
  <conditionalFormatting sqref="O450">
    <cfRule type="expression" dxfId="186" priority="275">
      <formula>$H$63="Board-approved"</formula>
    </cfRule>
  </conditionalFormatting>
  <conditionalFormatting sqref="O451">
    <cfRule type="expression" dxfId="185" priority="274">
      <formula>$H$64="Board-approved"</formula>
    </cfRule>
  </conditionalFormatting>
  <conditionalFormatting sqref="O452">
    <cfRule type="expression" dxfId="184" priority="273">
      <formula>$H$65="Board-approved"</formula>
    </cfRule>
  </conditionalFormatting>
  <conditionalFormatting sqref="O453">
    <cfRule type="expression" dxfId="183" priority="272">
      <formula>$H$66="Board-approved"</formula>
    </cfRule>
  </conditionalFormatting>
  <conditionalFormatting sqref="O454">
    <cfRule type="expression" dxfId="182" priority="271">
      <formula>$H$67="Board-approved"</formula>
    </cfRule>
  </conditionalFormatting>
  <conditionalFormatting sqref="L471">
    <cfRule type="expression" dxfId="181" priority="270">
      <formula>$K$63="Forecastl"</formula>
    </cfRule>
  </conditionalFormatting>
  <conditionalFormatting sqref="L472">
    <cfRule type="expression" dxfId="180" priority="269">
      <formula>$K$64="Forecast"</formula>
    </cfRule>
  </conditionalFormatting>
  <conditionalFormatting sqref="L473">
    <cfRule type="expression" dxfId="179" priority="268">
      <formula>$K$65="Forecast"</formula>
    </cfRule>
  </conditionalFormatting>
  <conditionalFormatting sqref="L474">
    <cfRule type="expression" dxfId="178" priority="267">
      <formula>$K$66="Forecast"</formula>
    </cfRule>
  </conditionalFormatting>
  <conditionalFormatting sqref="L475">
    <cfRule type="expression" dxfId="177" priority="266">
      <formula>$K$67="Forecast"</formula>
    </cfRule>
  </conditionalFormatting>
  <conditionalFormatting sqref="L476">
    <cfRule type="expression" dxfId="176" priority="288">
      <formula>$K$68="Forecast"</formula>
    </cfRule>
  </conditionalFormatting>
  <conditionalFormatting sqref="L477">
    <cfRule type="expression" dxfId="175" priority="265">
      <formula>$K$69="Forecast"</formula>
    </cfRule>
  </conditionalFormatting>
  <conditionalFormatting sqref="O471">
    <cfRule type="expression" dxfId="174" priority="263">
      <formula>$H$63="Board-approved"</formula>
    </cfRule>
  </conditionalFormatting>
  <conditionalFormatting sqref="O472">
    <cfRule type="expression" dxfId="173" priority="264">
      <formula>$H$64="Board-approved"</formula>
    </cfRule>
  </conditionalFormatting>
  <conditionalFormatting sqref="O473">
    <cfRule type="expression" dxfId="172" priority="261">
      <formula>$H$65="Board-approved"</formula>
    </cfRule>
  </conditionalFormatting>
  <conditionalFormatting sqref="O474">
    <cfRule type="expression" dxfId="171" priority="260">
      <formula>$H$66="Board-approved"</formula>
    </cfRule>
  </conditionalFormatting>
  <conditionalFormatting sqref="O475">
    <cfRule type="expression" dxfId="170" priority="259">
      <formula>$H$67="Board-approved"</formula>
    </cfRule>
  </conditionalFormatting>
  <conditionalFormatting sqref="I471">
    <cfRule type="expression" dxfId="169" priority="258">
      <formula>$H$63="Board-approved"</formula>
    </cfRule>
  </conditionalFormatting>
  <conditionalFormatting sqref="I472">
    <cfRule type="expression" dxfId="168" priority="257">
      <formula>$H$64="Board-approved"</formula>
    </cfRule>
  </conditionalFormatting>
  <conditionalFormatting sqref="I473">
    <cfRule type="expression" dxfId="167" priority="256">
      <formula>$H$65="Board-approved"</formula>
    </cfRule>
  </conditionalFormatting>
  <conditionalFormatting sqref="I474">
    <cfRule type="expression" dxfId="166" priority="255">
      <formula>$H$66="Board-approved"</formula>
    </cfRule>
  </conditionalFormatting>
  <conditionalFormatting sqref="I475">
    <cfRule type="expression" dxfId="165" priority="254">
      <formula>$H$67="Board-approved"</formula>
    </cfRule>
  </conditionalFormatting>
  <conditionalFormatting sqref="K469:U488">
    <cfRule type="expression" dxfId="164" priority="262">
      <formula>$Q$59="kWh"</formula>
    </cfRule>
  </conditionalFormatting>
  <conditionalFormatting sqref="K254:U255 K263:U264 K256:K262 P256:Q262">
    <cfRule type="expression" dxfId="163" priority="253">
      <formula>$N$145="kWh"</formula>
    </cfRule>
  </conditionalFormatting>
  <conditionalFormatting sqref="O258">
    <cfRule type="expression" dxfId="162" priority="251">
      <formula>$H$65="Board-approved"</formula>
    </cfRule>
  </conditionalFormatting>
  <conditionalFormatting sqref="O259">
    <cfRule type="expression" dxfId="161" priority="250">
      <formula>$H$66="Board-approved"</formula>
    </cfRule>
  </conditionalFormatting>
  <conditionalFormatting sqref="O260">
    <cfRule type="expression" dxfId="160" priority="249">
      <formula>$H$67="Board-approved"</formula>
    </cfRule>
  </conditionalFormatting>
  <conditionalFormatting sqref="K211:U212 K220:U221 K213:K219 P213:Q219">
    <cfRule type="expression" dxfId="159" priority="248">
      <formula>$N$145="kWh"</formula>
    </cfRule>
  </conditionalFormatting>
  <conditionalFormatting sqref="O215">
    <cfRule type="expression" dxfId="158" priority="246">
      <formula>$H$65="Board-approved"</formula>
    </cfRule>
  </conditionalFormatting>
  <conditionalFormatting sqref="O216">
    <cfRule type="expression" dxfId="157" priority="245">
      <formula>$H$66="Board-approved"</formula>
    </cfRule>
  </conditionalFormatting>
  <conditionalFormatting sqref="O217">
    <cfRule type="expression" dxfId="156" priority="244">
      <formula>$H$67="Board-approved"</formula>
    </cfRule>
  </conditionalFormatting>
  <conditionalFormatting sqref="K168:U169 K177:U178 K170:K176 P170:Q176">
    <cfRule type="expression" dxfId="155" priority="243">
      <formula>$N$145="kWh"</formula>
    </cfRule>
  </conditionalFormatting>
  <conditionalFormatting sqref="O172">
    <cfRule type="expression" dxfId="154" priority="241">
      <formula>$H$65="Board-approved"</formula>
    </cfRule>
  </conditionalFormatting>
  <conditionalFormatting sqref="O173">
    <cfRule type="expression" dxfId="153" priority="240">
      <formula>$H$66="Board-approved"</formula>
    </cfRule>
  </conditionalFormatting>
  <conditionalFormatting sqref="O174">
    <cfRule type="expression" dxfId="152" priority="239">
      <formula>$H$67="Board-approved"</formula>
    </cfRule>
  </conditionalFormatting>
  <conditionalFormatting sqref="R175">
    <cfRule type="expression" dxfId="151" priority="238">
      <formula>$K$68="Forecast"</formula>
    </cfRule>
  </conditionalFormatting>
  <conditionalFormatting sqref="R176">
    <cfRule type="expression" dxfId="150" priority="237">
      <formula>$K$69="Forecast"</formula>
    </cfRule>
  </conditionalFormatting>
  <conditionalFormatting sqref="K340:U341 K349:U350 K342:K348 P342:Q348">
    <cfRule type="expression" dxfId="149" priority="236">
      <formula>$N$145="kWh"</formula>
    </cfRule>
  </conditionalFormatting>
  <conditionalFormatting sqref="O344">
    <cfRule type="expression" dxfId="147" priority="234">
      <formula>$H$65="Board-approved"</formula>
    </cfRule>
  </conditionalFormatting>
  <conditionalFormatting sqref="O345">
    <cfRule type="expression" dxfId="146" priority="233">
      <formula>$H$66="Board-approved"</formula>
    </cfRule>
  </conditionalFormatting>
  <conditionalFormatting sqref="O346">
    <cfRule type="expression" dxfId="145" priority="232">
      <formula>$H$67="Board-approved"</formula>
    </cfRule>
  </conditionalFormatting>
  <conditionalFormatting sqref="L175">
    <cfRule type="expression" dxfId="144" priority="195">
      <formula>$K$68="Forecast"</formula>
    </cfRule>
  </conditionalFormatting>
  <conditionalFormatting sqref="L176">
    <cfRule type="expression" dxfId="143" priority="194">
      <formula>$K$69="Forecast"</formula>
    </cfRule>
  </conditionalFormatting>
  <conditionalFormatting sqref="L218">
    <cfRule type="expression" dxfId="142" priority="180">
      <formula>$K$68="Forecast"</formula>
    </cfRule>
  </conditionalFormatting>
  <conditionalFormatting sqref="L219">
    <cfRule type="expression" dxfId="141" priority="179">
      <formula>$K$69="Forecast"</formula>
    </cfRule>
  </conditionalFormatting>
  <conditionalFormatting sqref="L261">
    <cfRule type="expression" dxfId="140" priority="165">
      <formula>$K$68="Forecast"</formula>
    </cfRule>
  </conditionalFormatting>
  <conditionalFormatting sqref="L262">
    <cfRule type="expression" dxfId="139" priority="164">
      <formula>$K$69="Forecast"</formula>
    </cfRule>
  </conditionalFormatting>
  <conditionalFormatting sqref="L347">
    <cfRule type="expression" dxfId="136" priority="137">
      <formula>$K$68="Forecast"</formula>
    </cfRule>
  </conditionalFormatting>
  <conditionalFormatting sqref="L348">
    <cfRule type="expression" dxfId="135" priority="136">
      <formula>$K$69="Forecast"</formula>
    </cfRule>
  </conditionalFormatting>
  <conditionalFormatting sqref="R218">
    <cfRule type="expression" dxfId="133" priority="134">
      <formula>$K$68="Forecast"</formula>
    </cfRule>
  </conditionalFormatting>
  <conditionalFormatting sqref="R219">
    <cfRule type="expression" dxfId="132" priority="133">
      <formula>$K$69="Forecast"</formula>
    </cfRule>
  </conditionalFormatting>
  <conditionalFormatting sqref="R261">
    <cfRule type="expression" dxfId="131" priority="132">
      <formula>$K$68="Forecast"</formula>
    </cfRule>
  </conditionalFormatting>
  <conditionalFormatting sqref="R262">
    <cfRule type="expression" dxfId="130" priority="131">
      <formula>$K$69="Forecast"</formula>
    </cfRule>
  </conditionalFormatting>
  <conditionalFormatting sqref="R347">
    <cfRule type="expression" dxfId="129" priority="130">
      <formula>$K$68="Forecast"</formula>
    </cfRule>
  </conditionalFormatting>
  <conditionalFormatting sqref="R348">
    <cfRule type="expression" dxfId="128" priority="129">
      <formula>$K$69="Forecast"</formula>
    </cfRule>
  </conditionalFormatting>
  <conditionalFormatting sqref="I64">
    <cfRule type="expression" dxfId="127" priority="128">
      <formula>$H$65="Board-approved"</formula>
    </cfRule>
  </conditionalFormatting>
  <conditionalFormatting sqref="L63">
    <cfRule type="expression" dxfId="126" priority="127">
      <formula>$K$63="Forecastl"</formula>
    </cfRule>
  </conditionalFormatting>
  <conditionalFormatting sqref="L64">
    <cfRule type="expression" dxfId="125" priority="126">
      <formula>$K$64="Forecast"</formula>
    </cfRule>
  </conditionalFormatting>
  <conditionalFormatting sqref="L65">
    <cfRule type="expression" dxfId="124" priority="125">
      <formula>$K$65="Forecast"</formula>
    </cfRule>
  </conditionalFormatting>
  <conditionalFormatting sqref="L66">
    <cfRule type="expression" dxfId="123" priority="124">
      <formula>$K$66="Forecast"</formula>
    </cfRule>
  </conditionalFormatting>
  <conditionalFormatting sqref="L67">
    <cfRule type="expression" dxfId="122" priority="123">
      <formula>$K$67="Forecast"</formula>
    </cfRule>
  </conditionalFormatting>
  <conditionalFormatting sqref="L68">
    <cfRule type="expression" dxfId="121" priority="122">
      <formula>$K$68="Forecast"</formula>
    </cfRule>
  </conditionalFormatting>
  <conditionalFormatting sqref="L69">
    <cfRule type="expression" dxfId="120" priority="121">
      <formula>$K$69="Forecast"</formula>
    </cfRule>
  </conditionalFormatting>
  <conditionalFormatting sqref="O64">
    <cfRule type="expression" dxfId="119" priority="120">
      <formula>$H$65="Board-approved"</formula>
    </cfRule>
  </conditionalFormatting>
  <conditionalFormatting sqref="O64">
    <cfRule type="expression" dxfId="118" priority="119">
      <formula>$H$65="Board-approved"</formula>
    </cfRule>
  </conditionalFormatting>
  <conditionalFormatting sqref="I84">
    <cfRule type="expression" dxfId="117" priority="118">
      <formula>$H$64="Board-approved"</formula>
    </cfRule>
  </conditionalFormatting>
  <conditionalFormatting sqref="I84">
    <cfRule type="expression" dxfId="116" priority="117">
      <formula>$H$64="Board-approved"</formula>
    </cfRule>
  </conditionalFormatting>
  <conditionalFormatting sqref="I85">
    <cfRule type="expression" dxfId="115" priority="116">
      <formula>$H$65="Board-approved"</formula>
    </cfRule>
  </conditionalFormatting>
  <conditionalFormatting sqref="I85">
    <cfRule type="expression" dxfId="114" priority="115">
      <formula>$H$65="Board-approved"</formula>
    </cfRule>
  </conditionalFormatting>
  <conditionalFormatting sqref="I107">
    <cfRule type="expression" dxfId="113" priority="114">
      <formula>$H$65="Board-approved"</formula>
    </cfRule>
  </conditionalFormatting>
  <conditionalFormatting sqref="I106">
    <cfRule type="expression" dxfId="112" priority="112">
      <formula>$H$64="Board-approved"</formula>
    </cfRule>
  </conditionalFormatting>
  <conditionalFormatting sqref="I106">
    <cfRule type="expression" dxfId="111" priority="113">
      <formula>$H$64="Board-approved"</formula>
    </cfRule>
  </conditionalFormatting>
  <conditionalFormatting sqref="L106">
    <cfRule type="expression" dxfId="110" priority="111">
      <formula>$K$63="Forecastl"</formula>
    </cfRule>
  </conditionalFormatting>
  <conditionalFormatting sqref="L107">
    <cfRule type="expression" dxfId="109" priority="110">
      <formula>$K$64="Forecast"</formula>
    </cfRule>
  </conditionalFormatting>
  <conditionalFormatting sqref="L108">
    <cfRule type="expression" dxfId="108" priority="109">
      <formula>$K$65="Forecast"</formula>
    </cfRule>
  </conditionalFormatting>
  <conditionalFormatting sqref="L109">
    <cfRule type="expression" dxfId="107" priority="108">
      <formula>$K$66="Forecast"</formula>
    </cfRule>
  </conditionalFormatting>
  <conditionalFormatting sqref="L110">
    <cfRule type="expression" dxfId="106" priority="107">
      <formula>$K$67="Forecast"</formula>
    </cfRule>
  </conditionalFormatting>
  <conditionalFormatting sqref="L111">
    <cfRule type="expression" dxfId="105" priority="106">
      <formula>$K$68="Forecast"</formula>
    </cfRule>
  </conditionalFormatting>
  <conditionalFormatting sqref="L112">
    <cfRule type="expression" dxfId="104" priority="105">
      <formula>$K$69="Forecast"</formula>
    </cfRule>
  </conditionalFormatting>
  <conditionalFormatting sqref="O106">
    <cfRule type="expression" dxfId="103" priority="103">
      <formula>$H$64="Board-approved"</formula>
    </cfRule>
  </conditionalFormatting>
  <conditionalFormatting sqref="O106">
    <cfRule type="expression" dxfId="102" priority="104">
      <formula>$H$64="Board-approved"</formula>
    </cfRule>
  </conditionalFormatting>
  <conditionalFormatting sqref="O107">
    <cfRule type="expression" dxfId="101" priority="102">
      <formula>$H$65="Board-approved"</formula>
    </cfRule>
  </conditionalFormatting>
  <conditionalFormatting sqref="O107">
    <cfRule type="expression" dxfId="100" priority="101">
      <formula>$H$65="Board-approved"</formula>
    </cfRule>
  </conditionalFormatting>
  <conditionalFormatting sqref="I127">
    <cfRule type="expression" dxfId="99" priority="100">
      <formula>$H$64="Board-approved"</formula>
    </cfRule>
  </conditionalFormatting>
  <conditionalFormatting sqref="I127">
    <cfRule type="expression" dxfId="98" priority="99">
      <formula>$H$64="Board-approved"</formula>
    </cfRule>
  </conditionalFormatting>
  <conditionalFormatting sqref="I128">
    <cfRule type="expression" dxfId="97" priority="98">
      <formula>$H$65="Board-approved"</formula>
    </cfRule>
  </conditionalFormatting>
  <conditionalFormatting sqref="I128">
    <cfRule type="expression" dxfId="96" priority="97">
      <formula>$H$65="Board-approved"</formula>
    </cfRule>
  </conditionalFormatting>
  <conditionalFormatting sqref="I149">
    <cfRule type="expression" dxfId="95" priority="96">
      <formula>$H$64="Board-approved"</formula>
    </cfRule>
  </conditionalFormatting>
  <conditionalFormatting sqref="I150">
    <cfRule type="expression" dxfId="94" priority="95">
      <formula>$H$65="Board-approved"</formula>
    </cfRule>
  </conditionalFormatting>
  <conditionalFormatting sqref="L149">
    <cfRule type="expression" dxfId="93" priority="94">
      <formula>$K$63="Forecastl"</formula>
    </cfRule>
  </conditionalFormatting>
  <conditionalFormatting sqref="L150">
    <cfRule type="expression" dxfId="92" priority="93">
      <formula>$K$64="Forecast"</formula>
    </cfRule>
  </conditionalFormatting>
  <conditionalFormatting sqref="L151">
    <cfRule type="expression" dxfId="91" priority="92">
      <formula>$K$65="Forecast"</formula>
    </cfRule>
  </conditionalFormatting>
  <conditionalFormatting sqref="L152">
    <cfRule type="expression" dxfId="90" priority="91">
      <formula>$K$66="Forecast"</formula>
    </cfRule>
  </conditionalFormatting>
  <conditionalFormatting sqref="L153">
    <cfRule type="expression" dxfId="89" priority="90">
      <formula>$K$67="Forecast"</formula>
    </cfRule>
  </conditionalFormatting>
  <conditionalFormatting sqref="L154">
    <cfRule type="expression" dxfId="88" priority="89">
      <formula>$K$68="Forecast"</formula>
    </cfRule>
  </conditionalFormatting>
  <conditionalFormatting sqref="L155">
    <cfRule type="expression" dxfId="87" priority="88">
      <formula>$K$69="Forecast"</formula>
    </cfRule>
  </conditionalFormatting>
  <conditionalFormatting sqref="O150">
    <cfRule type="expression" dxfId="86" priority="87">
      <formula>$H$65="Board-approved"</formula>
    </cfRule>
  </conditionalFormatting>
  <conditionalFormatting sqref="O150">
    <cfRule type="expression" dxfId="85" priority="86">
      <formula>$H$65="Board-approved"</formula>
    </cfRule>
  </conditionalFormatting>
  <conditionalFormatting sqref="I170">
    <cfRule type="expression" dxfId="84" priority="85">
      <formula>$H$64="Board-approved"</formula>
    </cfRule>
  </conditionalFormatting>
  <conditionalFormatting sqref="I170">
    <cfRule type="expression" dxfId="83" priority="84">
      <formula>$H$64="Board-approved"</formula>
    </cfRule>
  </conditionalFormatting>
  <conditionalFormatting sqref="I171">
    <cfRule type="expression" dxfId="82" priority="83">
      <formula>$H$65="Board-approved"</formula>
    </cfRule>
  </conditionalFormatting>
  <conditionalFormatting sqref="I171">
    <cfRule type="expression" dxfId="81" priority="82">
      <formula>$H$65="Board-approved"</formula>
    </cfRule>
  </conditionalFormatting>
  <conditionalFormatting sqref="O170">
    <cfRule type="expression" dxfId="80" priority="81">
      <formula>$H$64="Board-approved"</formula>
    </cfRule>
  </conditionalFormatting>
  <conditionalFormatting sqref="O171">
    <cfRule type="expression" dxfId="79" priority="80">
      <formula>$H$65="Board-approved"</formula>
    </cfRule>
  </conditionalFormatting>
  <conditionalFormatting sqref="I192">
    <cfRule type="expression" dxfId="78" priority="79">
      <formula>$H$64="Board-approved"</formula>
    </cfRule>
  </conditionalFormatting>
  <conditionalFormatting sqref="I193">
    <cfRule type="expression" dxfId="77" priority="78">
      <formula>$H$65="Board-approved"</formula>
    </cfRule>
  </conditionalFormatting>
  <conditionalFormatting sqref="O193">
    <cfRule type="expression" dxfId="76" priority="77">
      <formula>$H$64="Board-approved"</formula>
    </cfRule>
  </conditionalFormatting>
  <conditionalFormatting sqref="O194">
    <cfRule type="expression" dxfId="75" priority="76">
      <formula>$H$65="Board-approved"</formula>
    </cfRule>
  </conditionalFormatting>
  <conditionalFormatting sqref="O195">
    <cfRule type="expression" dxfId="74" priority="75">
      <formula>$H$66="Board-approved"</formula>
    </cfRule>
  </conditionalFormatting>
  <conditionalFormatting sqref="O196">
    <cfRule type="expression" dxfId="73" priority="74">
      <formula>$H$67="Board-approved"</formula>
    </cfRule>
  </conditionalFormatting>
  <conditionalFormatting sqref="L192">
    <cfRule type="expression" dxfId="72" priority="73">
      <formula>$K$63="Forecastl"</formula>
    </cfRule>
  </conditionalFormatting>
  <conditionalFormatting sqref="L193">
    <cfRule type="expression" dxfId="71" priority="72">
      <formula>$K$64="Forecast"</formula>
    </cfRule>
  </conditionalFormatting>
  <conditionalFormatting sqref="L194">
    <cfRule type="expression" dxfId="70" priority="71">
      <formula>$K$65="Forecast"</formula>
    </cfRule>
  </conditionalFormatting>
  <conditionalFormatting sqref="L195">
    <cfRule type="expression" dxfId="69" priority="70">
      <formula>$K$66="Forecast"</formula>
    </cfRule>
  </conditionalFormatting>
  <conditionalFormatting sqref="L196">
    <cfRule type="expression" dxfId="68" priority="69">
      <formula>$K$67="Forecast"</formula>
    </cfRule>
  </conditionalFormatting>
  <conditionalFormatting sqref="L197">
    <cfRule type="expression" dxfId="67" priority="68">
      <formula>$K$68="Forecast"</formula>
    </cfRule>
  </conditionalFormatting>
  <conditionalFormatting sqref="L198">
    <cfRule type="expression" dxfId="66" priority="67">
      <formula>$K$69="Forecast"</formula>
    </cfRule>
  </conditionalFormatting>
  <conditionalFormatting sqref="O193">
    <cfRule type="expression" dxfId="65" priority="66">
      <formula>$H$64="Board-approved"</formula>
    </cfRule>
  </conditionalFormatting>
  <conditionalFormatting sqref="O194">
    <cfRule type="expression" dxfId="64" priority="65">
      <formula>$H$65="Board-approved"</formula>
    </cfRule>
  </conditionalFormatting>
  <conditionalFormatting sqref="O195">
    <cfRule type="expression" dxfId="63" priority="64">
      <formula>$H$66="Board-approved"</formula>
    </cfRule>
  </conditionalFormatting>
  <conditionalFormatting sqref="O196">
    <cfRule type="expression" dxfId="62" priority="63">
      <formula>$H$67="Board-approved"</formula>
    </cfRule>
  </conditionalFormatting>
  <conditionalFormatting sqref="I213">
    <cfRule type="expression" dxfId="61" priority="62">
      <formula>$H$64="Board-approved"</formula>
    </cfRule>
  </conditionalFormatting>
  <conditionalFormatting sqref="I213">
    <cfRule type="expression" dxfId="60" priority="61">
      <formula>$H$64="Board-approved"</formula>
    </cfRule>
  </conditionalFormatting>
  <conditionalFormatting sqref="I214">
    <cfRule type="expression" dxfId="59" priority="60">
      <formula>$H$65="Board-approved"</formula>
    </cfRule>
  </conditionalFormatting>
  <conditionalFormatting sqref="I214">
    <cfRule type="expression" dxfId="58" priority="59">
      <formula>$H$65="Board-approved"</formula>
    </cfRule>
  </conditionalFormatting>
  <conditionalFormatting sqref="O213">
    <cfRule type="expression" dxfId="57" priority="58">
      <formula>$H$64="Board-approved"</formula>
    </cfRule>
  </conditionalFormatting>
  <conditionalFormatting sqref="O214">
    <cfRule type="expression" dxfId="56" priority="57">
      <formula>$H$65="Board-approved"</formula>
    </cfRule>
  </conditionalFormatting>
  <conditionalFormatting sqref="I235">
    <cfRule type="expression" dxfId="55" priority="56">
      <formula>$H$64="Board-approved"</formula>
    </cfRule>
  </conditionalFormatting>
  <conditionalFormatting sqref="I236">
    <cfRule type="expression" dxfId="54" priority="55">
      <formula>$H$65="Board-approved"</formula>
    </cfRule>
  </conditionalFormatting>
  <conditionalFormatting sqref="O235">
    <cfRule type="expression" dxfId="53" priority="54">
      <formula>$H$64="Board-approved"</formula>
    </cfRule>
  </conditionalFormatting>
  <conditionalFormatting sqref="O235">
    <cfRule type="expression" dxfId="52" priority="53">
      <formula>$H$64="Board-approved"</formula>
    </cfRule>
  </conditionalFormatting>
  <conditionalFormatting sqref="O236">
    <cfRule type="expression" dxfId="51" priority="52">
      <formula>$H$65="Board-approved"</formula>
    </cfRule>
  </conditionalFormatting>
  <conditionalFormatting sqref="O236">
    <cfRule type="expression" dxfId="50" priority="51">
      <formula>$H$65="Board-approved"</formula>
    </cfRule>
  </conditionalFormatting>
  <conditionalFormatting sqref="L235">
    <cfRule type="expression" dxfId="49" priority="50">
      <formula>$K$63="Forecastl"</formula>
    </cfRule>
  </conditionalFormatting>
  <conditionalFormatting sqref="L236">
    <cfRule type="expression" dxfId="48" priority="49">
      <formula>$K$64="Forecast"</formula>
    </cfRule>
  </conditionalFormatting>
  <conditionalFormatting sqref="L237">
    <cfRule type="expression" dxfId="47" priority="48">
      <formula>$K$65="Forecast"</formula>
    </cfRule>
  </conditionalFormatting>
  <conditionalFormatting sqref="L238">
    <cfRule type="expression" dxfId="46" priority="47">
      <formula>$K$66="Forecast"</formula>
    </cfRule>
  </conditionalFormatting>
  <conditionalFormatting sqref="L239">
    <cfRule type="expression" dxfId="45" priority="46">
      <formula>$K$67="Forecast"</formula>
    </cfRule>
  </conditionalFormatting>
  <conditionalFormatting sqref="L240">
    <cfRule type="expression" dxfId="44" priority="45">
      <formula>$K$68="Forecast"</formula>
    </cfRule>
  </conditionalFormatting>
  <conditionalFormatting sqref="L241">
    <cfRule type="expression" dxfId="43" priority="44">
      <formula>$K$69="Forecast"</formula>
    </cfRule>
  </conditionalFormatting>
  <conditionalFormatting sqref="O256">
    <cfRule type="expression" dxfId="42" priority="43">
      <formula>$H$64="Board-approved"</formula>
    </cfRule>
  </conditionalFormatting>
  <conditionalFormatting sqref="O256">
    <cfRule type="expression" dxfId="41" priority="42">
      <formula>$H$64="Board-approved"</formula>
    </cfRule>
  </conditionalFormatting>
  <conditionalFormatting sqref="O257">
    <cfRule type="expression" dxfId="40" priority="41">
      <formula>$H$65="Board-approved"</formula>
    </cfRule>
  </conditionalFormatting>
  <conditionalFormatting sqref="I256">
    <cfRule type="expression" dxfId="39" priority="40">
      <formula>$H$64="Board-approved"</formula>
    </cfRule>
  </conditionalFormatting>
  <conditionalFormatting sqref="I256">
    <cfRule type="expression" dxfId="38" priority="39">
      <formula>$H$64="Board-approved"</formula>
    </cfRule>
  </conditionalFormatting>
  <conditionalFormatting sqref="I257">
    <cfRule type="expression" dxfId="37" priority="38">
      <formula>$H$65="Board-approved"</formula>
    </cfRule>
  </conditionalFormatting>
  <conditionalFormatting sqref="I257">
    <cfRule type="expression" dxfId="36" priority="37">
      <formula>$H$65="Board-approved"</formula>
    </cfRule>
  </conditionalFormatting>
  <conditionalFormatting sqref="I278">
    <cfRule type="expression" dxfId="35" priority="36">
      <formula>$H$64="Board-approved"</formula>
    </cfRule>
  </conditionalFormatting>
  <conditionalFormatting sqref="I279">
    <cfRule type="expression" dxfId="34" priority="35">
      <formula>$H$65="Board-approved"</formula>
    </cfRule>
  </conditionalFormatting>
  <conditionalFormatting sqref="O278">
    <cfRule type="expression" dxfId="33" priority="34">
      <formula>$H$64="Board-approved"</formula>
    </cfRule>
  </conditionalFormatting>
  <conditionalFormatting sqref="O278">
    <cfRule type="expression" dxfId="32" priority="33">
      <formula>$H$64="Board-approved"</formula>
    </cfRule>
  </conditionalFormatting>
  <conditionalFormatting sqref="O279">
    <cfRule type="expression" dxfId="31" priority="32">
      <formula>$H$65="Board-approved"</formula>
    </cfRule>
  </conditionalFormatting>
  <conditionalFormatting sqref="O279">
    <cfRule type="expression" dxfId="30" priority="31">
      <formula>$H$65="Board-approved"</formula>
    </cfRule>
  </conditionalFormatting>
  <conditionalFormatting sqref="L278">
    <cfRule type="expression" dxfId="29" priority="30">
      <formula>$K$63="Forecastl"</formula>
    </cfRule>
  </conditionalFormatting>
  <conditionalFormatting sqref="L279">
    <cfRule type="expression" dxfId="28" priority="29">
      <formula>$K$64="Forecast"</formula>
    </cfRule>
  </conditionalFormatting>
  <conditionalFormatting sqref="L280">
    <cfRule type="expression" dxfId="27" priority="28">
      <formula>$K$65="Forecast"</formula>
    </cfRule>
  </conditionalFormatting>
  <conditionalFormatting sqref="L281">
    <cfRule type="expression" dxfId="26" priority="27">
      <formula>$K$66="Forecast"</formula>
    </cfRule>
  </conditionalFormatting>
  <conditionalFormatting sqref="L282">
    <cfRule type="expression" dxfId="25" priority="26">
      <formula>$K$67="Forecast"</formula>
    </cfRule>
  </conditionalFormatting>
  <conditionalFormatting sqref="L283">
    <cfRule type="expression" dxfId="24" priority="25">
      <formula>$K$68="Forecast"</formula>
    </cfRule>
  </conditionalFormatting>
  <conditionalFormatting sqref="L284">
    <cfRule type="expression" dxfId="23" priority="24">
      <formula>$K$69="Forecast"</formula>
    </cfRule>
  </conditionalFormatting>
  <conditionalFormatting sqref="I299">
    <cfRule type="expression" dxfId="22" priority="23">
      <formula>$H$64="Board-approved"</formula>
    </cfRule>
  </conditionalFormatting>
  <conditionalFormatting sqref="I299">
    <cfRule type="expression" dxfId="21" priority="22">
      <formula>$H$64="Board-approved"</formula>
    </cfRule>
  </conditionalFormatting>
  <conditionalFormatting sqref="I300">
    <cfRule type="expression" dxfId="20" priority="21">
      <formula>$H$65="Board-approved"</formula>
    </cfRule>
  </conditionalFormatting>
  <conditionalFormatting sqref="I300">
    <cfRule type="expression" dxfId="19" priority="20">
      <formula>$H$65="Board-approved"</formula>
    </cfRule>
  </conditionalFormatting>
  <conditionalFormatting sqref="I321">
    <cfRule type="expression" dxfId="18" priority="19">
      <formula>$H$64="Board-approved"</formula>
    </cfRule>
  </conditionalFormatting>
  <conditionalFormatting sqref="I322">
    <cfRule type="expression" dxfId="17" priority="18">
      <formula>$H$65="Board-approved"</formula>
    </cfRule>
  </conditionalFormatting>
  <conditionalFormatting sqref="L321">
    <cfRule type="expression" dxfId="16" priority="17">
      <formula>$K$63="Forecastl"</formula>
    </cfRule>
  </conditionalFormatting>
  <conditionalFormatting sqref="L322">
    <cfRule type="expression" dxfId="15" priority="16">
      <formula>$K$64="Forecast"</formula>
    </cfRule>
  </conditionalFormatting>
  <conditionalFormatting sqref="L323">
    <cfRule type="expression" dxfId="14" priority="15">
      <formula>$K$65="Forecast"</formula>
    </cfRule>
  </conditionalFormatting>
  <conditionalFormatting sqref="L324">
    <cfRule type="expression" dxfId="13" priority="14">
      <formula>$K$66="Forecast"</formula>
    </cfRule>
  </conditionalFormatting>
  <conditionalFormatting sqref="L325">
    <cfRule type="expression" dxfId="12" priority="13">
      <formula>$K$67="Forecast"</formula>
    </cfRule>
  </conditionalFormatting>
  <conditionalFormatting sqref="L326">
    <cfRule type="expression" dxfId="11" priority="12">
      <formula>$K$68="Forecast"</formula>
    </cfRule>
  </conditionalFormatting>
  <conditionalFormatting sqref="L327">
    <cfRule type="expression" dxfId="10" priority="11">
      <formula>$K$69="Forecast"</formula>
    </cfRule>
  </conditionalFormatting>
  <conditionalFormatting sqref="O321">
    <cfRule type="expression" dxfId="9" priority="10">
      <formula>$H$64="Board-approved"</formula>
    </cfRule>
  </conditionalFormatting>
  <conditionalFormatting sqref="O321">
    <cfRule type="expression" dxfId="8" priority="9">
      <formula>$H$64="Board-approved"</formula>
    </cfRule>
  </conditionalFormatting>
  <conditionalFormatting sqref="O322">
    <cfRule type="expression" dxfId="7" priority="8">
      <formula>$H$65="Board-approved"</formula>
    </cfRule>
  </conditionalFormatting>
  <conditionalFormatting sqref="O322">
    <cfRule type="expression" dxfId="6" priority="7">
      <formula>$H$65="Board-approved"</formula>
    </cfRule>
  </conditionalFormatting>
  <conditionalFormatting sqref="I342">
    <cfRule type="expression" dxfId="5" priority="6">
      <formula>$H$64="Board-approved"</formula>
    </cfRule>
  </conditionalFormatting>
  <conditionalFormatting sqref="I342">
    <cfRule type="expression" dxfId="4" priority="5">
      <formula>$H$64="Board-approved"</formula>
    </cfRule>
  </conditionalFormatting>
  <conditionalFormatting sqref="I343">
    <cfRule type="expression" dxfId="3" priority="4">
      <formula>$H$65="Board-approved"</formula>
    </cfRule>
  </conditionalFormatting>
  <conditionalFormatting sqref="I343">
    <cfRule type="expression" dxfId="2" priority="3">
      <formula>$H$65="Board-approved"</formula>
    </cfRule>
  </conditionalFormatting>
  <conditionalFormatting sqref="O342">
    <cfRule type="expression" dxfId="1" priority="2">
      <formula>$H$64="Board-approved"</formula>
    </cfRule>
  </conditionalFormatting>
  <conditionalFormatting sqref="O343">
    <cfRule type="expression" dxfId="0" priority="1">
      <formula>$H$65="Board-approved"</formula>
    </cfRule>
  </conditionalFormatting>
  <dataValidations disablePrompts="1" count="3">
    <dataValidation type="list" allowBlank="1" showInputMessage="1" showErrorMessage="1" sqref="Q59 Q102 Q145 Q188 Q231 Q274 Q317 Q360 Q403 Q446" xr:uid="{65AC6DB5-847B-49D4-95E9-BD0888C2672F}">
      <formula1>"kWh, kW, kVA"</formula1>
    </dataValidation>
    <dataValidation type="list" allowBlank="1" showInputMessage="1" showErrorMessage="1" sqref="F61:I61 F104:I104 F147:I147 F190:I190 F233:I233 F276:I276 F319:I319 F362:I362 F405:I405 F448:I448" xr:uid="{5FD21B91-59B7-4227-B67C-118B470F4363}">
      <formula1>"Customers, Connections"</formula1>
    </dataValidation>
    <dataValidation type="list" allowBlank="1" showInputMessage="1" showErrorMessage="1" sqref="K39:K45" xr:uid="{10F6864C-5B8B-4A4C-A60B-4209B31FB6D7}">
      <formula1>"Actual, Forecast"</formula1>
    </dataValidation>
  </dataValidations>
  <pageMargins left="0.7" right="0.7" top="0.75" bottom="0.75" header="0.3" footer="0.3"/>
</worksheet>
</file>

<file path=customXML/item.xml>��< ? x m l   v e r s i o n = " 1 . 0 "   e n c o d i n g = " u t f - 1 6 " ? >  
 < p r o p e r t i e s   x m l n s = " h t t p : / / w w w . i m a n a g e . c o m / w o r k / x m l s c h e m a " >  
     < d o c u m e n t i d > D O C U M E N T S ! 1 1 8 6 9 3 4 6 4 . 1 < / d o c u m e n t i d >  
     < s e n d e r i d > F H O < / s e n d e r i d >  
     < s e n d e r e m a i l > F H O @ B L G . C O M < / s e n d e r e m a i l >  
     < l a s t m o d i f i e d > 2 0 2 0 - 1 2 - 2 9 T 2 2 : 0 0 : 4 5 . 0 0 0 0 0 0 0 - 0 5 : 0 0 < / l a s t m o d i f i e d >  
     < d a t a b a s e > D O C U M E N T S < / d a t a b a s e >  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Melissa Casson</dc:creator>
  <cp:lastModifiedBy>Micheal Roth</cp:lastModifiedBy>
  <dcterms:created xsi:type="dcterms:W3CDTF">2020-12-29T23:57:18Z</dcterms:created>
  <dcterms:modified xsi:type="dcterms:W3CDTF">2020-12-30T03:00:45Z</dcterms:modified>
</cp:coreProperties>
</file>