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20-0018\Staff Questions\"/>
    </mc:Choice>
  </mc:AlternateContent>
  <bookViews>
    <workbookView xWindow="0" yWindow="0" windowWidth="28800" windowHeight="11775" tabRatio="789" firstSheet="1"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Report'!$C$26:$BT$112</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E472" i="79" l="1"/>
  <c r="F472" i="79"/>
  <c r="G472" i="79" s="1"/>
  <c r="H472" i="79" s="1"/>
  <c r="I472" i="79" s="1"/>
  <c r="J472" i="79" s="1"/>
  <c r="K472" i="79" s="1"/>
  <c r="L472" i="79" s="1"/>
  <c r="M472" i="79" s="1"/>
  <c r="BF96" i="68" l="1"/>
  <c r="AA308" i="79"/>
  <c r="Z308" i="79"/>
  <c r="Y308" i="79"/>
  <c r="AA305" i="79"/>
  <c r="Z305" i="79"/>
  <c r="Y305" i="79"/>
  <c r="N305" i="79"/>
  <c r="N302" i="79"/>
  <c r="U58" i="79"/>
  <c r="V58" i="79" s="1"/>
  <c r="W58" i="79" s="1"/>
  <c r="X58" i="79" s="1"/>
  <c r="H168" i="47" l="1"/>
  <c r="H166" i="47"/>
  <c r="H167" i="47"/>
  <c r="H165" i="47"/>
  <c r="M23" i="45" l="1"/>
  <c r="AA951" i="79"/>
  <c r="Z951" i="79"/>
  <c r="Y951" i="79"/>
  <c r="AA950" i="79"/>
  <c r="Z950" i="79"/>
  <c r="Y950" i="79"/>
  <c r="AA768" i="79"/>
  <c r="Z768" i="79"/>
  <c r="Y768" i="79"/>
  <c r="AA767" i="79"/>
  <c r="Z767" i="79"/>
  <c r="Y767" i="79"/>
  <c r="AA585" i="79"/>
  <c r="Z585" i="79"/>
  <c r="Y585" i="79"/>
  <c r="AA584" i="79"/>
  <c r="Z584" i="79"/>
  <c r="Y584" i="79"/>
  <c r="AA402" i="79"/>
  <c r="Z402" i="79"/>
  <c r="Y402" i="79"/>
  <c r="AA401" i="79"/>
  <c r="Z401" i="79"/>
  <c r="Y401" i="79"/>
  <c r="AA219" i="79"/>
  <c r="Z219" i="79"/>
  <c r="Y219" i="79"/>
  <c r="AA218" i="79"/>
  <c r="Z218" i="79"/>
  <c r="Y218" i="79"/>
  <c r="AA36" i="79"/>
  <c r="Z36" i="79"/>
  <c r="Y36" i="79"/>
  <c r="AA35" i="79"/>
  <c r="Z35" i="79"/>
  <c r="Y35" i="79"/>
  <c r="AA407" i="46"/>
  <c r="Z407" i="46"/>
  <c r="Y407" i="46"/>
  <c r="AA406" i="46"/>
  <c r="Z406" i="46"/>
  <c r="Y406" i="46"/>
  <c r="AA278" i="46"/>
  <c r="Z278" i="46"/>
  <c r="Y278" i="46"/>
  <c r="AA277" i="46"/>
  <c r="Z277" i="46"/>
  <c r="Y277" i="46"/>
  <c r="AA149" i="46"/>
  <c r="Z149" i="46"/>
  <c r="Y149" i="46"/>
  <c r="AA148" i="46"/>
  <c r="Z148" i="46"/>
  <c r="Y148" i="46"/>
  <c r="AA21" i="46"/>
  <c r="Z21" i="46"/>
  <c r="Y21" i="46"/>
  <c r="AA20" i="46"/>
  <c r="Z20" i="46"/>
  <c r="Y20" i="46"/>
  <c r="O1110" i="79" l="1"/>
  <c r="D1110" i="79"/>
  <c r="AA1108" i="79"/>
  <c r="Z1108" i="79"/>
  <c r="Y1108" i="79"/>
  <c r="N1108" i="79"/>
  <c r="AA1105" i="79"/>
  <c r="Z1105" i="79"/>
  <c r="Y1105" i="79"/>
  <c r="N1105" i="79"/>
  <c r="AA1102" i="79"/>
  <c r="Z1102" i="79"/>
  <c r="Y1102" i="79"/>
  <c r="N1102" i="79"/>
  <c r="AA1099" i="79"/>
  <c r="Z1099" i="79"/>
  <c r="Y1099" i="79"/>
  <c r="N1099" i="79"/>
  <c r="AA1096" i="79"/>
  <c r="Z1096" i="79"/>
  <c r="Y1096" i="79"/>
  <c r="N1096" i="79"/>
  <c r="AA1093" i="79"/>
  <c r="Z1093" i="79"/>
  <c r="Y1093" i="79"/>
  <c r="N1093" i="79"/>
  <c r="AA1090" i="79"/>
  <c r="Z1090" i="79"/>
  <c r="Y1090" i="79"/>
  <c r="N1090" i="79"/>
  <c r="AA1087" i="79"/>
  <c r="Z1087" i="79"/>
  <c r="Y1087" i="79"/>
  <c r="AA1084" i="79"/>
  <c r="Z1084" i="79"/>
  <c r="Y1084" i="79"/>
  <c r="N1084" i="79"/>
  <c r="AA1081" i="79"/>
  <c r="Z1081" i="79"/>
  <c r="Y1081" i="79"/>
  <c r="N1081" i="79"/>
  <c r="AA1078" i="79"/>
  <c r="Z1078" i="79"/>
  <c r="Y1078" i="79"/>
  <c r="N1078" i="79"/>
  <c r="AA1075" i="79"/>
  <c r="Z1075" i="79"/>
  <c r="Y1075" i="79"/>
  <c r="N1075" i="79"/>
  <c r="AA1072" i="79"/>
  <c r="Z1072" i="79"/>
  <c r="Y1072" i="79"/>
  <c r="N1072" i="79"/>
  <c r="AA1069" i="79"/>
  <c r="Z1069" i="79"/>
  <c r="Y1069" i="79"/>
  <c r="N1069" i="79"/>
  <c r="AA1065" i="79"/>
  <c r="Z1065" i="79"/>
  <c r="Y1065" i="79"/>
  <c r="N1065" i="79"/>
  <c r="AA1062" i="79"/>
  <c r="Z1062" i="79"/>
  <c r="Y1062" i="79"/>
  <c r="N1062" i="79"/>
  <c r="AA1059" i="79"/>
  <c r="Z1059" i="79"/>
  <c r="Y1059" i="79"/>
  <c r="N1059" i="79"/>
  <c r="AA1055" i="79"/>
  <c r="Z1055" i="79"/>
  <c r="Y1055" i="79"/>
  <c r="N1055" i="79"/>
  <c r="AA1052" i="79"/>
  <c r="Z1052" i="79"/>
  <c r="Y1052" i="79"/>
  <c r="N1052" i="79"/>
  <c r="AA1049" i="79"/>
  <c r="Z1049" i="79"/>
  <c r="Y1049" i="79"/>
  <c r="N1049" i="79"/>
  <c r="AA1046" i="79"/>
  <c r="Z1046" i="79"/>
  <c r="Y1046" i="79"/>
  <c r="N1046" i="79"/>
  <c r="AA1043" i="79"/>
  <c r="Z1043" i="79"/>
  <c r="Y1043" i="79"/>
  <c r="N1043" i="79"/>
  <c r="AA1040" i="79"/>
  <c r="Z1040" i="79"/>
  <c r="Y1040" i="79"/>
  <c r="N1040" i="79"/>
  <c r="AA1037" i="79"/>
  <c r="Z1037" i="79"/>
  <c r="Y1037" i="79"/>
  <c r="N1037" i="79"/>
  <c r="AA1034" i="79"/>
  <c r="Z1034" i="79"/>
  <c r="Y1034" i="79"/>
  <c r="N1034" i="79"/>
  <c r="AA1030" i="79"/>
  <c r="Z1030" i="79"/>
  <c r="Y1030" i="79"/>
  <c r="AA1027" i="79"/>
  <c r="Z1027" i="79"/>
  <c r="Y1027" i="79"/>
  <c r="AA1024" i="79"/>
  <c r="Z1024" i="79"/>
  <c r="Y1024" i="79"/>
  <c r="AA1021" i="79"/>
  <c r="Z1021" i="79"/>
  <c r="Y1021" i="79"/>
  <c r="AA1016" i="79"/>
  <c r="Z1016" i="79"/>
  <c r="Y1016" i="79"/>
  <c r="N1016" i="79"/>
  <c r="AA1013" i="79"/>
  <c r="Z1013" i="79"/>
  <c r="Y1013" i="79"/>
  <c r="N1013" i="79"/>
  <c r="AA1010" i="79"/>
  <c r="Z1010" i="79"/>
  <c r="Y1010" i="79"/>
  <c r="N1010" i="79"/>
  <c r="AA1007" i="79"/>
  <c r="Z1007" i="79"/>
  <c r="Y1007" i="79"/>
  <c r="N1007" i="79"/>
  <c r="AA1003" i="79"/>
  <c r="Z1003" i="79"/>
  <c r="Y1003" i="79"/>
  <c r="N1003" i="79"/>
  <c r="AA1000" i="79"/>
  <c r="Z1000" i="79"/>
  <c r="Y1000" i="79"/>
  <c r="N1000" i="79"/>
  <c r="AA996" i="79"/>
  <c r="Z996" i="79"/>
  <c r="Y996" i="79"/>
  <c r="N996" i="79"/>
  <c r="AA992" i="79"/>
  <c r="Z992" i="79"/>
  <c r="Y992" i="79"/>
  <c r="N992" i="79"/>
  <c r="AA989" i="79"/>
  <c r="Z989" i="79"/>
  <c r="Y989" i="79"/>
  <c r="N989" i="79"/>
  <c r="AA986" i="79"/>
  <c r="Z986" i="79"/>
  <c r="Y986" i="79"/>
  <c r="N986" i="79"/>
  <c r="AA982" i="79"/>
  <c r="Z982" i="79"/>
  <c r="Y982" i="79"/>
  <c r="N982" i="79"/>
  <c r="AA979" i="79"/>
  <c r="Z979" i="79"/>
  <c r="Y979" i="79"/>
  <c r="N979" i="79"/>
  <c r="AA976" i="79"/>
  <c r="Z976" i="79"/>
  <c r="Y976" i="79"/>
  <c r="N976" i="79"/>
  <c r="AA973" i="79"/>
  <c r="Z973" i="79"/>
  <c r="Y973" i="79"/>
  <c r="N973" i="79"/>
  <c r="AA970" i="79"/>
  <c r="Z970" i="79"/>
  <c r="Y970" i="79"/>
  <c r="N970" i="79"/>
  <c r="AA966" i="79"/>
  <c r="Z966" i="79"/>
  <c r="Y966" i="79"/>
  <c r="AA963" i="79"/>
  <c r="Z963" i="79"/>
  <c r="Y963" i="79"/>
  <c r="AA960" i="79"/>
  <c r="Z960" i="79"/>
  <c r="Y960" i="79"/>
  <c r="AA957" i="79"/>
  <c r="Z957" i="79"/>
  <c r="Y957" i="79"/>
  <c r="AA954" i="79"/>
  <c r="Z954" i="79"/>
  <c r="Y954" i="79"/>
  <c r="O927" i="79"/>
  <c r="D927" i="79"/>
  <c r="AA925" i="79"/>
  <c r="Z925" i="79"/>
  <c r="Y925" i="79"/>
  <c r="N925" i="79"/>
  <c r="AA922" i="79"/>
  <c r="Z922" i="79"/>
  <c r="Y922" i="79"/>
  <c r="N922" i="79"/>
  <c r="AA919" i="79"/>
  <c r="Z919" i="79"/>
  <c r="Y919" i="79"/>
  <c r="N919" i="79"/>
  <c r="AA916" i="79"/>
  <c r="Z916" i="79"/>
  <c r="Y916" i="79"/>
  <c r="N916" i="79"/>
  <c r="AA913" i="79"/>
  <c r="Z913" i="79"/>
  <c r="Y913" i="79"/>
  <c r="N913" i="79"/>
  <c r="AA910" i="79"/>
  <c r="Z910" i="79"/>
  <c r="Y910" i="79"/>
  <c r="N910" i="79"/>
  <c r="AA907" i="79"/>
  <c r="Z907" i="79"/>
  <c r="Y907" i="79"/>
  <c r="N907" i="79"/>
  <c r="AA904" i="79"/>
  <c r="Z904" i="79"/>
  <c r="Y904" i="79"/>
  <c r="AA901" i="79"/>
  <c r="Z901" i="79"/>
  <c r="Y901" i="79"/>
  <c r="N901" i="79"/>
  <c r="AA898" i="79"/>
  <c r="Z898" i="79"/>
  <c r="Y898" i="79"/>
  <c r="N898" i="79"/>
  <c r="AA895" i="79"/>
  <c r="Z895" i="79"/>
  <c r="Y895" i="79"/>
  <c r="N895" i="79"/>
  <c r="AA892" i="79"/>
  <c r="Z892" i="79"/>
  <c r="Y892" i="79"/>
  <c r="N892" i="79"/>
  <c r="AA889" i="79"/>
  <c r="Z889" i="79"/>
  <c r="Y889" i="79"/>
  <c r="N889" i="79"/>
  <c r="AA886" i="79"/>
  <c r="Z886" i="79"/>
  <c r="Y886" i="79"/>
  <c r="N886" i="79"/>
  <c r="AA882" i="79"/>
  <c r="Z882" i="79"/>
  <c r="Y882" i="79"/>
  <c r="N882" i="79"/>
  <c r="AA879" i="79"/>
  <c r="Z879" i="79"/>
  <c r="Y879" i="79"/>
  <c r="N879" i="79"/>
  <c r="AA876" i="79"/>
  <c r="Z876" i="79"/>
  <c r="Y876" i="79"/>
  <c r="N876" i="79"/>
  <c r="AA872" i="79"/>
  <c r="Z872" i="79"/>
  <c r="Y872" i="79"/>
  <c r="N872" i="79"/>
  <c r="AA869" i="79"/>
  <c r="Z869" i="79"/>
  <c r="Y869" i="79"/>
  <c r="N869" i="79"/>
  <c r="AA866" i="79"/>
  <c r="Z866" i="79"/>
  <c r="Y866" i="79"/>
  <c r="N866" i="79"/>
  <c r="AA863" i="79"/>
  <c r="Z863" i="79"/>
  <c r="Y863" i="79"/>
  <c r="N863" i="79"/>
  <c r="AA860" i="79"/>
  <c r="Z860" i="79"/>
  <c r="Y860" i="79"/>
  <c r="N860" i="79"/>
  <c r="AA857" i="79"/>
  <c r="Z857" i="79"/>
  <c r="Y857" i="79"/>
  <c r="N857" i="79"/>
  <c r="AA854" i="79"/>
  <c r="Z854" i="79"/>
  <c r="Y854" i="79"/>
  <c r="N854" i="79"/>
  <c r="AA851" i="79"/>
  <c r="Z851" i="79"/>
  <c r="Y851" i="79"/>
  <c r="N851" i="79"/>
  <c r="AA847" i="79"/>
  <c r="Z847" i="79"/>
  <c r="Y847" i="79"/>
  <c r="AA844" i="79"/>
  <c r="Z844" i="79"/>
  <c r="Y844" i="79"/>
  <c r="AA841" i="79"/>
  <c r="Z841" i="79"/>
  <c r="Y841" i="79"/>
  <c r="AA838" i="79"/>
  <c r="Z838" i="79"/>
  <c r="Y838" i="79"/>
  <c r="AA833" i="79"/>
  <c r="Z833" i="79"/>
  <c r="Y833" i="79"/>
  <c r="N833" i="79"/>
  <c r="AA830" i="79"/>
  <c r="Z830" i="79"/>
  <c r="Y830" i="79"/>
  <c r="N830" i="79"/>
  <c r="AA827" i="79"/>
  <c r="Z827" i="79"/>
  <c r="Y827" i="79"/>
  <c r="N827" i="79"/>
  <c r="AA824" i="79"/>
  <c r="Z824" i="79"/>
  <c r="Y824" i="79"/>
  <c r="N824" i="79"/>
  <c r="AA820" i="79"/>
  <c r="Z820" i="79"/>
  <c r="Y820" i="79"/>
  <c r="N820" i="79"/>
  <c r="AA817" i="79"/>
  <c r="Z817" i="79"/>
  <c r="Y817" i="79"/>
  <c r="N817" i="79"/>
  <c r="AA813" i="79"/>
  <c r="Z813" i="79"/>
  <c r="Y813" i="79"/>
  <c r="N813" i="79"/>
  <c r="AA809" i="79"/>
  <c r="Z809" i="79"/>
  <c r="Y809" i="79"/>
  <c r="N809" i="79"/>
  <c r="AA806" i="79"/>
  <c r="Z806" i="79"/>
  <c r="Y806" i="79"/>
  <c r="N806" i="79"/>
  <c r="AA803" i="79"/>
  <c r="Z803" i="79"/>
  <c r="Y803" i="79"/>
  <c r="N803" i="79"/>
  <c r="AA799" i="79"/>
  <c r="Z799" i="79"/>
  <c r="Y799" i="79"/>
  <c r="N799" i="79"/>
  <c r="AA796" i="79"/>
  <c r="Z796" i="79"/>
  <c r="Y796" i="79"/>
  <c r="N796" i="79"/>
  <c r="AA793" i="79"/>
  <c r="Z793" i="79"/>
  <c r="Y793" i="79"/>
  <c r="N793" i="79"/>
  <c r="AA790" i="79"/>
  <c r="Z790" i="79"/>
  <c r="Y790" i="79"/>
  <c r="N790" i="79"/>
  <c r="AA787" i="79"/>
  <c r="Z787" i="79"/>
  <c r="Y787" i="79"/>
  <c r="N787" i="79"/>
  <c r="AA783" i="79"/>
  <c r="Z783" i="79"/>
  <c r="Y783" i="79"/>
  <c r="AA780" i="79"/>
  <c r="Z780" i="79"/>
  <c r="Y780" i="79"/>
  <c r="AA777" i="79"/>
  <c r="Z777" i="79"/>
  <c r="Y777" i="79"/>
  <c r="AA774" i="79"/>
  <c r="Z774" i="79"/>
  <c r="Y774" i="79"/>
  <c r="AA771" i="79"/>
  <c r="Z771" i="79"/>
  <c r="Y771" i="79"/>
  <c r="O744" i="79"/>
  <c r="D744" i="79"/>
  <c r="AA742" i="79"/>
  <c r="Z742" i="79"/>
  <c r="Y742" i="79"/>
  <c r="N742" i="79"/>
  <c r="AA739" i="79"/>
  <c r="Z739" i="79"/>
  <c r="Y739" i="79"/>
  <c r="N739" i="79"/>
  <c r="AA736" i="79"/>
  <c r="Z736" i="79"/>
  <c r="Y736" i="79"/>
  <c r="N736" i="79"/>
  <c r="AA733" i="79"/>
  <c r="Z733" i="79"/>
  <c r="Y733" i="79"/>
  <c r="N733" i="79"/>
  <c r="AA730" i="79"/>
  <c r="Z730" i="79"/>
  <c r="Y730" i="79"/>
  <c r="N730" i="79"/>
  <c r="AA727" i="79"/>
  <c r="Z727" i="79"/>
  <c r="Y727" i="79"/>
  <c r="N727" i="79"/>
  <c r="AA724" i="79"/>
  <c r="Z724" i="79"/>
  <c r="Y724" i="79"/>
  <c r="N724" i="79"/>
  <c r="AA721" i="79"/>
  <c r="Z721" i="79"/>
  <c r="Y721" i="79"/>
  <c r="AA718" i="79"/>
  <c r="Z718" i="79"/>
  <c r="Y718" i="79"/>
  <c r="N718" i="79"/>
  <c r="AA715" i="79"/>
  <c r="Z715" i="79"/>
  <c r="Y715" i="79"/>
  <c r="N715" i="79"/>
  <c r="AA712" i="79"/>
  <c r="Z712" i="79"/>
  <c r="Y712" i="79"/>
  <c r="N712" i="79"/>
  <c r="AA709" i="79"/>
  <c r="Z709" i="79"/>
  <c r="Y709" i="79"/>
  <c r="N709" i="79"/>
  <c r="AA706" i="79"/>
  <c r="Z706" i="79"/>
  <c r="Y706" i="79"/>
  <c r="N706" i="79"/>
  <c r="AA703" i="79"/>
  <c r="Z703" i="79"/>
  <c r="Y703" i="79"/>
  <c r="N703" i="79"/>
  <c r="AA699" i="79"/>
  <c r="Z699" i="79"/>
  <c r="Y699" i="79"/>
  <c r="N699" i="79"/>
  <c r="AA696" i="79"/>
  <c r="Z696" i="79"/>
  <c r="Y696" i="79"/>
  <c r="N696" i="79"/>
  <c r="AA693" i="79"/>
  <c r="Z693" i="79"/>
  <c r="Y693" i="79"/>
  <c r="N693" i="79"/>
  <c r="AA689" i="79"/>
  <c r="Z689" i="79"/>
  <c r="Y689" i="79"/>
  <c r="N689" i="79"/>
  <c r="AA686" i="79"/>
  <c r="Z686" i="79"/>
  <c r="Y686" i="79"/>
  <c r="N686" i="79"/>
  <c r="AA683" i="79"/>
  <c r="Z683" i="79"/>
  <c r="Y683" i="79"/>
  <c r="N683" i="79"/>
  <c r="AA680" i="79"/>
  <c r="Z680" i="79"/>
  <c r="Y680" i="79"/>
  <c r="N680" i="79"/>
  <c r="AA677" i="79"/>
  <c r="Z677" i="79"/>
  <c r="Y677" i="79"/>
  <c r="N677" i="79"/>
  <c r="AA674" i="79"/>
  <c r="Z674" i="79"/>
  <c r="Y674" i="79"/>
  <c r="N674" i="79"/>
  <c r="AA671" i="79"/>
  <c r="Z671" i="79"/>
  <c r="Y671" i="79"/>
  <c r="N671" i="79"/>
  <c r="AA668" i="79"/>
  <c r="Z668" i="79"/>
  <c r="Y668" i="79"/>
  <c r="N668" i="79"/>
  <c r="AA664" i="79"/>
  <c r="Z664" i="79"/>
  <c r="Y664" i="79"/>
  <c r="AA661" i="79"/>
  <c r="Z661" i="79"/>
  <c r="Y661" i="79"/>
  <c r="AA658" i="79"/>
  <c r="Z658" i="79"/>
  <c r="Y658" i="79"/>
  <c r="AA655" i="79"/>
  <c r="Z655" i="79"/>
  <c r="Y655" i="79"/>
  <c r="AA650" i="79"/>
  <c r="Z650" i="79"/>
  <c r="Y650" i="79"/>
  <c r="N650" i="79"/>
  <c r="AA647" i="79"/>
  <c r="Z647" i="79"/>
  <c r="Y647" i="79"/>
  <c r="N647" i="79"/>
  <c r="AA644" i="79"/>
  <c r="Z644" i="79"/>
  <c r="Y644" i="79"/>
  <c r="N644" i="79"/>
  <c r="AA641" i="79"/>
  <c r="Z641" i="79"/>
  <c r="Y641" i="79"/>
  <c r="N641" i="79"/>
  <c r="AA637" i="79"/>
  <c r="Z637" i="79"/>
  <c r="Y637" i="79"/>
  <c r="N637" i="79"/>
  <c r="AA634" i="79"/>
  <c r="Z634" i="79"/>
  <c r="Y634" i="79"/>
  <c r="N634" i="79"/>
  <c r="AA630" i="79"/>
  <c r="Z630" i="79"/>
  <c r="Y630" i="79"/>
  <c r="N630" i="79"/>
  <c r="AA626" i="79"/>
  <c r="Z626" i="79"/>
  <c r="Y626" i="79"/>
  <c r="N626" i="79"/>
  <c r="AA623" i="79"/>
  <c r="Z623" i="79"/>
  <c r="Y623" i="79"/>
  <c r="N623" i="79"/>
  <c r="AA620" i="79"/>
  <c r="Z620" i="79"/>
  <c r="Y620" i="79"/>
  <c r="N620" i="79"/>
  <c r="AA616" i="79"/>
  <c r="Z616" i="79"/>
  <c r="Y616" i="79"/>
  <c r="N616" i="79"/>
  <c r="AA613" i="79"/>
  <c r="Z613" i="79"/>
  <c r="Y613" i="79"/>
  <c r="N613" i="79"/>
  <c r="AA610" i="79"/>
  <c r="Z610" i="79"/>
  <c r="Y610" i="79"/>
  <c r="N610" i="79"/>
  <c r="AA607" i="79"/>
  <c r="Z607" i="79"/>
  <c r="Y607" i="79"/>
  <c r="N607" i="79"/>
  <c r="AA604" i="79"/>
  <c r="Z604" i="79"/>
  <c r="Y604" i="79"/>
  <c r="N604" i="79"/>
  <c r="AA600" i="79"/>
  <c r="Z600" i="79"/>
  <c r="Y600" i="79"/>
  <c r="AA597" i="79"/>
  <c r="Z597" i="79"/>
  <c r="Y597" i="79"/>
  <c r="AA594" i="79"/>
  <c r="Z594" i="79"/>
  <c r="Y594" i="79"/>
  <c r="AA591" i="79"/>
  <c r="Z591" i="79"/>
  <c r="Y591" i="79"/>
  <c r="AA588" i="79"/>
  <c r="Z588" i="79"/>
  <c r="Y588" i="79"/>
  <c r="O561" i="79"/>
  <c r="D561" i="79"/>
  <c r="AA559" i="79"/>
  <c r="Z559" i="79"/>
  <c r="Y559" i="79"/>
  <c r="N559" i="79"/>
  <c r="AA556" i="79"/>
  <c r="Z556" i="79"/>
  <c r="Y556" i="79"/>
  <c r="N556" i="79"/>
  <c r="AA553" i="79"/>
  <c r="Z553" i="79"/>
  <c r="Y553" i="79"/>
  <c r="N553" i="79"/>
  <c r="AA550" i="79"/>
  <c r="Z550" i="79"/>
  <c r="Y550" i="79"/>
  <c r="N550" i="79"/>
  <c r="AA547" i="79"/>
  <c r="Z547" i="79"/>
  <c r="Y547" i="79"/>
  <c r="N547" i="79"/>
  <c r="AA544" i="79"/>
  <c r="Z544" i="79"/>
  <c r="Y544" i="79"/>
  <c r="N544" i="79"/>
  <c r="AA541" i="79"/>
  <c r="Z541" i="79"/>
  <c r="Y541" i="79"/>
  <c r="N541" i="79"/>
  <c r="AA538" i="79"/>
  <c r="Z538" i="79"/>
  <c r="Y538" i="79"/>
  <c r="AA535" i="79"/>
  <c r="Z535" i="79"/>
  <c r="Y535" i="79"/>
  <c r="N535" i="79"/>
  <c r="AA532" i="79"/>
  <c r="Z532" i="79"/>
  <c r="Y532" i="79"/>
  <c r="N532" i="79"/>
  <c r="AA529" i="79"/>
  <c r="Z529" i="79"/>
  <c r="Y529" i="79"/>
  <c r="N529" i="79"/>
  <c r="AA526" i="79"/>
  <c r="Z526" i="79"/>
  <c r="Y526" i="79"/>
  <c r="N526" i="79"/>
  <c r="AA523" i="79"/>
  <c r="Z523" i="79"/>
  <c r="Y523" i="79"/>
  <c r="N523" i="79"/>
  <c r="P488" i="79"/>
  <c r="Q488" i="79" s="1"/>
  <c r="R488" i="79" s="1"/>
  <c r="S488" i="79" s="1"/>
  <c r="T488" i="79" s="1"/>
  <c r="U488" i="79" s="1"/>
  <c r="V488" i="79" s="1"/>
  <c r="W488" i="79" s="1"/>
  <c r="X488" i="79" s="1"/>
  <c r="E488" i="79"/>
  <c r="F488" i="79" s="1"/>
  <c r="G488" i="79" s="1"/>
  <c r="H488" i="79" s="1"/>
  <c r="I488" i="79" s="1"/>
  <c r="J488" i="79" s="1"/>
  <c r="K488" i="79" s="1"/>
  <c r="L488" i="79" s="1"/>
  <c r="M488" i="79" s="1"/>
  <c r="E475" i="79"/>
  <c r="F475" i="79" s="1"/>
  <c r="G475" i="79" s="1"/>
  <c r="H475" i="79" s="1"/>
  <c r="I475" i="79" s="1"/>
  <c r="J475" i="79" s="1"/>
  <c r="K475" i="79" s="1"/>
  <c r="L475" i="79" s="1"/>
  <c r="M475" i="79" s="1"/>
  <c r="O378" i="79"/>
  <c r="D378" i="79"/>
  <c r="AA376" i="79"/>
  <c r="Z376" i="79"/>
  <c r="Y376" i="79"/>
  <c r="N376" i="79"/>
  <c r="AA373" i="79"/>
  <c r="Z373" i="79"/>
  <c r="Y373" i="79"/>
  <c r="N373" i="79"/>
  <c r="AA370" i="79"/>
  <c r="Z370" i="79"/>
  <c r="Y370" i="79"/>
  <c r="N370" i="79"/>
  <c r="AA367" i="79"/>
  <c r="Z367" i="79"/>
  <c r="Y367" i="79"/>
  <c r="N367" i="79"/>
  <c r="AA364" i="79"/>
  <c r="Z364" i="79"/>
  <c r="Y364" i="79"/>
  <c r="N364" i="79"/>
  <c r="AA361" i="79"/>
  <c r="Z361" i="79"/>
  <c r="Y361" i="79"/>
  <c r="N361" i="79"/>
  <c r="AA358" i="79"/>
  <c r="Z358" i="79"/>
  <c r="Y358" i="79"/>
  <c r="N358" i="79"/>
  <c r="AA355" i="79"/>
  <c r="Z355" i="79"/>
  <c r="Y355" i="79"/>
  <c r="AA352" i="79"/>
  <c r="Z352" i="79"/>
  <c r="Y352" i="79"/>
  <c r="N352" i="79"/>
  <c r="AA349" i="79"/>
  <c r="Z349" i="79"/>
  <c r="Y349" i="79"/>
  <c r="N349" i="79"/>
  <c r="AA346" i="79"/>
  <c r="Z346" i="79"/>
  <c r="Y346" i="79"/>
  <c r="N346" i="79"/>
  <c r="AA343" i="79"/>
  <c r="Z343" i="79"/>
  <c r="Y343" i="79"/>
  <c r="N343" i="79"/>
  <c r="AA340" i="79"/>
  <c r="Z340" i="79"/>
  <c r="Y340" i="79"/>
  <c r="N340" i="79"/>
  <c r="AA336" i="79"/>
  <c r="AA337" i="79" s="1"/>
  <c r="Z336" i="79"/>
  <c r="Z337" i="79" s="1"/>
  <c r="Y336" i="79"/>
  <c r="Y337" i="79" s="1"/>
  <c r="N336" i="79"/>
  <c r="N337" i="79" s="1"/>
  <c r="AA333" i="79"/>
  <c r="Z333" i="79"/>
  <c r="Y333" i="79"/>
  <c r="N333" i="79"/>
  <c r="AA330" i="79"/>
  <c r="Z330" i="79"/>
  <c r="Y330" i="79"/>
  <c r="N330" i="79"/>
  <c r="AA326" i="79"/>
  <c r="Z326" i="79"/>
  <c r="Y326" i="79"/>
  <c r="N326" i="79"/>
  <c r="AA323" i="79"/>
  <c r="Z323" i="79"/>
  <c r="Y323" i="79"/>
  <c r="N323" i="79"/>
  <c r="AA320" i="79"/>
  <c r="Z320" i="79"/>
  <c r="Y320" i="79"/>
  <c r="N320" i="79"/>
  <c r="AA317" i="79"/>
  <c r="Z317" i="79"/>
  <c r="Y317" i="79"/>
  <c r="N317" i="79"/>
  <c r="AA314" i="79"/>
  <c r="Z314" i="79"/>
  <c r="Y314" i="79"/>
  <c r="N314" i="79"/>
  <c r="AA311" i="79"/>
  <c r="Z311" i="79"/>
  <c r="Y311" i="79"/>
  <c r="N311" i="79"/>
  <c r="AA298" i="79"/>
  <c r="Z298" i="79"/>
  <c r="Y298" i="79"/>
  <c r="AA295" i="79"/>
  <c r="Z295" i="79"/>
  <c r="Y295" i="79"/>
  <c r="AA292" i="79"/>
  <c r="Z292" i="79"/>
  <c r="Y292" i="79"/>
  <c r="AA287" i="79"/>
  <c r="Z287" i="79"/>
  <c r="Y287" i="79"/>
  <c r="N287" i="79"/>
  <c r="AA284" i="79"/>
  <c r="Z284" i="79"/>
  <c r="Y284" i="79"/>
  <c r="N284" i="79"/>
  <c r="AA281" i="79"/>
  <c r="Z281" i="79"/>
  <c r="Y281" i="79"/>
  <c r="N281" i="79"/>
  <c r="AA278" i="79"/>
  <c r="Z278" i="79"/>
  <c r="Y278" i="79"/>
  <c r="N278" i="79"/>
  <c r="AA275" i="79"/>
  <c r="Z275" i="79"/>
  <c r="Y275" i="79"/>
  <c r="N275" i="79"/>
  <c r="AA271" i="79"/>
  <c r="Z271" i="79"/>
  <c r="Y271" i="79"/>
  <c r="N271" i="79"/>
  <c r="AA268" i="79"/>
  <c r="Z268" i="79"/>
  <c r="Y268" i="79"/>
  <c r="N268" i="79"/>
  <c r="AA264" i="79"/>
  <c r="Z264" i="79"/>
  <c r="Y264" i="79"/>
  <c r="N264" i="79"/>
  <c r="AA260" i="79"/>
  <c r="Z260" i="79"/>
  <c r="Y260" i="79"/>
  <c r="N260" i="79"/>
  <c r="AA257" i="79"/>
  <c r="Z257" i="79"/>
  <c r="Y257" i="79"/>
  <c r="N257" i="79"/>
  <c r="AA254" i="79"/>
  <c r="Z254" i="79"/>
  <c r="Y254" i="79"/>
  <c r="N254" i="79"/>
  <c r="AA250" i="79"/>
  <c r="Z250" i="79"/>
  <c r="Y250" i="79"/>
  <c r="N250" i="79"/>
  <c r="AA247" i="79"/>
  <c r="Z247" i="79"/>
  <c r="Y247" i="79"/>
  <c r="N247" i="79"/>
  <c r="AA244" i="79"/>
  <c r="Z244" i="79"/>
  <c r="Y244" i="79"/>
  <c r="N244" i="79"/>
  <c r="AA241" i="79"/>
  <c r="Z241" i="79"/>
  <c r="Y241" i="79"/>
  <c r="N241" i="79"/>
  <c r="AA238" i="79"/>
  <c r="Z238" i="79"/>
  <c r="Y238" i="79"/>
  <c r="N238" i="79"/>
  <c r="AA234" i="79"/>
  <c r="Z234" i="79"/>
  <c r="Y234" i="79"/>
  <c r="AA231" i="79"/>
  <c r="Z231" i="79"/>
  <c r="Y231" i="79"/>
  <c r="AA228" i="79"/>
  <c r="Z228" i="79"/>
  <c r="Y228" i="79"/>
  <c r="AA225" i="79"/>
  <c r="Z225" i="79"/>
  <c r="Y225" i="79"/>
  <c r="AA222" i="79"/>
  <c r="Z222" i="79"/>
  <c r="Y222" i="79"/>
  <c r="Z212" i="79"/>
  <c r="Y212" i="79"/>
  <c r="Z211" i="79"/>
  <c r="Y211" i="79"/>
  <c r="AA210" i="79"/>
  <c r="Z210" i="79"/>
  <c r="Y210" i="79"/>
  <c r="Z209" i="79"/>
  <c r="Y209" i="79"/>
  <c r="Z208" i="79"/>
  <c r="Y208" i="79"/>
  <c r="Z195" i="79"/>
  <c r="O195" i="79"/>
  <c r="D195" i="79"/>
  <c r="Y195" i="79"/>
  <c r="Y394" i="79" l="1"/>
  <c r="Y944" i="79"/>
  <c r="Z395" i="79"/>
  <c r="Z761" i="79"/>
  <c r="AA761" i="79"/>
  <c r="Z1110" i="79"/>
  <c r="Y561" i="79"/>
  <c r="Y761" i="79"/>
  <c r="Z760" i="79"/>
  <c r="Y378" i="79"/>
  <c r="Z393" i="79"/>
  <c r="Z561" i="79"/>
  <c r="Y1110" i="79"/>
  <c r="AA378" i="79"/>
  <c r="Y395" i="79"/>
  <c r="Z392" i="79"/>
  <c r="Z744" i="79"/>
  <c r="Z927" i="79"/>
  <c r="AA944" i="79"/>
  <c r="AA577" i="79"/>
  <c r="AA578" i="79"/>
  <c r="Z576" i="79"/>
  <c r="Y576" i="79"/>
  <c r="AA576" i="79"/>
  <c r="AA212" i="79"/>
  <c r="AA208" i="79"/>
  <c r="AA209" i="79"/>
  <c r="AA195" i="79"/>
  <c r="AA211" i="79"/>
  <c r="AA394" i="79"/>
  <c r="AA395" i="79"/>
  <c r="AA392" i="79"/>
  <c r="AA744" i="79"/>
  <c r="AA760" i="79"/>
  <c r="Y760" i="79"/>
  <c r="AA1110" i="79"/>
  <c r="Y927" i="79"/>
  <c r="Z378" i="79"/>
  <c r="Z944" i="79"/>
  <c r="Y392" i="79"/>
  <c r="AA393" i="79"/>
  <c r="AA561" i="79"/>
  <c r="Y744" i="79"/>
  <c r="AA927" i="79"/>
  <c r="Y393" i="79"/>
  <c r="Z394" i="79"/>
  <c r="Z577" i="79" l="1"/>
  <c r="Y577" i="79"/>
  <c r="Y578" i="79" l="1"/>
  <c r="Z578" i="79"/>
  <c r="Z531" i="46" l="1"/>
  <c r="Y531" i="46"/>
  <c r="Z530" i="46"/>
  <c r="Y530" i="46"/>
  <c r="Z529" i="46"/>
  <c r="Y529" i="46"/>
  <c r="Z528" i="46"/>
  <c r="Y528" i="46"/>
  <c r="Z527" i="46"/>
  <c r="Y527" i="46"/>
  <c r="Z526" i="46"/>
  <c r="Y526" i="46"/>
  <c r="Z513" i="46"/>
  <c r="Y513" i="46"/>
  <c r="Z401" i="46"/>
  <c r="Y401" i="46"/>
  <c r="Z400" i="46"/>
  <c r="Y400" i="46"/>
  <c r="Z399" i="46"/>
  <c r="Y399" i="46"/>
  <c r="Z398" i="46"/>
  <c r="Y398" i="46"/>
  <c r="Z397" i="46"/>
  <c r="Y397" i="46"/>
  <c r="Z396" i="46"/>
  <c r="Y396" i="46"/>
  <c r="Z395" i="46"/>
  <c r="Y395" i="46"/>
  <c r="Y384" i="46"/>
  <c r="Z384" i="46"/>
  <c r="Z272" i="46"/>
  <c r="Y272" i="46"/>
  <c r="Z271" i="46"/>
  <c r="Y271" i="46"/>
  <c r="Z270" i="46"/>
  <c r="Y270" i="46"/>
  <c r="Z269" i="46"/>
  <c r="Y269" i="46"/>
  <c r="Z268" i="46"/>
  <c r="Y268" i="46"/>
  <c r="Z267" i="46"/>
  <c r="Y267" i="46"/>
  <c r="Z266" i="46"/>
  <c r="Y266" i="46"/>
  <c r="Z265" i="46"/>
  <c r="Y265" i="46"/>
  <c r="Z255" i="46"/>
  <c r="Y255" i="46"/>
  <c r="AA125" i="46"/>
  <c r="Z125" i="46"/>
  <c r="Y125" i="46"/>
  <c r="AA122" i="46"/>
  <c r="Z122" i="46"/>
  <c r="Y122" i="46"/>
  <c r="AA119" i="46"/>
  <c r="Z119" i="46"/>
  <c r="Y119" i="46"/>
  <c r="AA115" i="46"/>
  <c r="Z115" i="46"/>
  <c r="Y115" i="46"/>
  <c r="AA112" i="46"/>
  <c r="Z112" i="46"/>
  <c r="Y112" i="46"/>
  <c r="AA109" i="46"/>
  <c r="Z109" i="46"/>
  <c r="Y109" i="46"/>
  <c r="AA106" i="46"/>
  <c r="Z106" i="46"/>
  <c r="Y106" i="46"/>
  <c r="AA103" i="46"/>
  <c r="Z103" i="46"/>
  <c r="Y103" i="46"/>
  <c r="AA99" i="46"/>
  <c r="Z99" i="46"/>
  <c r="Y99" i="46"/>
  <c r="AA96" i="46"/>
  <c r="Z96" i="46"/>
  <c r="Y96" i="46"/>
  <c r="AA92" i="46"/>
  <c r="Z92" i="46"/>
  <c r="Y92" i="46"/>
  <c r="AA88" i="46"/>
  <c r="Z88" i="46"/>
  <c r="Y88" i="46"/>
  <c r="AA85" i="46"/>
  <c r="Z85" i="46"/>
  <c r="Y85" i="46"/>
  <c r="AA82" i="46"/>
  <c r="Z82" i="46"/>
  <c r="Y82" i="46"/>
  <c r="AA79" i="46"/>
  <c r="Z79" i="46"/>
  <c r="Y79" i="46"/>
  <c r="AA76" i="46"/>
  <c r="Z76" i="46"/>
  <c r="Y76" i="46"/>
  <c r="AA72" i="46"/>
  <c r="Z72" i="46"/>
  <c r="Y72" i="46"/>
  <c r="AA69" i="46"/>
  <c r="Z69" i="46"/>
  <c r="Y69" i="46"/>
  <c r="AA66" i="46"/>
  <c r="Z66" i="46"/>
  <c r="Y66" i="46"/>
  <c r="AA63" i="46"/>
  <c r="Z63" i="46"/>
  <c r="Y63" i="46"/>
  <c r="AA60" i="46"/>
  <c r="Z60" i="46"/>
  <c r="Y60" i="46"/>
  <c r="AA57" i="46"/>
  <c r="Z57" i="46"/>
  <c r="Y57" i="46"/>
  <c r="AA54" i="46"/>
  <c r="Z54" i="46"/>
  <c r="Y54" i="46"/>
  <c r="AA51" i="46"/>
  <c r="Z51" i="46"/>
  <c r="Y51" i="46"/>
  <c r="AA47" i="46"/>
  <c r="Z47" i="46"/>
  <c r="Y47" i="46"/>
  <c r="AA44" i="46"/>
  <c r="Z44" i="46"/>
  <c r="Y44" i="46"/>
  <c r="AA41" i="46"/>
  <c r="Z41" i="46"/>
  <c r="Y41" i="46"/>
  <c r="AA38" i="46"/>
  <c r="Z38" i="46"/>
  <c r="Y38" i="46"/>
  <c r="AA35" i="46"/>
  <c r="Z35" i="46"/>
  <c r="Y35" i="46"/>
  <c r="AA32" i="46"/>
  <c r="Z32" i="46"/>
  <c r="Y32" i="46"/>
  <c r="AA29" i="46"/>
  <c r="Z29" i="46"/>
  <c r="Y29" i="46"/>
  <c r="AA26" i="46"/>
  <c r="Z26" i="46"/>
  <c r="Y26" i="46"/>
  <c r="AA23" i="46"/>
  <c r="Z23" i="46"/>
  <c r="Y23" i="46"/>
  <c r="O513" i="46"/>
  <c r="O384" i="46"/>
  <c r="O255" i="46"/>
  <c r="O127" i="46"/>
  <c r="D513" i="46"/>
  <c r="D384" i="46"/>
  <c r="D255" i="46"/>
  <c r="D127" i="46"/>
  <c r="M17" i="45"/>
  <c r="N44" i="45"/>
  <c r="L22" i="45"/>
  <c r="M50" i="45"/>
  <c r="L50" i="45"/>
  <c r="M51" i="45" s="1"/>
  <c r="K50" i="45"/>
  <c r="L51" i="45" s="1"/>
  <c r="J50" i="45"/>
  <c r="I50" i="45"/>
  <c r="H50" i="45"/>
  <c r="I51" i="45" s="1"/>
  <c r="F50" i="45"/>
  <c r="E50" i="45"/>
  <c r="D50" i="45"/>
  <c r="E51" i="45" s="1"/>
  <c r="G48" i="45"/>
  <c r="G50" i="45" s="1"/>
  <c r="M43" i="45"/>
  <c r="L43" i="45"/>
  <c r="M44" i="45" s="1"/>
  <c r="K43" i="45"/>
  <c r="L44" i="45" s="1"/>
  <c r="J43" i="45"/>
  <c r="I43" i="45"/>
  <c r="H43" i="45"/>
  <c r="I44" i="45" s="1"/>
  <c r="F43" i="45"/>
  <c r="E43" i="45"/>
  <c r="D43" i="45"/>
  <c r="E44" i="45" s="1"/>
  <c r="G41" i="45"/>
  <c r="G43" i="45" s="1"/>
  <c r="M36" i="45"/>
  <c r="L36" i="45"/>
  <c r="M37" i="45" s="1"/>
  <c r="K36" i="45"/>
  <c r="L37" i="45" s="1"/>
  <c r="J36" i="45"/>
  <c r="I36" i="45"/>
  <c r="H36" i="45"/>
  <c r="I37" i="45" s="1"/>
  <c r="F36" i="45"/>
  <c r="E36" i="45"/>
  <c r="D36" i="45"/>
  <c r="E37" i="45" s="1"/>
  <c r="G34" i="45"/>
  <c r="G36" i="45" s="1"/>
  <c r="M29" i="45"/>
  <c r="L29" i="45"/>
  <c r="M30" i="45" s="1"/>
  <c r="K29" i="45"/>
  <c r="K30" i="45" s="1"/>
  <c r="J29" i="45"/>
  <c r="I29" i="45"/>
  <c r="H29" i="45"/>
  <c r="I30" i="45" s="1"/>
  <c r="F29" i="45"/>
  <c r="E29" i="45"/>
  <c r="D29" i="45"/>
  <c r="E30" i="45" s="1"/>
  <c r="G27" i="45"/>
  <c r="G29" i="45" s="1"/>
  <c r="M22" i="45"/>
  <c r="K22" i="45"/>
  <c r="L23" i="45" s="1"/>
  <c r="J22" i="45"/>
  <c r="I22" i="45"/>
  <c r="H22" i="45"/>
  <c r="I23" i="45" s="1"/>
  <c r="F22" i="45"/>
  <c r="E22" i="45"/>
  <c r="D22" i="45"/>
  <c r="E23" i="45" s="1"/>
  <c r="G20" i="45"/>
  <c r="G22" i="45" s="1"/>
  <c r="L17" i="45"/>
  <c r="K17" i="45"/>
  <c r="J17" i="45"/>
  <c r="J51" i="45" s="1"/>
  <c r="I17" i="45"/>
  <c r="H17" i="45"/>
  <c r="G17" i="45"/>
  <c r="F17" i="45"/>
  <c r="F37" i="45" s="1"/>
  <c r="E17" i="45"/>
  <c r="D17" i="45"/>
  <c r="Y141" i="46" l="1"/>
  <c r="Y127" i="46"/>
  <c r="Z142" i="46"/>
  <c r="Y140" i="46"/>
  <c r="Y143" i="46"/>
  <c r="Z127" i="46"/>
  <c r="Z141" i="46"/>
  <c r="Z136" i="46"/>
  <c r="Z140" i="46"/>
  <c r="Z135" i="46"/>
  <c r="Y138" i="46"/>
  <c r="Z139" i="46"/>
  <c r="Y142" i="46"/>
  <c r="Z143" i="46"/>
  <c r="Y136" i="46"/>
  <c r="Z137" i="46"/>
  <c r="Y135" i="46"/>
  <c r="Y139" i="46"/>
  <c r="Y137" i="46"/>
  <c r="Z138" i="46"/>
  <c r="H44" i="45"/>
  <c r="G44" i="45"/>
  <c r="H30" i="45"/>
  <c r="G30" i="45"/>
  <c r="H37" i="45"/>
  <c r="G37" i="45"/>
  <c r="H51" i="45"/>
  <c r="G51" i="45"/>
  <c r="G23" i="45"/>
  <c r="H23" i="45"/>
  <c r="J23" i="45"/>
  <c r="J30" i="45"/>
  <c r="J44" i="45"/>
  <c r="K37" i="45"/>
  <c r="K44" i="45"/>
  <c r="K51" i="45"/>
  <c r="F30" i="45"/>
  <c r="J37" i="45"/>
  <c r="F44" i="45"/>
  <c r="F51" i="45"/>
  <c r="K23" i="45"/>
  <c r="L30" i="45"/>
  <c r="F23" i="45"/>
  <c r="P27" i="85" l="1"/>
  <c r="P49" i="85" s="1"/>
  <c r="C28" i="85" s="1"/>
  <c r="K27" i="85"/>
  <c r="K49" i="85" s="1"/>
  <c r="C27" i="85" s="1"/>
  <c r="D28" i="85" l="1"/>
  <c r="F28" i="85" s="1"/>
  <c r="F39" i="85" s="1"/>
  <c r="E44" i="44" l="1"/>
  <c r="Z128" i="46" s="1"/>
  <c r="AM139" i="79"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AA266" i="46" l="1"/>
  <c r="AA270" i="46"/>
  <c r="AA255" i="46"/>
  <c r="AA265" i="46"/>
  <c r="AA269" i="46"/>
  <c r="AA272" i="46"/>
  <c r="AA267" i="46"/>
  <c r="AA271" i="46"/>
  <c r="AA268" i="46"/>
  <c r="AA526" i="46"/>
  <c r="AA527" i="46"/>
  <c r="AA530" i="46"/>
  <c r="AA531" i="46"/>
  <c r="AA529" i="46"/>
  <c r="AA528" i="46"/>
  <c r="AA513" i="46"/>
  <c r="AA397" i="46"/>
  <c r="AA396" i="46"/>
  <c r="AA384" i="46"/>
  <c r="AA401" i="46"/>
  <c r="AA400" i="46"/>
  <c r="AA398" i="46"/>
  <c r="AA395" i="46"/>
  <c r="AA399" i="46"/>
  <c r="AM1104" i="79"/>
  <c r="AM1107" i="79"/>
  <c r="AE1043" i="79"/>
  <c r="AD1000" i="79"/>
  <c r="AM1006" i="79"/>
  <c r="AL1003" i="79"/>
  <c r="AM1002" i="79"/>
  <c r="AK1003" i="79"/>
  <c r="AJ1003" i="79"/>
  <c r="AI1003" i="79"/>
  <c r="AH1003" i="79"/>
  <c r="AG1003" i="79"/>
  <c r="AF1003" i="79"/>
  <c r="AE1003" i="79"/>
  <c r="AD1003" i="79"/>
  <c r="AC1003" i="79"/>
  <c r="AB1003" i="79"/>
  <c r="AL1000" i="79"/>
  <c r="AK1000" i="79"/>
  <c r="AJ1000" i="79"/>
  <c r="AI1000" i="79"/>
  <c r="AH1000" i="79"/>
  <c r="AG1000" i="79"/>
  <c r="AF1000" i="79"/>
  <c r="AE1000" i="79"/>
  <c r="AC1000" i="79"/>
  <c r="AB1000" i="79"/>
  <c r="AM999" i="79"/>
  <c r="AL872" i="79"/>
  <c r="AL820" i="79"/>
  <c r="AK820" i="79"/>
  <c r="AJ820" i="79"/>
  <c r="AI820" i="79"/>
  <c r="AH820" i="79"/>
  <c r="AG820" i="79"/>
  <c r="AF820" i="79"/>
  <c r="AE820" i="79"/>
  <c r="AD820" i="79"/>
  <c r="AC820" i="79"/>
  <c r="AB820" i="79"/>
  <c r="AM819" i="79"/>
  <c r="AL817" i="79"/>
  <c r="AK817" i="79"/>
  <c r="AJ817" i="79"/>
  <c r="AI817" i="79"/>
  <c r="AH817" i="79"/>
  <c r="AG817" i="79"/>
  <c r="AF817" i="79"/>
  <c r="AE817" i="79"/>
  <c r="AD817" i="79"/>
  <c r="AC817" i="79"/>
  <c r="AB817" i="79"/>
  <c r="AM816" i="79"/>
  <c r="AM660" i="79"/>
  <c r="AM657" i="79"/>
  <c r="AM654" i="79"/>
  <c r="AL637" i="79"/>
  <c r="AK637" i="79"/>
  <c r="AJ637" i="79"/>
  <c r="AI637" i="79"/>
  <c r="AH637" i="79"/>
  <c r="AG637" i="79"/>
  <c r="AF637" i="79"/>
  <c r="AE637" i="79"/>
  <c r="AD637" i="79"/>
  <c r="AC637" i="79"/>
  <c r="AB637" i="79"/>
  <c r="AM636" i="79"/>
  <c r="AL634" i="79"/>
  <c r="AK634" i="79"/>
  <c r="AJ634" i="79"/>
  <c r="AI634" i="79"/>
  <c r="AH634" i="79"/>
  <c r="AG634" i="79"/>
  <c r="AF634" i="79"/>
  <c r="AE634" i="79"/>
  <c r="AD634" i="79"/>
  <c r="AC634" i="79"/>
  <c r="AB634" i="79"/>
  <c r="AM633" i="79"/>
  <c r="AM519" i="79"/>
  <c r="AM515" i="79"/>
  <c r="AL454" i="79"/>
  <c r="AK454" i="79"/>
  <c r="AJ454" i="79"/>
  <c r="AI454" i="79"/>
  <c r="AH454" i="79"/>
  <c r="AG454" i="79"/>
  <c r="AF454" i="79"/>
  <c r="AE454" i="79"/>
  <c r="AD454" i="79"/>
  <c r="AC454" i="79"/>
  <c r="AB454" i="79"/>
  <c r="AM453" i="79"/>
  <c r="AL451" i="79"/>
  <c r="AK451" i="79"/>
  <c r="AJ451" i="79"/>
  <c r="AI451" i="79"/>
  <c r="AH451" i="79"/>
  <c r="AG451" i="79"/>
  <c r="AF451" i="79"/>
  <c r="AE451" i="79"/>
  <c r="AD451" i="79"/>
  <c r="AC451" i="79"/>
  <c r="AB451" i="79"/>
  <c r="AM450" i="79"/>
  <c r="AL271" i="79"/>
  <c r="AK271" i="79"/>
  <c r="AJ271" i="79"/>
  <c r="AI271" i="79"/>
  <c r="AH271" i="79"/>
  <c r="AG271" i="79"/>
  <c r="AF271" i="79"/>
  <c r="AE271" i="79"/>
  <c r="AD271" i="79"/>
  <c r="AC271" i="79"/>
  <c r="AB271" i="79"/>
  <c r="AM270" i="79"/>
  <c r="AL268" i="79"/>
  <c r="AK268" i="79"/>
  <c r="AJ268" i="79"/>
  <c r="AI268" i="79"/>
  <c r="AH268" i="79"/>
  <c r="AG268" i="79"/>
  <c r="AF268" i="79"/>
  <c r="AE268" i="79"/>
  <c r="AD268" i="79"/>
  <c r="AC268" i="79"/>
  <c r="AB268" i="79"/>
  <c r="AM267" i="79"/>
  <c r="AM87" i="79"/>
  <c r="AL88" i="79"/>
  <c r="AK88" i="79"/>
  <c r="AJ88" i="79"/>
  <c r="AI88" i="79"/>
  <c r="AH88" i="79"/>
  <c r="AG88" i="79"/>
  <c r="AF88" i="79"/>
  <c r="AE88" i="79"/>
  <c r="AD88" i="79"/>
  <c r="AC88" i="79"/>
  <c r="AB88" i="79"/>
  <c r="AM80" i="79"/>
  <c r="AL85" i="79"/>
  <c r="AK85" i="79"/>
  <c r="AJ85" i="79"/>
  <c r="AI85" i="79"/>
  <c r="AH85" i="79"/>
  <c r="AG85" i="79"/>
  <c r="AF85" i="79"/>
  <c r="AE85" i="79"/>
  <c r="AD85" i="79"/>
  <c r="AC85" i="79"/>
  <c r="AB85" i="79"/>
  <c r="AM84"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L1013" i="79"/>
  <c r="AK1013" i="79"/>
  <c r="AJ1013" i="79"/>
  <c r="AI1013" i="79"/>
  <c r="AH1013" i="79"/>
  <c r="AG1013" i="79"/>
  <c r="AF1013" i="79"/>
  <c r="AE1013" i="79"/>
  <c r="AD1013" i="79"/>
  <c r="AC1013" i="79"/>
  <c r="AB1013" i="79"/>
  <c r="AL1010" i="79"/>
  <c r="AK1010" i="79"/>
  <c r="AJ1010" i="79"/>
  <c r="AI1010" i="79"/>
  <c r="AH1010" i="79"/>
  <c r="AG1010" i="79"/>
  <c r="AF1010" i="79"/>
  <c r="AE1010" i="79"/>
  <c r="AD1010" i="79"/>
  <c r="AC1010" i="79"/>
  <c r="AB1010" i="79"/>
  <c r="AL1007" i="79"/>
  <c r="AK1007" i="79"/>
  <c r="AJ1007" i="79"/>
  <c r="AI1007" i="79"/>
  <c r="AH1007" i="79"/>
  <c r="AG1007" i="79"/>
  <c r="AF1007" i="79"/>
  <c r="AE1007" i="79"/>
  <c r="AD1007" i="79"/>
  <c r="AC1007" i="79"/>
  <c r="AB1007" i="79"/>
  <c r="AL833" i="79"/>
  <c r="AK833" i="79"/>
  <c r="AJ833" i="79"/>
  <c r="AI833" i="79"/>
  <c r="AH833" i="79"/>
  <c r="AG833" i="79"/>
  <c r="AF833" i="79"/>
  <c r="AE833" i="79"/>
  <c r="AD833" i="79"/>
  <c r="AC833" i="79"/>
  <c r="AB833" i="79"/>
  <c r="AL830" i="79"/>
  <c r="AK830" i="79"/>
  <c r="AJ830" i="79"/>
  <c r="AI830" i="79"/>
  <c r="AH830" i="79"/>
  <c r="AG830" i="79"/>
  <c r="AF830" i="79"/>
  <c r="AE830" i="79"/>
  <c r="AD830" i="79"/>
  <c r="AC830" i="79"/>
  <c r="AB830" i="79"/>
  <c r="AL827" i="79"/>
  <c r="AK827" i="79"/>
  <c r="AJ827" i="79"/>
  <c r="AI827" i="79"/>
  <c r="AH827" i="79"/>
  <c r="AG827" i="79"/>
  <c r="AF827" i="79"/>
  <c r="AE827" i="79"/>
  <c r="AD827" i="79"/>
  <c r="AC827" i="79"/>
  <c r="AB827" i="79"/>
  <c r="AL824" i="79"/>
  <c r="AK824" i="79"/>
  <c r="AJ824" i="79"/>
  <c r="AI824" i="79"/>
  <c r="AH824" i="79"/>
  <c r="AG824" i="79"/>
  <c r="AF824" i="79"/>
  <c r="AE824" i="79"/>
  <c r="AD824" i="79"/>
  <c r="AC824" i="79"/>
  <c r="AB824" i="79"/>
  <c r="N109" i="46" l="1"/>
  <c r="N103" i="46"/>
  <c r="N99" i="46"/>
  <c r="N82" i="46"/>
  <c r="N79" i="46"/>
  <c r="N76" i="46"/>
  <c r="AL650" i="79"/>
  <c r="AK650" i="79"/>
  <c r="AJ650" i="79"/>
  <c r="AI650" i="79"/>
  <c r="AH650" i="79"/>
  <c r="AG650" i="79"/>
  <c r="AF650" i="79"/>
  <c r="AE650" i="79"/>
  <c r="AD650" i="79"/>
  <c r="AC650" i="79"/>
  <c r="AB650" i="79"/>
  <c r="AL647" i="79"/>
  <c r="AK647" i="79"/>
  <c r="AJ647" i="79"/>
  <c r="AI647" i="79"/>
  <c r="AH647" i="79"/>
  <c r="AG647" i="79"/>
  <c r="AF647" i="79"/>
  <c r="AE647" i="79"/>
  <c r="AD647" i="79"/>
  <c r="AC647" i="79"/>
  <c r="AB647" i="79"/>
  <c r="AL644" i="79"/>
  <c r="AK644" i="79"/>
  <c r="AJ644" i="79"/>
  <c r="AI644" i="79"/>
  <c r="AH644" i="79"/>
  <c r="AG644" i="79"/>
  <c r="AF644" i="79"/>
  <c r="AE644" i="79"/>
  <c r="AD644" i="79"/>
  <c r="AC644" i="79"/>
  <c r="AB644" i="79"/>
  <c r="AL641" i="79"/>
  <c r="AK641" i="79"/>
  <c r="AJ641" i="79"/>
  <c r="AI641" i="79"/>
  <c r="AH641" i="79"/>
  <c r="AG641" i="79"/>
  <c r="AF641" i="79"/>
  <c r="AE641" i="79"/>
  <c r="AD641" i="79"/>
  <c r="AC641" i="79"/>
  <c r="AB641" i="79"/>
  <c r="AL467" i="79"/>
  <c r="AK467" i="79"/>
  <c r="AJ467" i="79"/>
  <c r="AI467" i="79"/>
  <c r="AH467" i="79"/>
  <c r="AG467" i="79"/>
  <c r="AF467" i="79"/>
  <c r="AE467" i="79"/>
  <c r="AD467" i="79"/>
  <c r="AC467" i="79"/>
  <c r="AB467" i="79"/>
  <c r="AL464" i="79"/>
  <c r="AK464" i="79"/>
  <c r="AJ464" i="79"/>
  <c r="AI464" i="79"/>
  <c r="AH464" i="79"/>
  <c r="AG464" i="79"/>
  <c r="AF464" i="79"/>
  <c r="AE464" i="79"/>
  <c r="AD464" i="79"/>
  <c r="AC464" i="79"/>
  <c r="AB464" i="79"/>
  <c r="AL461" i="79"/>
  <c r="AK461" i="79"/>
  <c r="AJ461" i="79"/>
  <c r="AI461" i="79"/>
  <c r="AH461" i="79"/>
  <c r="AG461" i="79"/>
  <c r="AF461" i="79"/>
  <c r="AE461" i="79"/>
  <c r="AD461" i="79"/>
  <c r="AC461" i="79"/>
  <c r="AB461" i="79"/>
  <c r="AL458" i="79"/>
  <c r="AK458" i="79"/>
  <c r="AJ458" i="79"/>
  <c r="AI458" i="79"/>
  <c r="AH458" i="79"/>
  <c r="AG458" i="79"/>
  <c r="AF458" i="79"/>
  <c r="AE458" i="79"/>
  <c r="AD458" i="79"/>
  <c r="AC458" i="79"/>
  <c r="AB458" i="79"/>
  <c r="AL284" i="79"/>
  <c r="AK284" i="79"/>
  <c r="AJ284" i="79"/>
  <c r="AI284" i="79"/>
  <c r="AH284" i="79"/>
  <c r="AG284" i="79"/>
  <c r="AF284" i="79"/>
  <c r="AE284" i="79"/>
  <c r="AD284" i="79"/>
  <c r="AC284" i="79"/>
  <c r="AB284" i="79"/>
  <c r="AL281" i="79"/>
  <c r="AK281" i="79"/>
  <c r="AJ281" i="79"/>
  <c r="AI281" i="79"/>
  <c r="AH281" i="79"/>
  <c r="AG281" i="79"/>
  <c r="AF281" i="79"/>
  <c r="AE281" i="79"/>
  <c r="AD281" i="79"/>
  <c r="AC281" i="79"/>
  <c r="AB281" i="79"/>
  <c r="AL278" i="79"/>
  <c r="AK278" i="79"/>
  <c r="AJ278" i="79"/>
  <c r="AI278" i="79"/>
  <c r="AH278" i="79"/>
  <c r="AG278" i="79"/>
  <c r="AF278" i="79"/>
  <c r="AE278" i="79"/>
  <c r="AD278" i="79"/>
  <c r="AC278" i="79"/>
  <c r="AB278" i="79"/>
  <c r="AL275" i="79"/>
  <c r="AK275" i="79"/>
  <c r="AJ275" i="79"/>
  <c r="AI275" i="79"/>
  <c r="AH275" i="79"/>
  <c r="AG275" i="79"/>
  <c r="AF275" i="79"/>
  <c r="AE275" i="79"/>
  <c r="AD275" i="79"/>
  <c r="AC275" i="79"/>
  <c r="AB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B498" i="46"/>
  <c r="AC498" i="46"/>
  <c r="AD498" i="46"/>
  <c r="AE498" i="46"/>
  <c r="AF498" i="46"/>
  <c r="AG498" i="46"/>
  <c r="AH498" i="46"/>
  <c r="AI498" i="46"/>
  <c r="AJ498" i="46"/>
  <c r="AK498" i="46"/>
  <c r="AL498" i="46"/>
  <c r="AB501" i="46"/>
  <c r="AC501" i="46"/>
  <c r="AD501" i="46"/>
  <c r="AE501" i="46"/>
  <c r="AF501" i="46"/>
  <c r="AG501" i="46"/>
  <c r="AH501" i="46"/>
  <c r="AI501" i="46"/>
  <c r="AJ501" i="46"/>
  <c r="AK501" i="46"/>
  <c r="AL501" i="46"/>
  <c r="AB505" i="46"/>
  <c r="AC505" i="46"/>
  <c r="AD505" i="46"/>
  <c r="AE505" i="46"/>
  <c r="AF505" i="46"/>
  <c r="AG505" i="46"/>
  <c r="AH505" i="46"/>
  <c r="AI505" i="46"/>
  <c r="AJ505" i="46"/>
  <c r="AK505" i="46"/>
  <c r="AL505" i="46"/>
  <c r="AB508" i="46"/>
  <c r="AC508" i="46"/>
  <c r="AD508" i="46"/>
  <c r="AE508" i="46"/>
  <c r="AF508" i="46"/>
  <c r="AG508" i="46"/>
  <c r="AH508" i="46"/>
  <c r="AI508" i="46"/>
  <c r="AJ508" i="46"/>
  <c r="AK508" i="46"/>
  <c r="AL508" i="46"/>
  <c r="AB511"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B369" i="46"/>
  <c r="AC369" i="46"/>
  <c r="AD369" i="46"/>
  <c r="AE369" i="46"/>
  <c r="AF369" i="46"/>
  <c r="AG369" i="46"/>
  <c r="AH369" i="46"/>
  <c r="AI369" i="46"/>
  <c r="AJ369" i="46"/>
  <c r="AK369" i="46"/>
  <c r="AL369" i="46"/>
  <c r="AB372" i="46"/>
  <c r="AC372" i="46"/>
  <c r="AD372" i="46"/>
  <c r="AE372" i="46"/>
  <c r="AF372" i="46"/>
  <c r="AG372" i="46"/>
  <c r="AH372" i="46"/>
  <c r="AI372" i="46"/>
  <c r="AJ372" i="46"/>
  <c r="AK372" i="46"/>
  <c r="AL372" i="46"/>
  <c r="AB376" i="46"/>
  <c r="AC376" i="46"/>
  <c r="AD376" i="46"/>
  <c r="AE376" i="46"/>
  <c r="AF376" i="46"/>
  <c r="AG376" i="46"/>
  <c r="AH376" i="46"/>
  <c r="AI376" i="46"/>
  <c r="AJ376" i="46"/>
  <c r="AK376" i="46"/>
  <c r="AL376" i="46"/>
  <c r="AB379" i="46"/>
  <c r="AC379" i="46"/>
  <c r="AD379" i="46"/>
  <c r="AE379" i="46"/>
  <c r="AF379" i="46"/>
  <c r="AG379" i="46"/>
  <c r="AH379" i="46"/>
  <c r="AI379" i="46"/>
  <c r="AJ379" i="46"/>
  <c r="AK379" i="46"/>
  <c r="AL379" i="46"/>
  <c r="AB382" i="46"/>
  <c r="AC382" i="46"/>
  <c r="AD382" i="46"/>
  <c r="AE382" i="46"/>
  <c r="AF382" i="46"/>
  <c r="AG382" i="46"/>
  <c r="AH382" i="46"/>
  <c r="AI382" i="46"/>
  <c r="AJ382" i="46"/>
  <c r="AK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B125" i="46"/>
  <c r="AC125" i="46"/>
  <c r="AD125" i="46"/>
  <c r="AE125" i="46"/>
  <c r="AF125" i="46"/>
  <c r="AG125" i="46"/>
  <c r="AH125" i="46"/>
  <c r="AI125" i="46"/>
  <c r="AJ125" i="46"/>
  <c r="AK125" i="46"/>
  <c r="AL125" i="46"/>
  <c r="AM121" i="46"/>
  <c r="AB122" i="46"/>
  <c r="AC122" i="46"/>
  <c r="AD122" i="46"/>
  <c r="AE122" i="46"/>
  <c r="AF122" i="46"/>
  <c r="AG122" i="46"/>
  <c r="AH122" i="46"/>
  <c r="AI122" i="46"/>
  <c r="AJ122" i="46"/>
  <c r="AK122" i="46"/>
  <c r="AL122" i="46"/>
  <c r="AM118"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B115" i="46" l="1"/>
  <c r="AC115" i="46"/>
  <c r="AD115" i="46"/>
  <c r="AE115" i="46"/>
  <c r="AF115" i="46"/>
  <c r="AG115" i="46"/>
  <c r="AH115" i="46"/>
  <c r="AI115" i="46"/>
  <c r="AJ115" i="46"/>
  <c r="AK115" i="46"/>
  <c r="AL115" i="46"/>
  <c r="AL109" i="46"/>
  <c r="AL112" i="46"/>
  <c r="AB112" i="46"/>
  <c r="AC112" i="46"/>
  <c r="AD112" i="46"/>
  <c r="AE112" i="46"/>
  <c r="AF112" i="46"/>
  <c r="AG112" i="46"/>
  <c r="AH112" i="46"/>
  <c r="AI112" i="46"/>
  <c r="AJ112" i="46"/>
  <c r="AK112" i="46"/>
  <c r="AL77" i="79" l="1"/>
  <c r="AK77" i="79"/>
  <c r="AJ77" i="79"/>
  <c r="AI77" i="79"/>
  <c r="AH77" i="79"/>
  <c r="AG77" i="79"/>
  <c r="AF77" i="79"/>
  <c r="AE77" i="79"/>
  <c r="AD77" i="79"/>
  <c r="AC77" i="79"/>
  <c r="AB77" i="79"/>
  <c r="AL98" i="79"/>
  <c r="AK98" i="79"/>
  <c r="AJ98" i="79"/>
  <c r="AI98" i="79"/>
  <c r="AH98" i="79"/>
  <c r="AG98" i="79"/>
  <c r="AF98" i="79"/>
  <c r="AE98" i="79"/>
  <c r="AD98" i="79"/>
  <c r="AC98" i="79"/>
  <c r="AB98" i="79"/>
  <c r="AL92" i="79"/>
  <c r="AK92" i="79"/>
  <c r="AJ92" i="79"/>
  <c r="AI92" i="79"/>
  <c r="AH92" i="79"/>
  <c r="AG92" i="79"/>
  <c r="AF92" i="79"/>
  <c r="AE92" i="79"/>
  <c r="AD92" i="79"/>
  <c r="AC92" i="79"/>
  <c r="AB92" i="79"/>
  <c r="AL485" i="46"/>
  <c r="AK485" i="46"/>
  <c r="AJ485" i="46"/>
  <c r="AI485" i="46"/>
  <c r="AH485" i="46"/>
  <c r="AG485" i="46"/>
  <c r="AF485" i="46"/>
  <c r="AE485" i="46"/>
  <c r="AD485" i="46"/>
  <c r="AC485" i="46"/>
  <c r="AB485" i="46"/>
  <c r="AL482" i="46"/>
  <c r="AK482" i="46"/>
  <c r="AJ482" i="46"/>
  <c r="AI482" i="46"/>
  <c r="AH482" i="46"/>
  <c r="AG482" i="46"/>
  <c r="AF482" i="46"/>
  <c r="AE482" i="46"/>
  <c r="AD482" i="46"/>
  <c r="AC482" i="46"/>
  <c r="AB482" i="46"/>
  <c r="AL455" i="46"/>
  <c r="AK455" i="46"/>
  <c r="AJ455" i="46"/>
  <c r="AI455" i="46"/>
  <c r="AH455" i="46"/>
  <c r="AG455" i="46"/>
  <c r="AF455" i="46"/>
  <c r="AE455" i="46"/>
  <c r="AD455" i="46"/>
  <c r="AC455" i="46"/>
  <c r="AB455" i="46"/>
  <c r="AL452" i="46"/>
  <c r="AK452" i="46"/>
  <c r="AJ452" i="46"/>
  <c r="AI452" i="46"/>
  <c r="AH452" i="46"/>
  <c r="AG452" i="46"/>
  <c r="AF452" i="46"/>
  <c r="AE452" i="46"/>
  <c r="AD452" i="46"/>
  <c r="AC452" i="46"/>
  <c r="AB452" i="46"/>
  <c r="AL430" i="46"/>
  <c r="AK430" i="46"/>
  <c r="AJ430" i="46"/>
  <c r="AI430" i="46"/>
  <c r="AH430" i="46"/>
  <c r="AG430" i="46"/>
  <c r="AF430" i="46"/>
  <c r="AE430" i="46"/>
  <c r="AD430" i="46"/>
  <c r="AC430" i="46"/>
  <c r="AB430" i="46"/>
  <c r="AL356" i="46"/>
  <c r="AK356" i="46"/>
  <c r="AJ356" i="46"/>
  <c r="AI356" i="46"/>
  <c r="AH356" i="46"/>
  <c r="AG356" i="46"/>
  <c r="AF356" i="46"/>
  <c r="AE356" i="46"/>
  <c r="AD356" i="46"/>
  <c r="AC356" i="46"/>
  <c r="AB356" i="46"/>
  <c r="AL353" i="46"/>
  <c r="AK353" i="46"/>
  <c r="AJ353" i="46"/>
  <c r="AI353" i="46"/>
  <c r="AH353" i="46"/>
  <c r="AG353" i="46"/>
  <c r="AF353" i="46"/>
  <c r="AE353" i="46"/>
  <c r="AD353" i="46"/>
  <c r="AC353" i="46"/>
  <c r="AB353" i="46"/>
  <c r="AL326" i="46"/>
  <c r="AK326" i="46"/>
  <c r="AJ326" i="46"/>
  <c r="AI326" i="46"/>
  <c r="AH326" i="46"/>
  <c r="AG326" i="46"/>
  <c r="AF326" i="46"/>
  <c r="AE326" i="46"/>
  <c r="AD326" i="46"/>
  <c r="AC326" i="46"/>
  <c r="AB326" i="46"/>
  <c r="AL323" i="46"/>
  <c r="AK323" i="46"/>
  <c r="AJ323" i="46"/>
  <c r="AI323" i="46"/>
  <c r="AH323" i="46"/>
  <c r="AG323" i="46"/>
  <c r="AF323" i="46"/>
  <c r="AE323" i="46"/>
  <c r="AD323" i="46"/>
  <c r="AC323" i="46"/>
  <c r="AB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L99" i="46"/>
  <c r="AK99" i="46"/>
  <c r="AJ99" i="46"/>
  <c r="AI99" i="46"/>
  <c r="AH99" i="46"/>
  <c r="AG99" i="46"/>
  <c r="AF99" i="46"/>
  <c r="AE99" i="46"/>
  <c r="AD99" i="46"/>
  <c r="AC99" i="46"/>
  <c r="AB99" i="46"/>
  <c r="AL96" i="46"/>
  <c r="AK96" i="46"/>
  <c r="AJ96" i="46"/>
  <c r="AI96" i="46"/>
  <c r="AH96" i="46"/>
  <c r="AG96" i="46"/>
  <c r="AF96" i="46"/>
  <c r="AE96" i="46"/>
  <c r="AD96" i="46"/>
  <c r="AC96" i="46"/>
  <c r="AB96" i="46"/>
  <c r="AL69" i="46"/>
  <c r="AK69" i="46"/>
  <c r="AJ69" i="46"/>
  <c r="AI69" i="46"/>
  <c r="AH69" i="46"/>
  <c r="AG69" i="46"/>
  <c r="AF69" i="46"/>
  <c r="AE69" i="46"/>
  <c r="AD69" i="46"/>
  <c r="AC69" i="46"/>
  <c r="AB69" i="46"/>
  <c r="AL44" i="46"/>
  <c r="AK44" i="46"/>
  <c r="AJ44" i="46"/>
  <c r="AI44" i="46"/>
  <c r="AH44" i="46"/>
  <c r="AG44" i="46"/>
  <c r="AF44" i="46"/>
  <c r="AE44" i="46"/>
  <c r="AD44" i="46"/>
  <c r="AC44" i="46"/>
  <c r="AB44" i="46"/>
  <c r="AB106" i="46" l="1"/>
  <c r="AL1108" i="79" l="1"/>
  <c r="AK1108" i="79"/>
  <c r="AJ1108" i="79"/>
  <c r="AI1108" i="79"/>
  <c r="AH1108" i="79"/>
  <c r="AG1108" i="79"/>
  <c r="AF1108" i="79"/>
  <c r="AE1108" i="79"/>
  <c r="AD1108" i="79"/>
  <c r="AC1108" i="79"/>
  <c r="AB1108" i="79"/>
  <c r="AL1105" i="79"/>
  <c r="AK1105" i="79"/>
  <c r="AJ1105" i="79"/>
  <c r="AI1105" i="79"/>
  <c r="AH1105" i="79"/>
  <c r="AG1105" i="79"/>
  <c r="AF1105" i="79"/>
  <c r="AE1105" i="79"/>
  <c r="AD1105" i="79"/>
  <c r="AC1105" i="79"/>
  <c r="AB1105" i="79"/>
  <c r="AL1102" i="79"/>
  <c r="AK1102" i="79"/>
  <c r="AJ1102" i="79"/>
  <c r="AI1102" i="79"/>
  <c r="AH1102" i="79"/>
  <c r="AG1102" i="79"/>
  <c r="AF1102" i="79"/>
  <c r="AE1102" i="79"/>
  <c r="AD1102" i="79"/>
  <c r="AC1102" i="79"/>
  <c r="AB1102" i="79"/>
  <c r="AL1099" i="79"/>
  <c r="AK1099" i="79"/>
  <c r="AJ1099" i="79"/>
  <c r="AI1099" i="79"/>
  <c r="AH1099" i="79"/>
  <c r="AG1099" i="79"/>
  <c r="AF1099" i="79"/>
  <c r="AE1099" i="79"/>
  <c r="AD1099" i="79"/>
  <c r="AC1099" i="79"/>
  <c r="AB1099" i="79"/>
  <c r="AL1096" i="79"/>
  <c r="AK1096" i="79"/>
  <c r="AJ1096" i="79"/>
  <c r="AI1096" i="79"/>
  <c r="AH1096" i="79"/>
  <c r="AG1096" i="79"/>
  <c r="AF1096" i="79"/>
  <c r="AE1096" i="79"/>
  <c r="AD1096" i="79"/>
  <c r="AC1096" i="79"/>
  <c r="AB1096" i="79"/>
  <c r="AL1093" i="79"/>
  <c r="AK1093" i="79"/>
  <c r="AJ1093" i="79"/>
  <c r="AI1093" i="79"/>
  <c r="AH1093" i="79"/>
  <c r="AG1093" i="79"/>
  <c r="AF1093" i="79"/>
  <c r="AE1093" i="79"/>
  <c r="AD1093" i="79"/>
  <c r="AC1093" i="79"/>
  <c r="AB1093" i="79"/>
  <c r="AL1090" i="79"/>
  <c r="AK1090" i="79"/>
  <c r="AJ1090" i="79"/>
  <c r="AI1090" i="79"/>
  <c r="AH1090" i="79"/>
  <c r="AG1090" i="79"/>
  <c r="AF1090" i="79"/>
  <c r="AE1090" i="79"/>
  <c r="AD1090" i="79"/>
  <c r="AC1090" i="79"/>
  <c r="AB1090" i="79"/>
  <c r="AL1087" i="79"/>
  <c r="AK1087" i="79"/>
  <c r="AJ1087" i="79"/>
  <c r="AI1087" i="79"/>
  <c r="AH1087" i="79"/>
  <c r="AG1087" i="79"/>
  <c r="AF1087" i="79"/>
  <c r="AE1087" i="79"/>
  <c r="AD1087" i="79"/>
  <c r="AC1087" i="79"/>
  <c r="AB1087" i="79"/>
  <c r="AL1084" i="79"/>
  <c r="AK1084" i="79"/>
  <c r="AJ1084" i="79"/>
  <c r="AI1084" i="79"/>
  <c r="AH1084" i="79"/>
  <c r="AG1084" i="79"/>
  <c r="AF1084" i="79"/>
  <c r="AE1084" i="79"/>
  <c r="AD1084" i="79"/>
  <c r="AC1084" i="79"/>
  <c r="AB1084" i="79"/>
  <c r="AL1081" i="79"/>
  <c r="AK1081" i="79"/>
  <c r="AJ1081" i="79"/>
  <c r="AI1081" i="79"/>
  <c r="AH1081" i="79"/>
  <c r="AG1081" i="79"/>
  <c r="AF1081" i="79"/>
  <c r="AE1081" i="79"/>
  <c r="AD1081" i="79"/>
  <c r="AC1081" i="79"/>
  <c r="AB1081" i="79"/>
  <c r="AL1078" i="79"/>
  <c r="AK1078" i="79"/>
  <c r="AJ1078" i="79"/>
  <c r="AI1078" i="79"/>
  <c r="AH1078" i="79"/>
  <c r="AG1078" i="79"/>
  <c r="AF1078" i="79"/>
  <c r="AE1078" i="79"/>
  <c r="AD1078" i="79"/>
  <c r="AC1078" i="79"/>
  <c r="AB1078" i="79"/>
  <c r="AL1075" i="79"/>
  <c r="AK1075" i="79"/>
  <c r="AJ1075" i="79"/>
  <c r="AI1075" i="79"/>
  <c r="AH1075" i="79"/>
  <c r="AG1075" i="79"/>
  <c r="AF1075" i="79"/>
  <c r="AE1075" i="79"/>
  <c r="AD1075" i="79"/>
  <c r="AC1075" i="79"/>
  <c r="AB1075" i="79"/>
  <c r="AL1072" i="79"/>
  <c r="AK1072" i="79"/>
  <c r="AJ1072" i="79"/>
  <c r="AI1072" i="79"/>
  <c r="AH1072" i="79"/>
  <c r="AG1072" i="79"/>
  <c r="AF1072" i="79"/>
  <c r="AE1072" i="79"/>
  <c r="AD1072" i="79"/>
  <c r="AC1072" i="79"/>
  <c r="AB1072" i="79"/>
  <c r="AL1069" i="79"/>
  <c r="AK1069" i="79"/>
  <c r="AJ1069" i="79"/>
  <c r="AI1069" i="79"/>
  <c r="AH1069" i="79"/>
  <c r="AG1069" i="79"/>
  <c r="AF1069" i="79"/>
  <c r="AE1069" i="79"/>
  <c r="AD1069" i="79"/>
  <c r="AC1069" i="79"/>
  <c r="AB1069" i="79"/>
  <c r="AL1065" i="79"/>
  <c r="AK1065" i="79"/>
  <c r="AJ1065" i="79"/>
  <c r="AI1065" i="79"/>
  <c r="AH1065" i="79"/>
  <c r="AG1065" i="79"/>
  <c r="AF1065" i="79"/>
  <c r="AE1065" i="79"/>
  <c r="AD1065" i="79"/>
  <c r="AC1065" i="79"/>
  <c r="AB1065" i="79"/>
  <c r="AL1062" i="79"/>
  <c r="AK1062" i="79"/>
  <c r="AJ1062" i="79"/>
  <c r="AI1062" i="79"/>
  <c r="AH1062" i="79"/>
  <c r="AG1062" i="79"/>
  <c r="AF1062" i="79"/>
  <c r="AE1062" i="79"/>
  <c r="AD1062" i="79"/>
  <c r="AC1062" i="79"/>
  <c r="AB1062" i="79"/>
  <c r="AL1059" i="79"/>
  <c r="AK1059" i="79"/>
  <c r="AJ1059" i="79"/>
  <c r="AI1059" i="79"/>
  <c r="AH1059" i="79"/>
  <c r="AG1059" i="79"/>
  <c r="AF1059" i="79"/>
  <c r="AE1059" i="79"/>
  <c r="AD1059" i="79"/>
  <c r="AC1059" i="79"/>
  <c r="AB1059" i="79"/>
  <c r="AL1055" i="79"/>
  <c r="AK1055" i="79"/>
  <c r="AJ1055" i="79"/>
  <c r="AI1055" i="79"/>
  <c r="AH1055" i="79"/>
  <c r="AG1055" i="79"/>
  <c r="AF1055" i="79"/>
  <c r="AE1055" i="79"/>
  <c r="AD1055" i="79"/>
  <c r="AC1055" i="79"/>
  <c r="AB1055" i="79"/>
  <c r="AL1052" i="79"/>
  <c r="AK1052" i="79"/>
  <c r="AJ1052" i="79"/>
  <c r="AI1052" i="79"/>
  <c r="AH1052" i="79"/>
  <c r="AG1052" i="79"/>
  <c r="AF1052" i="79"/>
  <c r="AE1052" i="79"/>
  <c r="AD1052" i="79"/>
  <c r="AC1052" i="79"/>
  <c r="AB1052" i="79"/>
  <c r="AL1049" i="79"/>
  <c r="AK1049" i="79"/>
  <c r="AJ1049" i="79"/>
  <c r="AI1049" i="79"/>
  <c r="AH1049" i="79"/>
  <c r="AG1049" i="79"/>
  <c r="AF1049" i="79"/>
  <c r="AE1049" i="79"/>
  <c r="AD1049" i="79"/>
  <c r="AC1049" i="79"/>
  <c r="AB1049" i="79"/>
  <c r="AL1046" i="79"/>
  <c r="AK1046" i="79"/>
  <c r="AJ1046" i="79"/>
  <c r="AI1046" i="79"/>
  <c r="AH1046" i="79"/>
  <c r="AG1046" i="79"/>
  <c r="AF1046" i="79"/>
  <c r="AE1046" i="79"/>
  <c r="AD1046" i="79"/>
  <c r="AC1046" i="79"/>
  <c r="AB1046" i="79"/>
  <c r="AL1043" i="79"/>
  <c r="AK1043" i="79"/>
  <c r="AJ1043" i="79"/>
  <c r="AI1043" i="79"/>
  <c r="AH1043" i="79"/>
  <c r="AG1043" i="79"/>
  <c r="AF1043" i="79"/>
  <c r="AD1043" i="79"/>
  <c r="AC1043" i="79"/>
  <c r="AB1043" i="79"/>
  <c r="AL1040" i="79"/>
  <c r="AK1040" i="79"/>
  <c r="AJ1040" i="79"/>
  <c r="AI1040" i="79"/>
  <c r="AH1040" i="79"/>
  <c r="AG1040" i="79"/>
  <c r="AF1040" i="79"/>
  <c r="AE1040" i="79"/>
  <c r="AD1040" i="79"/>
  <c r="AC1040" i="79"/>
  <c r="AB1040" i="79"/>
  <c r="AL1037" i="79"/>
  <c r="AK1037" i="79"/>
  <c r="AJ1037" i="79"/>
  <c r="AI1037" i="79"/>
  <c r="AH1037" i="79"/>
  <c r="AG1037" i="79"/>
  <c r="AF1037" i="79"/>
  <c r="AE1037" i="79"/>
  <c r="AD1037" i="79"/>
  <c r="AC1037" i="79"/>
  <c r="AB1037" i="79"/>
  <c r="AL1034" i="79"/>
  <c r="AK1034" i="79"/>
  <c r="AJ1034" i="79"/>
  <c r="AI1034" i="79"/>
  <c r="AH1034" i="79"/>
  <c r="AG1034" i="79"/>
  <c r="AF1034" i="79"/>
  <c r="AE1034" i="79"/>
  <c r="AD1034" i="79"/>
  <c r="AC1034" i="79"/>
  <c r="AB1034" i="79"/>
  <c r="AL1030" i="79"/>
  <c r="AK1030" i="79"/>
  <c r="AJ1030" i="79"/>
  <c r="AI1030" i="79"/>
  <c r="AH1030" i="79"/>
  <c r="AG1030" i="79"/>
  <c r="AF1030" i="79"/>
  <c r="AE1030" i="79"/>
  <c r="AD1030" i="79"/>
  <c r="AC1030" i="79"/>
  <c r="AB1030" i="79"/>
  <c r="AL1027" i="79"/>
  <c r="AK1027" i="79"/>
  <c r="AJ1027" i="79"/>
  <c r="AI1027" i="79"/>
  <c r="AH1027" i="79"/>
  <c r="AG1027" i="79"/>
  <c r="AF1027" i="79"/>
  <c r="AE1027" i="79"/>
  <c r="AD1027" i="79"/>
  <c r="AC1027" i="79"/>
  <c r="AB1027" i="79"/>
  <c r="AL1024" i="79"/>
  <c r="AK1024" i="79"/>
  <c r="AJ1024" i="79"/>
  <c r="AI1024" i="79"/>
  <c r="AH1024" i="79"/>
  <c r="AG1024" i="79"/>
  <c r="AF1024" i="79"/>
  <c r="AE1024" i="79"/>
  <c r="AD1024" i="79"/>
  <c r="AC1024" i="79"/>
  <c r="AB1024" i="79"/>
  <c r="AL1021" i="79"/>
  <c r="AK1021" i="79"/>
  <c r="AJ1021" i="79"/>
  <c r="AI1021" i="79"/>
  <c r="AH1021" i="79"/>
  <c r="AG1021" i="79"/>
  <c r="AF1021" i="79"/>
  <c r="AE1021" i="79"/>
  <c r="AD1021" i="79"/>
  <c r="AC1021" i="79"/>
  <c r="AB1021" i="79"/>
  <c r="AL996" i="79"/>
  <c r="AK996" i="79"/>
  <c r="AJ996" i="79"/>
  <c r="AI996" i="79"/>
  <c r="AH996" i="79"/>
  <c r="AG996" i="79"/>
  <c r="AF996" i="79"/>
  <c r="AE996" i="79"/>
  <c r="AD996" i="79"/>
  <c r="AC996" i="79"/>
  <c r="AB996" i="79"/>
  <c r="AL992" i="79"/>
  <c r="AK992" i="79"/>
  <c r="AJ992" i="79"/>
  <c r="AI992" i="79"/>
  <c r="AH992" i="79"/>
  <c r="AG992" i="79"/>
  <c r="AF992" i="79"/>
  <c r="AE992" i="79"/>
  <c r="AD992" i="79"/>
  <c r="AC992" i="79"/>
  <c r="AB992" i="79"/>
  <c r="AL989" i="79"/>
  <c r="AK989" i="79"/>
  <c r="AJ989" i="79"/>
  <c r="AI989" i="79"/>
  <c r="AH989" i="79"/>
  <c r="AG989" i="79"/>
  <c r="AF989" i="79"/>
  <c r="AE989" i="79"/>
  <c r="AD989" i="79"/>
  <c r="AC989" i="79"/>
  <c r="AB989" i="79"/>
  <c r="AL986" i="79"/>
  <c r="AK986" i="79"/>
  <c r="AJ986" i="79"/>
  <c r="AI986" i="79"/>
  <c r="AH986" i="79"/>
  <c r="AG986" i="79"/>
  <c r="AF986" i="79"/>
  <c r="AE986" i="79"/>
  <c r="AD986" i="79"/>
  <c r="AC986" i="79"/>
  <c r="AB986" i="79"/>
  <c r="AL982" i="79"/>
  <c r="AK982" i="79"/>
  <c r="AJ982" i="79"/>
  <c r="AI982" i="79"/>
  <c r="AH982" i="79"/>
  <c r="AG982" i="79"/>
  <c r="AF982" i="79"/>
  <c r="AE982" i="79"/>
  <c r="AD982" i="79"/>
  <c r="AC982" i="79"/>
  <c r="AB982" i="79"/>
  <c r="AL979" i="79"/>
  <c r="AK979" i="79"/>
  <c r="AJ979" i="79"/>
  <c r="AI979" i="79"/>
  <c r="AH979" i="79"/>
  <c r="AG979" i="79"/>
  <c r="AF979" i="79"/>
  <c r="AE979" i="79"/>
  <c r="AD979" i="79"/>
  <c r="AC979" i="79"/>
  <c r="AB979" i="79"/>
  <c r="AL976" i="79"/>
  <c r="AK976" i="79"/>
  <c r="AJ976" i="79"/>
  <c r="AI976" i="79"/>
  <c r="AH976" i="79"/>
  <c r="AG976" i="79"/>
  <c r="AF976" i="79"/>
  <c r="AE976" i="79"/>
  <c r="AD976" i="79"/>
  <c r="AC976" i="79"/>
  <c r="AB976" i="79"/>
  <c r="AL973" i="79"/>
  <c r="AK973" i="79"/>
  <c r="AJ973" i="79"/>
  <c r="AI973" i="79"/>
  <c r="AH973" i="79"/>
  <c r="AG973" i="79"/>
  <c r="AF973" i="79"/>
  <c r="AE973" i="79"/>
  <c r="AD973" i="79"/>
  <c r="AC973" i="79"/>
  <c r="AB973" i="79"/>
  <c r="AL970" i="79"/>
  <c r="AK970" i="79"/>
  <c r="AJ970" i="79"/>
  <c r="AI970" i="79"/>
  <c r="AH970" i="79"/>
  <c r="AG970" i="79"/>
  <c r="AF970" i="79"/>
  <c r="AE970" i="79"/>
  <c r="AD970" i="79"/>
  <c r="AC970" i="79"/>
  <c r="AB970" i="79"/>
  <c r="AL966" i="79"/>
  <c r="AK966" i="79"/>
  <c r="AJ966" i="79"/>
  <c r="AI966" i="79"/>
  <c r="AH966" i="79"/>
  <c r="AG966" i="79"/>
  <c r="AF966" i="79"/>
  <c r="AE966" i="79"/>
  <c r="AD966" i="79"/>
  <c r="AC966" i="79"/>
  <c r="AB966" i="79"/>
  <c r="AL963" i="79"/>
  <c r="AK963" i="79"/>
  <c r="AJ963" i="79"/>
  <c r="AI963" i="79"/>
  <c r="AH963" i="79"/>
  <c r="AG963" i="79"/>
  <c r="AF963" i="79"/>
  <c r="AE963" i="79"/>
  <c r="AD963" i="79"/>
  <c r="AC963" i="79"/>
  <c r="AB963" i="79"/>
  <c r="AL960" i="79"/>
  <c r="AK960" i="79"/>
  <c r="AJ960" i="79"/>
  <c r="AI960" i="79"/>
  <c r="AH960" i="79"/>
  <c r="AG960" i="79"/>
  <c r="AF960" i="79"/>
  <c r="AE960" i="79"/>
  <c r="AD960" i="79"/>
  <c r="AC960" i="79"/>
  <c r="AB960" i="79"/>
  <c r="AL957" i="79"/>
  <c r="AK957" i="79"/>
  <c r="AJ957" i="79"/>
  <c r="AI957" i="79"/>
  <c r="AH957" i="79"/>
  <c r="AG957" i="79"/>
  <c r="AF957" i="79"/>
  <c r="AE957" i="79"/>
  <c r="AD957" i="79"/>
  <c r="AC957" i="79"/>
  <c r="AB957" i="79"/>
  <c r="AL954" i="79"/>
  <c r="AK954" i="79"/>
  <c r="AJ954" i="79"/>
  <c r="AI954" i="79"/>
  <c r="AH954" i="79"/>
  <c r="AG954" i="79"/>
  <c r="AF954" i="79"/>
  <c r="AE954" i="79"/>
  <c r="AD954" i="79"/>
  <c r="AC954" i="79"/>
  <c r="AB954" i="79"/>
  <c r="AL925" i="79"/>
  <c r="AK925" i="79"/>
  <c r="AJ925" i="79"/>
  <c r="AI925" i="79"/>
  <c r="AH925" i="79"/>
  <c r="AG925" i="79"/>
  <c r="AF925" i="79"/>
  <c r="AE925" i="79"/>
  <c r="AD925" i="79"/>
  <c r="AC925" i="79"/>
  <c r="AB925" i="79"/>
  <c r="AL922" i="79"/>
  <c r="AK922" i="79"/>
  <c r="AJ922" i="79"/>
  <c r="AI922" i="79"/>
  <c r="AH922" i="79"/>
  <c r="AG922" i="79"/>
  <c r="AF922" i="79"/>
  <c r="AE922" i="79"/>
  <c r="AD922" i="79"/>
  <c r="AC922" i="79"/>
  <c r="AB922" i="79"/>
  <c r="AL919" i="79"/>
  <c r="AK919" i="79"/>
  <c r="AJ919" i="79"/>
  <c r="AI919" i="79"/>
  <c r="AH919" i="79"/>
  <c r="AG919" i="79"/>
  <c r="AF919" i="79"/>
  <c r="AE919" i="79"/>
  <c r="AD919" i="79"/>
  <c r="AC919" i="79"/>
  <c r="AB919" i="79"/>
  <c r="AL916" i="79"/>
  <c r="AK916" i="79"/>
  <c r="AJ916" i="79"/>
  <c r="AI916" i="79"/>
  <c r="AH916" i="79"/>
  <c r="AG916" i="79"/>
  <c r="AF916" i="79"/>
  <c r="AE916" i="79"/>
  <c r="AD916" i="79"/>
  <c r="AC916" i="79"/>
  <c r="AB916" i="79"/>
  <c r="AL913" i="79"/>
  <c r="AK913" i="79"/>
  <c r="AJ913" i="79"/>
  <c r="AI913" i="79"/>
  <c r="AH913" i="79"/>
  <c r="AG913" i="79"/>
  <c r="AF913" i="79"/>
  <c r="AE913" i="79"/>
  <c r="AD913" i="79"/>
  <c r="AC913" i="79"/>
  <c r="AB913" i="79"/>
  <c r="AL910" i="79"/>
  <c r="AK910" i="79"/>
  <c r="AJ910" i="79"/>
  <c r="AI910" i="79"/>
  <c r="AH910" i="79"/>
  <c r="AG910" i="79"/>
  <c r="AF910" i="79"/>
  <c r="AE910" i="79"/>
  <c r="AD910" i="79"/>
  <c r="AC910" i="79"/>
  <c r="AB910" i="79"/>
  <c r="AL907" i="79"/>
  <c r="AK907" i="79"/>
  <c r="AJ907" i="79"/>
  <c r="AI907" i="79"/>
  <c r="AH907" i="79"/>
  <c r="AG907" i="79"/>
  <c r="AF907" i="79"/>
  <c r="AE907" i="79"/>
  <c r="AD907" i="79"/>
  <c r="AC907" i="79"/>
  <c r="AB907" i="79"/>
  <c r="AL904" i="79"/>
  <c r="AK904" i="79"/>
  <c r="AJ904" i="79"/>
  <c r="AI904" i="79"/>
  <c r="AH904" i="79"/>
  <c r="AG904" i="79"/>
  <c r="AF904" i="79"/>
  <c r="AE904" i="79"/>
  <c r="AD904" i="79"/>
  <c r="AC904" i="79"/>
  <c r="AB904" i="79"/>
  <c r="AL901" i="79"/>
  <c r="AK901" i="79"/>
  <c r="AJ901" i="79"/>
  <c r="AI901" i="79"/>
  <c r="AH901" i="79"/>
  <c r="AG901" i="79"/>
  <c r="AF901" i="79"/>
  <c r="AE901" i="79"/>
  <c r="AD901" i="79"/>
  <c r="AC901" i="79"/>
  <c r="AB901" i="79"/>
  <c r="AL898" i="79"/>
  <c r="AK898" i="79"/>
  <c r="AJ898" i="79"/>
  <c r="AI898" i="79"/>
  <c r="AH898" i="79"/>
  <c r="AG898" i="79"/>
  <c r="AF898" i="79"/>
  <c r="AE898" i="79"/>
  <c r="AD898" i="79"/>
  <c r="AC898" i="79"/>
  <c r="AB898" i="79"/>
  <c r="AL895" i="79"/>
  <c r="AK895" i="79"/>
  <c r="AJ895" i="79"/>
  <c r="AI895" i="79"/>
  <c r="AH895" i="79"/>
  <c r="AG895" i="79"/>
  <c r="AF895" i="79"/>
  <c r="AE895" i="79"/>
  <c r="AD895" i="79"/>
  <c r="AC895" i="79"/>
  <c r="AB895" i="79"/>
  <c r="AL892" i="79"/>
  <c r="AK892" i="79"/>
  <c r="AJ892" i="79"/>
  <c r="AI892" i="79"/>
  <c r="AH892" i="79"/>
  <c r="AG892" i="79"/>
  <c r="AF892" i="79"/>
  <c r="AE892" i="79"/>
  <c r="AD892" i="79"/>
  <c r="AC892" i="79"/>
  <c r="AB892" i="79"/>
  <c r="AL889" i="79"/>
  <c r="AK889" i="79"/>
  <c r="AJ889" i="79"/>
  <c r="AI889" i="79"/>
  <c r="AH889" i="79"/>
  <c r="AG889" i="79"/>
  <c r="AF889" i="79"/>
  <c r="AE889" i="79"/>
  <c r="AD889" i="79"/>
  <c r="AC889" i="79"/>
  <c r="AB889" i="79"/>
  <c r="AL886" i="79"/>
  <c r="AK886" i="79"/>
  <c r="AJ886" i="79"/>
  <c r="AI886" i="79"/>
  <c r="AH886" i="79"/>
  <c r="AG886" i="79"/>
  <c r="AF886" i="79"/>
  <c r="AE886" i="79"/>
  <c r="AD886" i="79"/>
  <c r="AC886" i="79"/>
  <c r="AB886" i="79"/>
  <c r="AL882" i="79"/>
  <c r="AK882" i="79"/>
  <c r="AJ882" i="79"/>
  <c r="AI882" i="79"/>
  <c r="AH882" i="79"/>
  <c r="AG882" i="79"/>
  <c r="AF882" i="79"/>
  <c r="AE882" i="79"/>
  <c r="AD882" i="79"/>
  <c r="AC882" i="79"/>
  <c r="AB882" i="79"/>
  <c r="AL879" i="79"/>
  <c r="AK879" i="79"/>
  <c r="AJ879" i="79"/>
  <c r="AI879" i="79"/>
  <c r="AH879" i="79"/>
  <c r="AG879" i="79"/>
  <c r="AF879" i="79"/>
  <c r="AE879" i="79"/>
  <c r="AD879" i="79"/>
  <c r="AC879" i="79"/>
  <c r="AB879" i="79"/>
  <c r="AL876" i="79"/>
  <c r="AK876" i="79"/>
  <c r="AJ876" i="79"/>
  <c r="AI876" i="79"/>
  <c r="AH876" i="79"/>
  <c r="AG876" i="79"/>
  <c r="AF876" i="79"/>
  <c r="AE876" i="79"/>
  <c r="AD876" i="79"/>
  <c r="AC876" i="79"/>
  <c r="AB876" i="79"/>
  <c r="AK872" i="79"/>
  <c r="AJ872" i="79"/>
  <c r="AI872" i="79"/>
  <c r="AH872" i="79"/>
  <c r="AG872" i="79"/>
  <c r="AF872" i="79"/>
  <c r="AE872" i="79"/>
  <c r="AD872" i="79"/>
  <c r="AC872" i="79"/>
  <c r="AB872" i="79"/>
  <c r="AL869" i="79"/>
  <c r="AK869" i="79"/>
  <c r="AJ869" i="79"/>
  <c r="AI869" i="79"/>
  <c r="AH869" i="79"/>
  <c r="AG869" i="79"/>
  <c r="AF869" i="79"/>
  <c r="AE869" i="79"/>
  <c r="AD869" i="79"/>
  <c r="AC869" i="79"/>
  <c r="AB869" i="79"/>
  <c r="AL866" i="79"/>
  <c r="AK866" i="79"/>
  <c r="AJ866" i="79"/>
  <c r="AI866" i="79"/>
  <c r="AH866" i="79"/>
  <c r="AG866" i="79"/>
  <c r="AF866" i="79"/>
  <c r="AE866" i="79"/>
  <c r="AD866" i="79"/>
  <c r="AC866" i="79"/>
  <c r="AB866" i="79"/>
  <c r="AL863" i="79"/>
  <c r="AK863" i="79"/>
  <c r="AJ863" i="79"/>
  <c r="AI863" i="79"/>
  <c r="AH863" i="79"/>
  <c r="AG863" i="79"/>
  <c r="AF863" i="79"/>
  <c r="AE863" i="79"/>
  <c r="AD863" i="79"/>
  <c r="AC863" i="79"/>
  <c r="AB863" i="79"/>
  <c r="AL860" i="79"/>
  <c r="AK860" i="79"/>
  <c r="AJ860" i="79"/>
  <c r="AI860" i="79"/>
  <c r="AH860" i="79"/>
  <c r="AG860" i="79"/>
  <c r="AF860" i="79"/>
  <c r="AE860" i="79"/>
  <c r="AD860" i="79"/>
  <c r="AC860" i="79"/>
  <c r="AB860" i="79"/>
  <c r="AL857" i="79"/>
  <c r="AK857" i="79"/>
  <c r="AJ857" i="79"/>
  <c r="AI857" i="79"/>
  <c r="AH857" i="79"/>
  <c r="AG857" i="79"/>
  <c r="AF857" i="79"/>
  <c r="AE857" i="79"/>
  <c r="AD857" i="79"/>
  <c r="AC857" i="79"/>
  <c r="AB857" i="79"/>
  <c r="AL854" i="79"/>
  <c r="AK854" i="79"/>
  <c r="AJ854" i="79"/>
  <c r="AI854" i="79"/>
  <c r="AH854" i="79"/>
  <c r="AG854" i="79"/>
  <c r="AF854" i="79"/>
  <c r="AE854" i="79"/>
  <c r="AD854" i="79"/>
  <c r="AC854" i="79"/>
  <c r="AB854" i="79"/>
  <c r="AL851" i="79"/>
  <c r="AK851" i="79"/>
  <c r="AJ851" i="79"/>
  <c r="AI851" i="79"/>
  <c r="AH851" i="79"/>
  <c r="AG851" i="79"/>
  <c r="AF851" i="79"/>
  <c r="AE851" i="79"/>
  <c r="AD851" i="79"/>
  <c r="AC851" i="79"/>
  <c r="AB851" i="79"/>
  <c r="AL847" i="79"/>
  <c r="AK847" i="79"/>
  <c r="AJ847" i="79"/>
  <c r="AI847" i="79"/>
  <c r="AH847" i="79"/>
  <c r="AG847" i="79"/>
  <c r="AF847" i="79"/>
  <c r="AE847" i="79"/>
  <c r="AD847" i="79"/>
  <c r="AC847" i="79"/>
  <c r="AB847" i="79"/>
  <c r="AL844" i="79"/>
  <c r="AK844" i="79"/>
  <c r="AJ844" i="79"/>
  <c r="AI844" i="79"/>
  <c r="AH844" i="79"/>
  <c r="AG844" i="79"/>
  <c r="AF844" i="79"/>
  <c r="AE844" i="79"/>
  <c r="AD844" i="79"/>
  <c r="AC844" i="79"/>
  <c r="AB844" i="79"/>
  <c r="AL841" i="79"/>
  <c r="AK841" i="79"/>
  <c r="AJ841" i="79"/>
  <c r="AI841" i="79"/>
  <c r="AH841" i="79"/>
  <c r="AG841" i="79"/>
  <c r="AF841" i="79"/>
  <c r="AE841" i="79"/>
  <c r="AD841" i="79"/>
  <c r="AC841" i="79"/>
  <c r="AB841" i="79"/>
  <c r="AL838" i="79"/>
  <c r="AK838" i="79"/>
  <c r="AJ838" i="79"/>
  <c r="AI838" i="79"/>
  <c r="AH838" i="79"/>
  <c r="AG838" i="79"/>
  <c r="AF838" i="79"/>
  <c r="AE838" i="79"/>
  <c r="AD838" i="79"/>
  <c r="AC838" i="79"/>
  <c r="AB838" i="79"/>
  <c r="AL813" i="79"/>
  <c r="AK813" i="79"/>
  <c r="AJ813" i="79"/>
  <c r="AI813" i="79"/>
  <c r="AH813" i="79"/>
  <c r="AG813" i="79"/>
  <c r="AF813" i="79"/>
  <c r="AE813" i="79"/>
  <c r="AD813" i="79"/>
  <c r="AC813" i="79"/>
  <c r="AB813" i="79"/>
  <c r="AL809" i="79"/>
  <c r="AK809" i="79"/>
  <c r="AJ809" i="79"/>
  <c r="AI809" i="79"/>
  <c r="AH809" i="79"/>
  <c r="AG809" i="79"/>
  <c r="AF809" i="79"/>
  <c r="AE809" i="79"/>
  <c r="AD809" i="79"/>
  <c r="AC809" i="79"/>
  <c r="AB809" i="79"/>
  <c r="AL806" i="79"/>
  <c r="AK806" i="79"/>
  <c r="AJ806" i="79"/>
  <c r="AI806" i="79"/>
  <c r="AH806" i="79"/>
  <c r="AG806" i="79"/>
  <c r="AF806" i="79"/>
  <c r="AE806" i="79"/>
  <c r="AD806" i="79"/>
  <c r="AC806" i="79"/>
  <c r="AB806" i="79"/>
  <c r="AL803" i="79"/>
  <c r="AK803" i="79"/>
  <c r="AJ803" i="79"/>
  <c r="AI803" i="79"/>
  <c r="AH803" i="79"/>
  <c r="AG803" i="79"/>
  <c r="AF803" i="79"/>
  <c r="AE803" i="79"/>
  <c r="AD803" i="79"/>
  <c r="AC803" i="79"/>
  <c r="AB803" i="79"/>
  <c r="AL799" i="79"/>
  <c r="AK799" i="79"/>
  <c r="AJ799" i="79"/>
  <c r="AI799" i="79"/>
  <c r="AH799" i="79"/>
  <c r="AG799" i="79"/>
  <c r="AF799" i="79"/>
  <c r="AE799" i="79"/>
  <c r="AD799" i="79"/>
  <c r="AC799" i="79"/>
  <c r="AB799" i="79"/>
  <c r="AL796" i="79"/>
  <c r="AK796" i="79"/>
  <c r="AJ796" i="79"/>
  <c r="AI796" i="79"/>
  <c r="AH796" i="79"/>
  <c r="AG796" i="79"/>
  <c r="AF796" i="79"/>
  <c r="AE796" i="79"/>
  <c r="AD796" i="79"/>
  <c r="AC796" i="79"/>
  <c r="AB796" i="79"/>
  <c r="AL793" i="79"/>
  <c r="AK793" i="79"/>
  <c r="AJ793" i="79"/>
  <c r="AI793" i="79"/>
  <c r="AH793" i="79"/>
  <c r="AG793" i="79"/>
  <c r="AF793" i="79"/>
  <c r="AE793" i="79"/>
  <c r="AD793" i="79"/>
  <c r="AC793" i="79"/>
  <c r="AB793" i="79"/>
  <c r="AL790" i="79"/>
  <c r="AK790" i="79"/>
  <c r="AJ790" i="79"/>
  <c r="AI790" i="79"/>
  <c r="AH790" i="79"/>
  <c r="AG790" i="79"/>
  <c r="AF790" i="79"/>
  <c r="AE790" i="79"/>
  <c r="AD790" i="79"/>
  <c r="AC790" i="79"/>
  <c r="AB790" i="79"/>
  <c r="AL787" i="79"/>
  <c r="AK787" i="79"/>
  <c r="AJ787" i="79"/>
  <c r="AI787" i="79"/>
  <c r="AH787" i="79"/>
  <c r="AG787" i="79"/>
  <c r="AF787" i="79"/>
  <c r="AE787" i="79"/>
  <c r="AD787" i="79"/>
  <c r="AC787" i="79"/>
  <c r="AB787" i="79"/>
  <c r="AL783" i="79"/>
  <c r="AK783" i="79"/>
  <c r="AJ783" i="79"/>
  <c r="AI783" i="79"/>
  <c r="AH783" i="79"/>
  <c r="AG783" i="79"/>
  <c r="AF783" i="79"/>
  <c r="AE783" i="79"/>
  <c r="AD783" i="79"/>
  <c r="AC783" i="79"/>
  <c r="AB783" i="79"/>
  <c r="AL780" i="79"/>
  <c r="AK780" i="79"/>
  <c r="AJ780" i="79"/>
  <c r="AI780" i="79"/>
  <c r="AH780" i="79"/>
  <c r="AG780" i="79"/>
  <c r="AF780" i="79"/>
  <c r="AE780" i="79"/>
  <c r="AD780" i="79"/>
  <c r="AC780" i="79"/>
  <c r="AB780" i="79"/>
  <c r="AL777" i="79"/>
  <c r="AK777" i="79"/>
  <c r="AJ777" i="79"/>
  <c r="AI777" i="79"/>
  <c r="AH777" i="79"/>
  <c r="AG777" i="79"/>
  <c r="AF777" i="79"/>
  <c r="AE777" i="79"/>
  <c r="AD777" i="79"/>
  <c r="AC777" i="79"/>
  <c r="AB777" i="79"/>
  <c r="AL774" i="79"/>
  <c r="AK774" i="79"/>
  <c r="AJ774" i="79"/>
  <c r="AI774" i="79"/>
  <c r="AH774" i="79"/>
  <c r="AG774" i="79"/>
  <c r="AF774" i="79"/>
  <c r="AE774" i="79"/>
  <c r="AD774" i="79"/>
  <c r="AC774" i="79"/>
  <c r="AB774" i="79"/>
  <c r="AL771" i="79"/>
  <c r="AK771" i="79"/>
  <c r="AJ771" i="79"/>
  <c r="AI771" i="79"/>
  <c r="AH771" i="79"/>
  <c r="AG771" i="79"/>
  <c r="AF771" i="79"/>
  <c r="AE771" i="79"/>
  <c r="AD771" i="79"/>
  <c r="AC771" i="79"/>
  <c r="AB771" i="79"/>
  <c r="AL742" i="79"/>
  <c r="AK742" i="79"/>
  <c r="AJ742" i="79"/>
  <c r="AI742" i="79"/>
  <c r="AH742" i="79"/>
  <c r="AG742" i="79"/>
  <c r="AF742" i="79"/>
  <c r="AE742" i="79"/>
  <c r="AD742" i="79"/>
  <c r="AC742" i="79"/>
  <c r="AB742" i="79"/>
  <c r="AL739" i="79"/>
  <c r="AK739" i="79"/>
  <c r="AJ739" i="79"/>
  <c r="AI739" i="79"/>
  <c r="AH739" i="79"/>
  <c r="AG739" i="79"/>
  <c r="AF739" i="79"/>
  <c r="AE739" i="79"/>
  <c r="AD739" i="79"/>
  <c r="AC739" i="79"/>
  <c r="AB739" i="79"/>
  <c r="AL736" i="79"/>
  <c r="AK736" i="79"/>
  <c r="AJ736" i="79"/>
  <c r="AI736" i="79"/>
  <c r="AH736" i="79"/>
  <c r="AG736" i="79"/>
  <c r="AF736" i="79"/>
  <c r="AE736" i="79"/>
  <c r="AD736" i="79"/>
  <c r="AC736" i="79"/>
  <c r="AB736" i="79"/>
  <c r="AL733" i="79"/>
  <c r="AK733" i="79"/>
  <c r="AJ733" i="79"/>
  <c r="AI733" i="79"/>
  <c r="AH733" i="79"/>
  <c r="AG733" i="79"/>
  <c r="AF733" i="79"/>
  <c r="AE733" i="79"/>
  <c r="AD733" i="79"/>
  <c r="AC733" i="79"/>
  <c r="AB733" i="79"/>
  <c r="AL730" i="79"/>
  <c r="AK730" i="79"/>
  <c r="AJ730" i="79"/>
  <c r="AI730" i="79"/>
  <c r="AH730" i="79"/>
  <c r="AG730" i="79"/>
  <c r="AF730" i="79"/>
  <c r="AE730" i="79"/>
  <c r="AD730" i="79"/>
  <c r="AC730" i="79"/>
  <c r="AB730" i="79"/>
  <c r="AL727" i="79"/>
  <c r="AK727" i="79"/>
  <c r="AJ727" i="79"/>
  <c r="AI727" i="79"/>
  <c r="AH727" i="79"/>
  <c r="AG727" i="79"/>
  <c r="AF727" i="79"/>
  <c r="AE727" i="79"/>
  <c r="AD727" i="79"/>
  <c r="AC727" i="79"/>
  <c r="AB727" i="79"/>
  <c r="AL724" i="79"/>
  <c r="AK724" i="79"/>
  <c r="AJ724" i="79"/>
  <c r="AI724" i="79"/>
  <c r="AH724" i="79"/>
  <c r="AG724" i="79"/>
  <c r="AF724" i="79"/>
  <c r="AE724" i="79"/>
  <c r="AD724" i="79"/>
  <c r="AC724" i="79"/>
  <c r="AB724" i="79"/>
  <c r="AL721" i="79"/>
  <c r="AK721" i="79"/>
  <c r="AJ721" i="79"/>
  <c r="AI721" i="79"/>
  <c r="AH721" i="79"/>
  <c r="AG721" i="79"/>
  <c r="AF721" i="79"/>
  <c r="AE721" i="79"/>
  <c r="AD721" i="79"/>
  <c r="AC721" i="79"/>
  <c r="AB721" i="79"/>
  <c r="AL718" i="79"/>
  <c r="AK718" i="79"/>
  <c r="AJ718" i="79"/>
  <c r="AI718" i="79"/>
  <c r="AH718" i="79"/>
  <c r="AG718" i="79"/>
  <c r="AF718" i="79"/>
  <c r="AE718" i="79"/>
  <c r="AD718" i="79"/>
  <c r="AC718" i="79"/>
  <c r="AB718" i="79"/>
  <c r="AL715" i="79"/>
  <c r="AK715" i="79"/>
  <c r="AJ715" i="79"/>
  <c r="AI715" i="79"/>
  <c r="AH715" i="79"/>
  <c r="AG715" i="79"/>
  <c r="AF715" i="79"/>
  <c r="AE715" i="79"/>
  <c r="AD715" i="79"/>
  <c r="AC715" i="79"/>
  <c r="AB715" i="79"/>
  <c r="AL712" i="79"/>
  <c r="AK712" i="79"/>
  <c r="AJ712" i="79"/>
  <c r="AI712" i="79"/>
  <c r="AH712" i="79"/>
  <c r="AG712" i="79"/>
  <c r="AF712" i="79"/>
  <c r="AE712" i="79"/>
  <c r="AD712" i="79"/>
  <c r="AC712" i="79"/>
  <c r="AB712" i="79"/>
  <c r="AL709" i="79"/>
  <c r="AK709" i="79"/>
  <c r="AJ709" i="79"/>
  <c r="AI709" i="79"/>
  <c r="AH709" i="79"/>
  <c r="AG709" i="79"/>
  <c r="AF709" i="79"/>
  <c r="AE709" i="79"/>
  <c r="AD709" i="79"/>
  <c r="AC709" i="79"/>
  <c r="AB709" i="79"/>
  <c r="AL706" i="79"/>
  <c r="AK706" i="79"/>
  <c r="AJ706" i="79"/>
  <c r="AI706" i="79"/>
  <c r="AH706" i="79"/>
  <c r="AG706" i="79"/>
  <c r="AF706" i="79"/>
  <c r="AE706" i="79"/>
  <c r="AD706" i="79"/>
  <c r="AC706" i="79"/>
  <c r="AB706" i="79"/>
  <c r="AL703" i="79"/>
  <c r="AK703" i="79"/>
  <c r="AJ703" i="79"/>
  <c r="AI703" i="79"/>
  <c r="AH703" i="79"/>
  <c r="AG703" i="79"/>
  <c r="AF703" i="79"/>
  <c r="AE703" i="79"/>
  <c r="AD703" i="79"/>
  <c r="AC703" i="79"/>
  <c r="AB703" i="79"/>
  <c r="AL699" i="79"/>
  <c r="AK699" i="79"/>
  <c r="AJ699" i="79"/>
  <c r="AI699" i="79"/>
  <c r="AH699" i="79"/>
  <c r="AG699" i="79"/>
  <c r="AF699" i="79"/>
  <c r="AE699" i="79"/>
  <c r="AD699" i="79"/>
  <c r="AC699" i="79"/>
  <c r="AB699" i="79"/>
  <c r="AL696" i="79"/>
  <c r="AK696" i="79"/>
  <c r="AJ696" i="79"/>
  <c r="AI696" i="79"/>
  <c r="AH696" i="79"/>
  <c r="AG696" i="79"/>
  <c r="AF696" i="79"/>
  <c r="AE696" i="79"/>
  <c r="AD696" i="79"/>
  <c r="AC696" i="79"/>
  <c r="AB696" i="79"/>
  <c r="AL693" i="79"/>
  <c r="AK693" i="79"/>
  <c r="AJ693" i="79"/>
  <c r="AI693" i="79"/>
  <c r="AH693" i="79"/>
  <c r="AG693" i="79"/>
  <c r="AF693" i="79"/>
  <c r="AE693" i="79"/>
  <c r="AD693" i="79"/>
  <c r="AC693" i="79"/>
  <c r="AB693" i="79"/>
  <c r="AL689" i="79"/>
  <c r="AK689" i="79"/>
  <c r="AJ689" i="79"/>
  <c r="AI689" i="79"/>
  <c r="AH689" i="79"/>
  <c r="AG689" i="79"/>
  <c r="AF689" i="79"/>
  <c r="AE689" i="79"/>
  <c r="AD689" i="79"/>
  <c r="AC689" i="79"/>
  <c r="AB689" i="79"/>
  <c r="AL686" i="79"/>
  <c r="AK686" i="79"/>
  <c r="AJ686" i="79"/>
  <c r="AI686" i="79"/>
  <c r="AH686" i="79"/>
  <c r="AG686" i="79"/>
  <c r="AF686" i="79"/>
  <c r="AE686" i="79"/>
  <c r="AD686" i="79"/>
  <c r="AC686" i="79"/>
  <c r="AB686" i="79"/>
  <c r="AL683" i="79"/>
  <c r="AK683" i="79"/>
  <c r="AJ683" i="79"/>
  <c r="AI683" i="79"/>
  <c r="AH683" i="79"/>
  <c r="AG683" i="79"/>
  <c r="AF683" i="79"/>
  <c r="AE683" i="79"/>
  <c r="AD683" i="79"/>
  <c r="AC683" i="79"/>
  <c r="AB683" i="79"/>
  <c r="AL680" i="79"/>
  <c r="AK680" i="79"/>
  <c r="AJ680" i="79"/>
  <c r="AI680" i="79"/>
  <c r="AH680" i="79"/>
  <c r="AG680" i="79"/>
  <c r="AF680" i="79"/>
  <c r="AE680" i="79"/>
  <c r="AD680" i="79"/>
  <c r="AC680" i="79"/>
  <c r="AB680" i="79"/>
  <c r="AL677" i="79"/>
  <c r="AK677" i="79"/>
  <c r="AJ677" i="79"/>
  <c r="AI677" i="79"/>
  <c r="AH677" i="79"/>
  <c r="AG677" i="79"/>
  <c r="AF677" i="79"/>
  <c r="AE677" i="79"/>
  <c r="AD677" i="79"/>
  <c r="AC677" i="79"/>
  <c r="AB677" i="79"/>
  <c r="AL674" i="79"/>
  <c r="AK674" i="79"/>
  <c r="AJ674" i="79"/>
  <c r="AI674" i="79"/>
  <c r="AH674" i="79"/>
  <c r="AG674" i="79"/>
  <c r="AF674" i="79"/>
  <c r="AE674" i="79"/>
  <c r="AD674" i="79"/>
  <c r="AC674" i="79"/>
  <c r="AB674" i="79"/>
  <c r="AL671" i="79"/>
  <c r="AK671" i="79"/>
  <c r="AJ671" i="79"/>
  <c r="AI671" i="79"/>
  <c r="AH671" i="79"/>
  <c r="AG671" i="79"/>
  <c r="AF671" i="79"/>
  <c r="AE671" i="79"/>
  <c r="AD671" i="79"/>
  <c r="AC671" i="79"/>
  <c r="AB671" i="79"/>
  <c r="AL668" i="79"/>
  <c r="AK668" i="79"/>
  <c r="AJ668" i="79"/>
  <c r="AI668" i="79"/>
  <c r="AH668" i="79"/>
  <c r="AG668" i="79"/>
  <c r="AF668" i="79"/>
  <c r="AE668" i="79"/>
  <c r="AD668" i="79"/>
  <c r="AC668" i="79"/>
  <c r="AB668" i="79"/>
  <c r="AL664" i="79"/>
  <c r="AK664" i="79"/>
  <c r="AJ664" i="79"/>
  <c r="AI664" i="79"/>
  <c r="AH664" i="79"/>
  <c r="AG664" i="79"/>
  <c r="AF664" i="79"/>
  <c r="AE664" i="79"/>
  <c r="AD664" i="79"/>
  <c r="AC664" i="79"/>
  <c r="AB664" i="79"/>
  <c r="AL661" i="79"/>
  <c r="AK661" i="79"/>
  <c r="AJ661" i="79"/>
  <c r="AI661" i="79"/>
  <c r="AH661" i="79"/>
  <c r="AG661" i="79"/>
  <c r="AF661" i="79"/>
  <c r="AE661" i="79"/>
  <c r="AD661" i="79"/>
  <c r="AC661" i="79"/>
  <c r="AB661" i="79"/>
  <c r="AL658" i="79"/>
  <c r="AK658" i="79"/>
  <c r="AJ658" i="79"/>
  <c r="AI658" i="79"/>
  <c r="AH658" i="79"/>
  <c r="AG658" i="79"/>
  <c r="AF658" i="79"/>
  <c r="AE658" i="79"/>
  <c r="AD658" i="79"/>
  <c r="AC658" i="79"/>
  <c r="AB658" i="79"/>
  <c r="AL655" i="79"/>
  <c r="AK655" i="79"/>
  <c r="AJ655" i="79"/>
  <c r="AI655" i="79"/>
  <c r="AH655" i="79"/>
  <c r="AG655" i="79"/>
  <c r="AF655" i="79"/>
  <c r="AE655" i="79"/>
  <c r="AD655" i="79"/>
  <c r="AC655" i="79"/>
  <c r="AB655" i="79"/>
  <c r="AL630" i="79"/>
  <c r="AK630" i="79"/>
  <c r="AJ630" i="79"/>
  <c r="AI630" i="79"/>
  <c r="AH630" i="79"/>
  <c r="AG630" i="79"/>
  <c r="AF630" i="79"/>
  <c r="AE630" i="79"/>
  <c r="AD630" i="79"/>
  <c r="AC630" i="79"/>
  <c r="AB630" i="79"/>
  <c r="AL626" i="79"/>
  <c r="AK626" i="79"/>
  <c r="AJ626" i="79"/>
  <c r="AI626" i="79"/>
  <c r="AH626" i="79"/>
  <c r="AG626" i="79"/>
  <c r="AF626" i="79"/>
  <c r="AE626" i="79"/>
  <c r="AD626" i="79"/>
  <c r="AC626" i="79"/>
  <c r="AB626" i="79"/>
  <c r="AL623" i="79"/>
  <c r="AK623" i="79"/>
  <c r="AJ623" i="79"/>
  <c r="AI623" i="79"/>
  <c r="AH623" i="79"/>
  <c r="AG623" i="79"/>
  <c r="AF623" i="79"/>
  <c r="AE623" i="79"/>
  <c r="AD623" i="79"/>
  <c r="AC623" i="79"/>
  <c r="AB623" i="79"/>
  <c r="AL620" i="79"/>
  <c r="AK620" i="79"/>
  <c r="AJ620" i="79"/>
  <c r="AI620" i="79"/>
  <c r="AH620" i="79"/>
  <c r="AG620" i="79"/>
  <c r="AF620" i="79"/>
  <c r="AE620" i="79"/>
  <c r="AD620" i="79"/>
  <c r="AC620" i="79"/>
  <c r="AB620" i="79"/>
  <c r="AL616" i="79"/>
  <c r="AK616" i="79"/>
  <c r="AJ616" i="79"/>
  <c r="AI616" i="79"/>
  <c r="AH616" i="79"/>
  <c r="AG616" i="79"/>
  <c r="AF616" i="79"/>
  <c r="AE616" i="79"/>
  <c r="AD616" i="79"/>
  <c r="AC616" i="79"/>
  <c r="AB616" i="79"/>
  <c r="AL613" i="79"/>
  <c r="AK613" i="79"/>
  <c r="AJ613" i="79"/>
  <c r="AI613" i="79"/>
  <c r="AH613" i="79"/>
  <c r="AG613" i="79"/>
  <c r="AF613" i="79"/>
  <c r="AE613" i="79"/>
  <c r="AD613" i="79"/>
  <c r="AC613" i="79"/>
  <c r="AB613" i="79"/>
  <c r="AL610" i="79"/>
  <c r="AK610" i="79"/>
  <c r="AJ610" i="79"/>
  <c r="AI610" i="79"/>
  <c r="AH610" i="79"/>
  <c r="AG610" i="79"/>
  <c r="AF610" i="79"/>
  <c r="AE610" i="79"/>
  <c r="AD610" i="79"/>
  <c r="AC610" i="79"/>
  <c r="AB610" i="79"/>
  <c r="AL607" i="79"/>
  <c r="AK607" i="79"/>
  <c r="AJ607" i="79"/>
  <c r="AI607" i="79"/>
  <c r="AH607" i="79"/>
  <c r="AG607" i="79"/>
  <c r="AF607" i="79"/>
  <c r="AE607" i="79"/>
  <c r="AD607" i="79"/>
  <c r="AC607" i="79"/>
  <c r="AB607" i="79"/>
  <c r="AL604" i="79"/>
  <c r="AK604" i="79"/>
  <c r="AJ604" i="79"/>
  <c r="AI604" i="79"/>
  <c r="AH604" i="79"/>
  <c r="AG604" i="79"/>
  <c r="AF604" i="79"/>
  <c r="AE604" i="79"/>
  <c r="AD604" i="79"/>
  <c r="AC604" i="79"/>
  <c r="AB604" i="79"/>
  <c r="AL600" i="79"/>
  <c r="AK600" i="79"/>
  <c r="AJ600" i="79"/>
  <c r="AI600" i="79"/>
  <c r="AH600" i="79"/>
  <c r="AG600" i="79"/>
  <c r="AF600" i="79"/>
  <c r="AE600" i="79"/>
  <c r="AD600" i="79"/>
  <c r="AC600" i="79"/>
  <c r="AB600" i="79"/>
  <c r="AL597" i="79"/>
  <c r="AK597" i="79"/>
  <c r="AJ597" i="79"/>
  <c r="AI597" i="79"/>
  <c r="AH597" i="79"/>
  <c r="AG597" i="79"/>
  <c r="AF597" i="79"/>
  <c r="AE597" i="79"/>
  <c r="AD597" i="79"/>
  <c r="AC597" i="79"/>
  <c r="AB597" i="79"/>
  <c r="AL594" i="79"/>
  <c r="AK594" i="79"/>
  <c r="AJ594" i="79"/>
  <c r="AI594" i="79"/>
  <c r="AH594" i="79"/>
  <c r="AG594" i="79"/>
  <c r="AF594" i="79"/>
  <c r="AE594" i="79"/>
  <c r="AD594" i="79"/>
  <c r="AC594" i="79"/>
  <c r="AB594" i="79"/>
  <c r="AL591" i="79"/>
  <c r="AK591" i="79"/>
  <c r="AJ591" i="79"/>
  <c r="AI591" i="79"/>
  <c r="AH591" i="79"/>
  <c r="AG591" i="79"/>
  <c r="AF591" i="79"/>
  <c r="AE591" i="79"/>
  <c r="AD591" i="79"/>
  <c r="AC591" i="79"/>
  <c r="AB591" i="79"/>
  <c r="AL588" i="79"/>
  <c r="AK588" i="79"/>
  <c r="AJ588" i="79"/>
  <c r="AI588" i="79"/>
  <c r="AH588" i="79"/>
  <c r="AG588" i="79"/>
  <c r="AF588" i="79"/>
  <c r="AE588" i="79"/>
  <c r="AD588" i="79"/>
  <c r="AC588" i="79"/>
  <c r="AB588" i="79"/>
  <c r="AL559" i="79"/>
  <c r="AK559" i="79"/>
  <c r="AJ559" i="79"/>
  <c r="AI559" i="79"/>
  <c r="AH559" i="79"/>
  <c r="AG559" i="79"/>
  <c r="AF559" i="79"/>
  <c r="AE559" i="79"/>
  <c r="AD559" i="79"/>
  <c r="AC559" i="79"/>
  <c r="AB559" i="79"/>
  <c r="AL556" i="79"/>
  <c r="AK556" i="79"/>
  <c r="AJ556" i="79"/>
  <c r="AI556" i="79"/>
  <c r="AH556" i="79"/>
  <c r="AG556" i="79"/>
  <c r="AF556" i="79"/>
  <c r="AE556" i="79"/>
  <c r="AD556" i="79"/>
  <c r="AC556" i="79"/>
  <c r="AB556" i="79"/>
  <c r="AL553" i="79"/>
  <c r="AK553" i="79"/>
  <c r="AJ553" i="79"/>
  <c r="AI553" i="79"/>
  <c r="AH553" i="79"/>
  <c r="AG553" i="79"/>
  <c r="AF553" i="79"/>
  <c r="AE553" i="79"/>
  <c r="AD553" i="79"/>
  <c r="AC553" i="79"/>
  <c r="AB553" i="79"/>
  <c r="AL550" i="79"/>
  <c r="AK550" i="79"/>
  <c r="AJ550" i="79"/>
  <c r="AI550" i="79"/>
  <c r="AH550" i="79"/>
  <c r="AG550" i="79"/>
  <c r="AF550" i="79"/>
  <c r="AE550" i="79"/>
  <c r="AD550" i="79"/>
  <c r="AC550" i="79"/>
  <c r="AB550" i="79"/>
  <c r="AL547" i="79"/>
  <c r="AK547" i="79"/>
  <c r="AJ547" i="79"/>
  <c r="AI547" i="79"/>
  <c r="AH547" i="79"/>
  <c r="AG547" i="79"/>
  <c r="AF547" i="79"/>
  <c r="AE547" i="79"/>
  <c r="AD547" i="79"/>
  <c r="AC547" i="79"/>
  <c r="AB547" i="79"/>
  <c r="AL544" i="79"/>
  <c r="AK544" i="79"/>
  <c r="AJ544" i="79"/>
  <c r="AI544" i="79"/>
  <c r="AH544" i="79"/>
  <c r="AG544" i="79"/>
  <c r="AF544" i="79"/>
  <c r="AE544" i="79"/>
  <c r="AD544" i="79"/>
  <c r="AC544" i="79"/>
  <c r="AB544" i="79"/>
  <c r="AL541" i="79"/>
  <c r="AK541" i="79"/>
  <c r="AJ541" i="79"/>
  <c r="AI541" i="79"/>
  <c r="AH541" i="79"/>
  <c r="AG541" i="79"/>
  <c r="AF541" i="79"/>
  <c r="AE541" i="79"/>
  <c r="AD541" i="79"/>
  <c r="AC541" i="79"/>
  <c r="AB541" i="79"/>
  <c r="AL538" i="79"/>
  <c r="AK538" i="79"/>
  <c r="AJ538" i="79"/>
  <c r="AI538" i="79"/>
  <c r="AH538" i="79"/>
  <c r="AG538" i="79"/>
  <c r="AF538" i="79"/>
  <c r="AE538" i="79"/>
  <c r="AD538" i="79"/>
  <c r="AC538" i="79"/>
  <c r="AB538" i="79"/>
  <c r="AL535" i="79"/>
  <c r="AK535" i="79"/>
  <c r="AJ535" i="79"/>
  <c r="AI535" i="79"/>
  <c r="AH535" i="79"/>
  <c r="AG535" i="79"/>
  <c r="AF535" i="79"/>
  <c r="AE535" i="79"/>
  <c r="AD535" i="79"/>
  <c r="AC535" i="79"/>
  <c r="AB535" i="79"/>
  <c r="AL532" i="79"/>
  <c r="AK532" i="79"/>
  <c r="AJ532" i="79"/>
  <c r="AI532" i="79"/>
  <c r="AH532" i="79"/>
  <c r="AG532" i="79"/>
  <c r="AF532" i="79"/>
  <c r="AE532" i="79"/>
  <c r="AD532" i="79"/>
  <c r="AC532" i="79"/>
  <c r="AB532" i="79"/>
  <c r="AL529" i="79"/>
  <c r="AK529" i="79"/>
  <c r="AJ529" i="79"/>
  <c r="AI529" i="79"/>
  <c r="AH529" i="79"/>
  <c r="AG529" i="79"/>
  <c r="AF529" i="79"/>
  <c r="AE529" i="79"/>
  <c r="AD529" i="79"/>
  <c r="AC529" i="79"/>
  <c r="AB529" i="79"/>
  <c r="AL526" i="79"/>
  <c r="AK526" i="79"/>
  <c r="AJ526" i="79"/>
  <c r="AI526" i="79"/>
  <c r="AH526" i="79"/>
  <c r="AG526" i="79"/>
  <c r="AF526" i="79"/>
  <c r="AE526" i="79"/>
  <c r="AD526" i="79"/>
  <c r="AC526" i="79"/>
  <c r="AB526" i="79"/>
  <c r="AL523" i="79"/>
  <c r="AK523" i="79"/>
  <c r="AJ523" i="79"/>
  <c r="AI523" i="79"/>
  <c r="AH523" i="79"/>
  <c r="AG523" i="79"/>
  <c r="AF523" i="79"/>
  <c r="AE523" i="79"/>
  <c r="AD523" i="79"/>
  <c r="AC523" i="79"/>
  <c r="AB523" i="79"/>
  <c r="AL520" i="79"/>
  <c r="AK520" i="79"/>
  <c r="AJ520" i="79"/>
  <c r="AI520" i="79"/>
  <c r="AH520" i="79"/>
  <c r="AG520" i="79"/>
  <c r="AF520" i="79"/>
  <c r="AE520" i="79"/>
  <c r="AD520" i="79"/>
  <c r="AC520" i="79"/>
  <c r="AB520" i="79"/>
  <c r="AL516" i="79"/>
  <c r="AK516" i="79"/>
  <c r="AJ516" i="79"/>
  <c r="AI516" i="79"/>
  <c r="AH516" i="79"/>
  <c r="AG516" i="79"/>
  <c r="AF516" i="79"/>
  <c r="AE516" i="79"/>
  <c r="AD516" i="79"/>
  <c r="AC516" i="79"/>
  <c r="AB516" i="79"/>
  <c r="AL513" i="79"/>
  <c r="AK513" i="79"/>
  <c r="AJ513" i="79"/>
  <c r="AI513" i="79"/>
  <c r="AH513" i="79"/>
  <c r="AG513" i="79"/>
  <c r="AF513" i="79"/>
  <c r="AE513" i="79"/>
  <c r="AD513" i="79"/>
  <c r="AC513" i="79"/>
  <c r="AB513" i="79"/>
  <c r="AL510" i="79"/>
  <c r="AK510" i="79"/>
  <c r="AJ510" i="79"/>
  <c r="AI510" i="79"/>
  <c r="AH510" i="79"/>
  <c r="AG510" i="79"/>
  <c r="AF510" i="79"/>
  <c r="AE510" i="79"/>
  <c r="AD510" i="79"/>
  <c r="AC510" i="79"/>
  <c r="AB510" i="79"/>
  <c r="AL506" i="79"/>
  <c r="AK506" i="79"/>
  <c r="AJ506" i="79"/>
  <c r="AI506" i="79"/>
  <c r="AH506" i="79"/>
  <c r="AG506" i="79"/>
  <c r="AF506" i="79"/>
  <c r="AE506" i="79"/>
  <c r="AD506" i="79"/>
  <c r="AC506" i="79"/>
  <c r="AB506" i="79"/>
  <c r="AL503" i="79"/>
  <c r="AK503" i="79"/>
  <c r="AJ503" i="79"/>
  <c r="AI503" i="79"/>
  <c r="AH503" i="79"/>
  <c r="AG503" i="79"/>
  <c r="AF503" i="79"/>
  <c r="AE503" i="79"/>
  <c r="AD503" i="79"/>
  <c r="AC503" i="79"/>
  <c r="AB503" i="79"/>
  <c r="AL500" i="79"/>
  <c r="AK500" i="79"/>
  <c r="AJ500" i="79"/>
  <c r="AI500" i="79"/>
  <c r="AH500" i="79"/>
  <c r="AG500" i="79"/>
  <c r="AF500" i="79"/>
  <c r="AE500" i="79"/>
  <c r="AD500" i="79"/>
  <c r="AC500" i="79"/>
  <c r="AB500" i="79"/>
  <c r="AL497" i="79"/>
  <c r="AK497" i="79"/>
  <c r="AJ497" i="79"/>
  <c r="AI497" i="79"/>
  <c r="AH497" i="79"/>
  <c r="AG497" i="79"/>
  <c r="AF497" i="79"/>
  <c r="AE497" i="79"/>
  <c r="AD497" i="79"/>
  <c r="AC497" i="79"/>
  <c r="AB497" i="79"/>
  <c r="AL494" i="79"/>
  <c r="AK494" i="79"/>
  <c r="AJ494" i="79"/>
  <c r="AI494" i="79"/>
  <c r="AH494" i="79"/>
  <c r="AG494" i="79"/>
  <c r="AF494" i="79"/>
  <c r="AE494" i="79"/>
  <c r="AD494" i="79"/>
  <c r="AC494" i="79"/>
  <c r="AB494" i="79"/>
  <c r="AL491" i="79"/>
  <c r="AK491" i="79"/>
  <c r="AJ491" i="79"/>
  <c r="AI491" i="79"/>
  <c r="AH491" i="79"/>
  <c r="AG491" i="79"/>
  <c r="AF491" i="79"/>
  <c r="AE491" i="79"/>
  <c r="AD491" i="79"/>
  <c r="AC491" i="79"/>
  <c r="AB491" i="79"/>
  <c r="AL488" i="79"/>
  <c r="AK488" i="79"/>
  <c r="AJ488" i="79"/>
  <c r="AI488" i="79"/>
  <c r="AH488" i="79"/>
  <c r="AG488" i="79"/>
  <c r="AF488" i="79"/>
  <c r="AE488" i="79"/>
  <c r="AD488" i="79"/>
  <c r="AC488" i="79"/>
  <c r="AL485" i="79"/>
  <c r="AK485" i="79"/>
  <c r="AJ485" i="79"/>
  <c r="AI485" i="79"/>
  <c r="AH485" i="79"/>
  <c r="AG485" i="79"/>
  <c r="AF485" i="79"/>
  <c r="AE485" i="79"/>
  <c r="AD485" i="79"/>
  <c r="AC485" i="79"/>
  <c r="AB485" i="79"/>
  <c r="AL481" i="79"/>
  <c r="AK481" i="79"/>
  <c r="AJ481" i="79"/>
  <c r="AI481" i="79"/>
  <c r="AH481" i="79"/>
  <c r="AG481" i="79"/>
  <c r="AF481" i="79"/>
  <c r="AE481" i="79"/>
  <c r="AD481" i="79"/>
  <c r="AC481" i="79"/>
  <c r="AB481" i="79"/>
  <c r="AL478" i="79"/>
  <c r="AK478" i="79"/>
  <c r="AJ478" i="79"/>
  <c r="AI478" i="79"/>
  <c r="AH478" i="79"/>
  <c r="AG478" i="79"/>
  <c r="AF478" i="79"/>
  <c r="AE478" i="79"/>
  <c r="AD478" i="79"/>
  <c r="AC478" i="79"/>
  <c r="AB478" i="79"/>
  <c r="AL475" i="79"/>
  <c r="AK475" i="79"/>
  <c r="AJ475" i="79"/>
  <c r="AI475" i="79"/>
  <c r="AH475" i="79"/>
  <c r="AG475" i="79"/>
  <c r="AF475" i="79"/>
  <c r="AE475" i="79"/>
  <c r="AD475" i="79"/>
  <c r="AC475" i="79"/>
  <c r="AB475" i="79"/>
  <c r="AL472" i="79"/>
  <c r="AK472" i="79"/>
  <c r="AJ472" i="79"/>
  <c r="AI472" i="79"/>
  <c r="AH472" i="79"/>
  <c r="AG472" i="79"/>
  <c r="AF472" i="79"/>
  <c r="AE472" i="79"/>
  <c r="AD472" i="79"/>
  <c r="AC472" i="79"/>
  <c r="AB472" i="79"/>
  <c r="AL447" i="79"/>
  <c r="AK447" i="79"/>
  <c r="AJ447" i="79"/>
  <c r="AI447" i="79"/>
  <c r="AH447" i="79"/>
  <c r="AG447" i="79"/>
  <c r="AF447" i="79"/>
  <c r="AE447" i="79"/>
  <c r="AD447" i="79"/>
  <c r="AC447" i="79"/>
  <c r="AB447" i="79"/>
  <c r="AL443" i="79"/>
  <c r="AK443" i="79"/>
  <c r="AJ443" i="79"/>
  <c r="AI443" i="79"/>
  <c r="AH443" i="79"/>
  <c r="AG443" i="79"/>
  <c r="AF443" i="79"/>
  <c r="AE443" i="79"/>
  <c r="AD443" i="79"/>
  <c r="AC443" i="79"/>
  <c r="AB443" i="79"/>
  <c r="AL440" i="79"/>
  <c r="AK440" i="79"/>
  <c r="AJ440" i="79"/>
  <c r="AI440" i="79"/>
  <c r="AH440" i="79"/>
  <c r="AG440" i="79"/>
  <c r="AF440" i="79"/>
  <c r="AE440" i="79"/>
  <c r="AD440" i="79"/>
  <c r="AC440" i="79"/>
  <c r="AB440" i="79"/>
  <c r="AL437" i="79"/>
  <c r="AK437" i="79"/>
  <c r="AJ437" i="79"/>
  <c r="AI437" i="79"/>
  <c r="AH437" i="79"/>
  <c r="AG437" i="79"/>
  <c r="AF437" i="79"/>
  <c r="AE437" i="79"/>
  <c r="AD437" i="79"/>
  <c r="AC437" i="79"/>
  <c r="AB437" i="79"/>
  <c r="AL433" i="79"/>
  <c r="AK433" i="79"/>
  <c r="AJ433" i="79"/>
  <c r="AI433" i="79"/>
  <c r="AH433" i="79"/>
  <c r="AG433" i="79"/>
  <c r="AF433" i="79"/>
  <c r="AE433" i="79"/>
  <c r="AD433" i="79"/>
  <c r="AC433" i="79"/>
  <c r="AB433" i="79"/>
  <c r="AL430" i="79"/>
  <c r="AK430" i="79"/>
  <c r="AJ430" i="79"/>
  <c r="AI430" i="79"/>
  <c r="AH430" i="79"/>
  <c r="AG430" i="79"/>
  <c r="AF430" i="79"/>
  <c r="AE430" i="79"/>
  <c r="AD430" i="79"/>
  <c r="AC430" i="79"/>
  <c r="AB430" i="79"/>
  <c r="AL427" i="79"/>
  <c r="AK427" i="79"/>
  <c r="AJ427" i="79"/>
  <c r="AI427" i="79"/>
  <c r="AH427" i="79"/>
  <c r="AG427" i="79"/>
  <c r="AF427" i="79"/>
  <c r="AE427" i="79"/>
  <c r="AD427" i="79"/>
  <c r="AC427" i="79"/>
  <c r="AB427" i="79"/>
  <c r="AL424" i="79"/>
  <c r="AK424" i="79"/>
  <c r="AJ424" i="79"/>
  <c r="AI424" i="79"/>
  <c r="AH424" i="79"/>
  <c r="AG424" i="79"/>
  <c r="AF424" i="79"/>
  <c r="AE424" i="79"/>
  <c r="AD424" i="79"/>
  <c r="AC424" i="79"/>
  <c r="AB424" i="79"/>
  <c r="AL421" i="79"/>
  <c r="AK421" i="79"/>
  <c r="AJ421" i="79"/>
  <c r="AI421" i="79"/>
  <c r="AH421" i="79"/>
  <c r="AG421" i="79"/>
  <c r="AF421" i="79"/>
  <c r="AE421" i="79"/>
  <c r="AD421" i="79"/>
  <c r="AC421" i="79"/>
  <c r="AB421" i="79"/>
  <c r="AL417" i="79"/>
  <c r="AK417" i="79"/>
  <c r="AJ417" i="79"/>
  <c r="AI417" i="79"/>
  <c r="AH417" i="79"/>
  <c r="AG417" i="79"/>
  <c r="AF417" i="79"/>
  <c r="AE417" i="79"/>
  <c r="AD417" i="79"/>
  <c r="AC417" i="79"/>
  <c r="AB417" i="79"/>
  <c r="AL414" i="79"/>
  <c r="AK414" i="79"/>
  <c r="AJ414" i="79"/>
  <c r="AI414" i="79"/>
  <c r="AH414" i="79"/>
  <c r="AG414" i="79"/>
  <c r="AF414" i="79"/>
  <c r="AE414" i="79"/>
  <c r="AD414" i="79"/>
  <c r="AC414" i="79"/>
  <c r="AB414" i="79"/>
  <c r="AL411" i="79"/>
  <c r="AK411" i="79"/>
  <c r="AJ411" i="79"/>
  <c r="AI411" i="79"/>
  <c r="AH411" i="79"/>
  <c r="AG411" i="79"/>
  <c r="AF411" i="79"/>
  <c r="AE411" i="79"/>
  <c r="AD411" i="79"/>
  <c r="AC411" i="79"/>
  <c r="AB411" i="79"/>
  <c r="AL408" i="79"/>
  <c r="AK408" i="79"/>
  <c r="AJ408" i="79"/>
  <c r="AI408" i="79"/>
  <c r="AH408" i="79"/>
  <c r="AG408" i="79"/>
  <c r="AF408" i="79"/>
  <c r="AE408" i="79"/>
  <c r="AD408" i="79"/>
  <c r="AC408" i="79"/>
  <c r="AB408" i="79"/>
  <c r="AL405" i="79"/>
  <c r="AK405" i="79"/>
  <c r="AJ405" i="79"/>
  <c r="AI405" i="79"/>
  <c r="AH405" i="79"/>
  <c r="AG405" i="79"/>
  <c r="AF405" i="79"/>
  <c r="AE405" i="79"/>
  <c r="AD405" i="79"/>
  <c r="AC405" i="79"/>
  <c r="AB405" i="79"/>
  <c r="AL376" i="79"/>
  <c r="AK376" i="79"/>
  <c r="AJ376" i="79"/>
  <c r="AI376" i="79"/>
  <c r="AH376" i="79"/>
  <c r="AG376" i="79"/>
  <c r="AF376" i="79"/>
  <c r="AE376" i="79"/>
  <c r="AD376" i="79"/>
  <c r="AC376" i="79"/>
  <c r="AB376" i="79"/>
  <c r="AL373" i="79"/>
  <c r="AK373" i="79"/>
  <c r="AJ373" i="79"/>
  <c r="AI373" i="79"/>
  <c r="AH373" i="79"/>
  <c r="AG373" i="79"/>
  <c r="AF373" i="79"/>
  <c r="AE373" i="79"/>
  <c r="AD373" i="79"/>
  <c r="AC373" i="79"/>
  <c r="AB373" i="79"/>
  <c r="AL370" i="79"/>
  <c r="AK370" i="79"/>
  <c r="AJ370" i="79"/>
  <c r="AI370" i="79"/>
  <c r="AH370" i="79"/>
  <c r="AG370" i="79"/>
  <c r="AF370" i="79"/>
  <c r="AE370" i="79"/>
  <c r="AD370" i="79"/>
  <c r="AC370" i="79"/>
  <c r="AB370" i="79"/>
  <c r="AL367" i="79"/>
  <c r="AK367" i="79"/>
  <c r="AJ367" i="79"/>
  <c r="AI367" i="79"/>
  <c r="AH367" i="79"/>
  <c r="AG367" i="79"/>
  <c r="AF367" i="79"/>
  <c r="AE367" i="79"/>
  <c r="AD367" i="79"/>
  <c r="AC367" i="79"/>
  <c r="AB367" i="79"/>
  <c r="AL364" i="79"/>
  <c r="AK364" i="79"/>
  <c r="AJ364" i="79"/>
  <c r="AI364" i="79"/>
  <c r="AH364" i="79"/>
  <c r="AG364" i="79"/>
  <c r="AF364" i="79"/>
  <c r="AE364" i="79"/>
  <c r="AD364" i="79"/>
  <c r="AC364" i="79"/>
  <c r="AB364" i="79"/>
  <c r="AL361" i="79"/>
  <c r="AK361" i="79"/>
  <c r="AJ361" i="79"/>
  <c r="AI361" i="79"/>
  <c r="AH361" i="79"/>
  <c r="AG361" i="79"/>
  <c r="AF361" i="79"/>
  <c r="AE361" i="79"/>
  <c r="AD361" i="79"/>
  <c r="AC361" i="79"/>
  <c r="AB361" i="79"/>
  <c r="AL358" i="79"/>
  <c r="AK358" i="79"/>
  <c r="AJ358" i="79"/>
  <c r="AI358" i="79"/>
  <c r="AH358" i="79"/>
  <c r="AG358" i="79"/>
  <c r="AF358" i="79"/>
  <c r="AE358" i="79"/>
  <c r="AD358" i="79"/>
  <c r="AC358" i="79"/>
  <c r="AB358" i="79"/>
  <c r="AL355" i="79"/>
  <c r="AK355" i="79"/>
  <c r="AJ355" i="79"/>
  <c r="AI355" i="79"/>
  <c r="AH355" i="79"/>
  <c r="AG355" i="79"/>
  <c r="AF355" i="79"/>
  <c r="AE355" i="79"/>
  <c r="AD355" i="79"/>
  <c r="AC355" i="79"/>
  <c r="AB355" i="79"/>
  <c r="AL352" i="79"/>
  <c r="AK352" i="79"/>
  <c r="AJ352" i="79"/>
  <c r="AI352" i="79"/>
  <c r="AH352" i="79"/>
  <c r="AG352" i="79"/>
  <c r="AF352" i="79"/>
  <c r="AE352" i="79"/>
  <c r="AD352" i="79"/>
  <c r="AC352" i="79"/>
  <c r="AB352" i="79"/>
  <c r="AL349" i="79"/>
  <c r="AK349" i="79"/>
  <c r="AJ349" i="79"/>
  <c r="AI349" i="79"/>
  <c r="AH349" i="79"/>
  <c r="AG349" i="79"/>
  <c r="AF349" i="79"/>
  <c r="AE349" i="79"/>
  <c r="AD349" i="79"/>
  <c r="AC349" i="79"/>
  <c r="AB349" i="79"/>
  <c r="AL346" i="79"/>
  <c r="AK346" i="79"/>
  <c r="AJ346" i="79"/>
  <c r="AI346" i="79"/>
  <c r="AH346" i="79"/>
  <c r="AG346" i="79"/>
  <c r="AF346" i="79"/>
  <c r="AE346" i="79"/>
  <c r="AD346" i="79"/>
  <c r="AC346" i="79"/>
  <c r="AB346" i="79"/>
  <c r="AL343" i="79"/>
  <c r="AK343" i="79"/>
  <c r="AJ343" i="79"/>
  <c r="AI343" i="79"/>
  <c r="AH343" i="79"/>
  <c r="AG343" i="79"/>
  <c r="AF343" i="79"/>
  <c r="AE343" i="79"/>
  <c r="AD343" i="79"/>
  <c r="AC343" i="79"/>
  <c r="AB343" i="79"/>
  <c r="AL340" i="79"/>
  <c r="AK340" i="79"/>
  <c r="AJ340" i="79"/>
  <c r="AI340" i="79"/>
  <c r="AH340" i="79"/>
  <c r="AG340" i="79"/>
  <c r="AF340" i="79"/>
  <c r="AE340" i="79"/>
  <c r="AD340" i="79"/>
  <c r="AC340" i="79"/>
  <c r="AB340" i="79"/>
  <c r="AL337" i="79"/>
  <c r="AK337" i="79"/>
  <c r="AJ337" i="79"/>
  <c r="AI337" i="79"/>
  <c r="AH337" i="79"/>
  <c r="AG337" i="79"/>
  <c r="AF337" i="79"/>
  <c r="AE337" i="79"/>
  <c r="AD337" i="79"/>
  <c r="AC337" i="79"/>
  <c r="AB337" i="79"/>
  <c r="AL333" i="79"/>
  <c r="AK333" i="79"/>
  <c r="AJ333" i="79"/>
  <c r="AI333" i="79"/>
  <c r="AH333" i="79"/>
  <c r="AG333" i="79"/>
  <c r="AF333" i="79"/>
  <c r="AE333" i="79"/>
  <c r="AD333" i="79"/>
  <c r="AC333" i="79"/>
  <c r="AB333" i="79"/>
  <c r="AL330" i="79"/>
  <c r="AK330" i="79"/>
  <c r="AJ330" i="79"/>
  <c r="AI330" i="79"/>
  <c r="AH330" i="79"/>
  <c r="AG330" i="79"/>
  <c r="AF330" i="79"/>
  <c r="AE330" i="79"/>
  <c r="AD330" i="79"/>
  <c r="AC330" i="79"/>
  <c r="AB330" i="79"/>
  <c r="AL327" i="79"/>
  <c r="AK327" i="79"/>
  <c r="AJ327" i="79"/>
  <c r="AI327" i="79"/>
  <c r="AH327" i="79"/>
  <c r="AG327" i="79"/>
  <c r="AF327" i="79"/>
  <c r="AE327" i="79"/>
  <c r="AD327" i="79"/>
  <c r="AC327" i="79"/>
  <c r="AB327" i="79"/>
  <c r="AL323" i="79"/>
  <c r="AK323" i="79"/>
  <c r="AJ323" i="79"/>
  <c r="AI323" i="79"/>
  <c r="AH323" i="79"/>
  <c r="AG323" i="79"/>
  <c r="AF323" i="79"/>
  <c r="AE323" i="79"/>
  <c r="AD323" i="79"/>
  <c r="AC323" i="79"/>
  <c r="AB323" i="79"/>
  <c r="AL320" i="79"/>
  <c r="AK320" i="79"/>
  <c r="AJ320" i="79"/>
  <c r="AI320" i="79"/>
  <c r="AH320" i="79"/>
  <c r="AG320" i="79"/>
  <c r="AF320" i="79"/>
  <c r="AE320" i="79"/>
  <c r="AD320" i="79"/>
  <c r="AC320" i="79"/>
  <c r="AB320" i="79"/>
  <c r="AL317" i="79"/>
  <c r="AK317" i="79"/>
  <c r="AJ317" i="79"/>
  <c r="AI317" i="79"/>
  <c r="AH317" i="79"/>
  <c r="AG317" i="79"/>
  <c r="AF317" i="79"/>
  <c r="AE317" i="79"/>
  <c r="AD317" i="79"/>
  <c r="AC317" i="79"/>
  <c r="AB317" i="79"/>
  <c r="AL314" i="79"/>
  <c r="AK314" i="79"/>
  <c r="AJ314" i="79"/>
  <c r="AI314" i="79"/>
  <c r="AH314" i="79"/>
  <c r="AG314" i="79"/>
  <c r="AF314" i="79"/>
  <c r="AE314" i="79"/>
  <c r="AD314" i="79"/>
  <c r="AC314" i="79"/>
  <c r="AB314" i="79"/>
  <c r="AL311" i="79"/>
  <c r="AK311" i="79"/>
  <c r="AJ311" i="79"/>
  <c r="AI311" i="79"/>
  <c r="AH311" i="79"/>
  <c r="AG311" i="79"/>
  <c r="AF311" i="79"/>
  <c r="AE311" i="79"/>
  <c r="AD311" i="79"/>
  <c r="AC311" i="79"/>
  <c r="AB311" i="79"/>
  <c r="AL308" i="79"/>
  <c r="AK308" i="79"/>
  <c r="AJ308" i="79"/>
  <c r="AI308" i="79"/>
  <c r="AH308" i="79"/>
  <c r="AG308" i="79"/>
  <c r="AF308" i="79"/>
  <c r="AE308" i="79"/>
  <c r="AD308" i="79"/>
  <c r="AC308" i="79"/>
  <c r="AB308" i="79"/>
  <c r="AL305" i="79"/>
  <c r="AK305" i="79"/>
  <c r="AJ305" i="79"/>
  <c r="AI305" i="79"/>
  <c r="AH305" i="79"/>
  <c r="AG305" i="79"/>
  <c r="AF305" i="79"/>
  <c r="AE305" i="79"/>
  <c r="AD305" i="79"/>
  <c r="AC305" i="79"/>
  <c r="AB305" i="79"/>
  <c r="AL302" i="79"/>
  <c r="AK302" i="79"/>
  <c r="AJ302" i="79"/>
  <c r="AI302" i="79"/>
  <c r="AH302" i="79"/>
  <c r="AG302" i="79"/>
  <c r="AF302" i="79"/>
  <c r="AE302" i="79"/>
  <c r="AD302" i="79"/>
  <c r="AC302" i="79"/>
  <c r="AB302" i="79"/>
  <c r="AL298" i="79"/>
  <c r="AK298" i="79"/>
  <c r="AJ298" i="79"/>
  <c r="AI298" i="79"/>
  <c r="AH298" i="79"/>
  <c r="AG298" i="79"/>
  <c r="AF298" i="79"/>
  <c r="AE298" i="79"/>
  <c r="AD298" i="79"/>
  <c r="AC298" i="79"/>
  <c r="AB298" i="79"/>
  <c r="AL295" i="79"/>
  <c r="AK295" i="79"/>
  <c r="AJ295" i="79"/>
  <c r="AI295" i="79"/>
  <c r="AH295" i="79"/>
  <c r="AG295" i="79"/>
  <c r="AF295" i="79"/>
  <c r="AE295" i="79"/>
  <c r="AD295" i="79"/>
  <c r="AC295" i="79"/>
  <c r="AB295" i="79"/>
  <c r="AL292" i="79"/>
  <c r="AK292" i="79"/>
  <c r="AJ292" i="79"/>
  <c r="AI292" i="79"/>
  <c r="AH292" i="79"/>
  <c r="AG292" i="79"/>
  <c r="AF292" i="79"/>
  <c r="AE292" i="79"/>
  <c r="AD292" i="79"/>
  <c r="AC292" i="79"/>
  <c r="AB292" i="79"/>
  <c r="AL289" i="79"/>
  <c r="AK289" i="79"/>
  <c r="AJ289" i="79"/>
  <c r="AI289" i="79"/>
  <c r="AH289" i="79"/>
  <c r="AG289" i="79"/>
  <c r="AF289" i="79"/>
  <c r="AE289" i="79"/>
  <c r="AD289" i="79"/>
  <c r="AC289" i="79"/>
  <c r="AB289" i="79"/>
  <c r="AL264" i="79"/>
  <c r="AK264" i="79"/>
  <c r="AJ264" i="79"/>
  <c r="AI264" i="79"/>
  <c r="AH264" i="79"/>
  <c r="AG264" i="79"/>
  <c r="AF264" i="79"/>
  <c r="AE264" i="79"/>
  <c r="AD264" i="79"/>
  <c r="AC264" i="79"/>
  <c r="AB264" i="79"/>
  <c r="AL260" i="79"/>
  <c r="AK260" i="79"/>
  <c r="AJ260" i="79"/>
  <c r="AI260" i="79"/>
  <c r="AH260" i="79"/>
  <c r="AG260" i="79"/>
  <c r="AF260" i="79"/>
  <c r="AE260" i="79"/>
  <c r="AD260" i="79"/>
  <c r="AC260" i="79"/>
  <c r="AB260" i="79"/>
  <c r="AL257" i="79"/>
  <c r="AK257" i="79"/>
  <c r="AJ257" i="79"/>
  <c r="AI257" i="79"/>
  <c r="AH257" i="79"/>
  <c r="AG257" i="79"/>
  <c r="AF257" i="79"/>
  <c r="AE257" i="79"/>
  <c r="AD257" i="79"/>
  <c r="AC257" i="79"/>
  <c r="AB257" i="79"/>
  <c r="AL254" i="79"/>
  <c r="AK254" i="79"/>
  <c r="AJ254" i="79"/>
  <c r="AI254" i="79"/>
  <c r="AH254" i="79"/>
  <c r="AG254" i="79"/>
  <c r="AF254" i="79"/>
  <c r="AE254" i="79"/>
  <c r="AD254" i="79"/>
  <c r="AC254" i="79"/>
  <c r="AB254" i="79"/>
  <c r="AL250" i="79"/>
  <c r="AK250" i="79"/>
  <c r="AJ250" i="79"/>
  <c r="AI250" i="79"/>
  <c r="AH250" i="79"/>
  <c r="AG250" i="79"/>
  <c r="AF250" i="79"/>
  <c r="AE250" i="79"/>
  <c r="AD250" i="79"/>
  <c r="AC250" i="79"/>
  <c r="AB250" i="79"/>
  <c r="AL247" i="79"/>
  <c r="AK247" i="79"/>
  <c r="AJ247" i="79"/>
  <c r="AI247" i="79"/>
  <c r="AH247" i="79"/>
  <c r="AG247" i="79"/>
  <c r="AF247" i="79"/>
  <c r="AE247" i="79"/>
  <c r="AD247" i="79"/>
  <c r="AC247" i="79"/>
  <c r="AB247" i="79"/>
  <c r="AL244" i="79"/>
  <c r="AK244" i="79"/>
  <c r="AJ244" i="79"/>
  <c r="AI244" i="79"/>
  <c r="AH244" i="79"/>
  <c r="AG244" i="79"/>
  <c r="AF244" i="79"/>
  <c r="AE244" i="79"/>
  <c r="AD244" i="79"/>
  <c r="AC244" i="79"/>
  <c r="AB244" i="79"/>
  <c r="AL241" i="79"/>
  <c r="AK241" i="79"/>
  <c r="AJ241" i="79"/>
  <c r="AI241" i="79"/>
  <c r="AH241" i="79"/>
  <c r="AG241" i="79"/>
  <c r="AF241" i="79"/>
  <c r="AE241" i="79"/>
  <c r="AD241" i="79"/>
  <c r="AC241" i="79"/>
  <c r="AB241" i="79"/>
  <c r="AL238" i="79"/>
  <c r="AK238" i="79"/>
  <c r="AJ238" i="79"/>
  <c r="AI238" i="79"/>
  <c r="AH238" i="79"/>
  <c r="AG238" i="79"/>
  <c r="AF238" i="79"/>
  <c r="AE238" i="79"/>
  <c r="AD238" i="79"/>
  <c r="AC238" i="79"/>
  <c r="AB238" i="79"/>
  <c r="AL234" i="79"/>
  <c r="AK234" i="79"/>
  <c r="AJ234" i="79"/>
  <c r="AI234" i="79"/>
  <c r="AH234" i="79"/>
  <c r="AG234" i="79"/>
  <c r="AF234" i="79"/>
  <c r="AE234" i="79"/>
  <c r="AD234" i="79"/>
  <c r="AC234" i="79"/>
  <c r="AB234" i="79"/>
  <c r="AL231" i="79"/>
  <c r="AK231" i="79"/>
  <c r="AJ231" i="79"/>
  <c r="AI231" i="79"/>
  <c r="AH231" i="79"/>
  <c r="AG231" i="79"/>
  <c r="AF231" i="79"/>
  <c r="AE231" i="79"/>
  <c r="AD231" i="79"/>
  <c r="AC231" i="79"/>
  <c r="AB231" i="79"/>
  <c r="AL228" i="79"/>
  <c r="AK228" i="79"/>
  <c r="AJ228" i="79"/>
  <c r="AI228" i="79"/>
  <c r="AH228" i="79"/>
  <c r="AG228" i="79"/>
  <c r="AF228" i="79"/>
  <c r="AE228" i="79"/>
  <c r="AD228" i="79"/>
  <c r="AC228" i="79"/>
  <c r="AB228" i="79"/>
  <c r="AL225" i="79"/>
  <c r="AK225" i="79"/>
  <c r="AJ225" i="79"/>
  <c r="AI225" i="79"/>
  <c r="AH225" i="79"/>
  <c r="AG225" i="79"/>
  <c r="AF225" i="79"/>
  <c r="AE225" i="79"/>
  <c r="AD225" i="79"/>
  <c r="AC225" i="79"/>
  <c r="AB225" i="79"/>
  <c r="AL222" i="79"/>
  <c r="AK222" i="79"/>
  <c r="AJ222" i="79"/>
  <c r="AI222" i="79"/>
  <c r="AH222" i="79"/>
  <c r="AG222" i="79"/>
  <c r="AF222" i="79"/>
  <c r="AE222" i="79"/>
  <c r="AD222" i="79"/>
  <c r="AC222" i="79"/>
  <c r="AB222" i="79"/>
  <c r="AL193" i="79"/>
  <c r="AK193" i="79"/>
  <c r="AJ193" i="79"/>
  <c r="AI193" i="79"/>
  <c r="AH193" i="79"/>
  <c r="AG193" i="79"/>
  <c r="AF193" i="79"/>
  <c r="AE193" i="79"/>
  <c r="AD193" i="79"/>
  <c r="AC193" i="79"/>
  <c r="AB193" i="79"/>
  <c r="AL190" i="79"/>
  <c r="AK190" i="79"/>
  <c r="AJ190" i="79"/>
  <c r="AI190" i="79"/>
  <c r="AH190" i="79"/>
  <c r="AG190" i="79"/>
  <c r="AF190" i="79"/>
  <c r="AE190" i="79"/>
  <c r="AD190" i="79"/>
  <c r="AC190" i="79"/>
  <c r="AB190" i="79"/>
  <c r="AL187" i="79"/>
  <c r="AK187" i="79"/>
  <c r="AJ187" i="79"/>
  <c r="AI187" i="79"/>
  <c r="AH187" i="79"/>
  <c r="AG187" i="79"/>
  <c r="AF187" i="79"/>
  <c r="AE187" i="79"/>
  <c r="AD187" i="79"/>
  <c r="AC187" i="79"/>
  <c r="AB187" i="79"/>
  <c r="AL184" i="79"/>
  <c r="AK184" i="79"/>
  <c r="AJ184" i="79"/>
  <c r="AI184" i="79"/>
  <c r="AH184" i="79"/>
  <c r="AG184" i="79"/>
  <c r="AF184" i="79"/>
  <c r="AE184" i="79"/>
  <c r="AD184" i="79"/>
  <c r="AC184" i="79"/>
  <c r="AB184" i="79"/>
  <c r="AL181" i="79"/>
  <c r="AK181" i="79"/>
  <c r="AJ181" i="79"/>
  <c r="AI181" i="79"/>
  <c r="AH181" i="79"/>
  <c r="AG181" i="79"/>
  <c r="AF181" i="79"/>
  <c r="AE181" i="79"/>
  <c r="AD181" i="79"/>
  <c r="AC181" i="79"/>
  <c r="AB181" i="79"/>
  <c r="AL178" i="79"/>
  <c r="AK178" i="79"/>
  <c r="AJ178" i="79"/>
  <c r="AI178" i="79"/>
  <c r="AH178" i="79"/>
  <c r="AG178" i="79"/>
  <c r="AF178" i="79"/>
  <c r="AE178" i="79"/>
  <c r="AD178" i="79"/>
  <c r="AC178" i="79"/>
  <c r="AB178" i="79"/>
  <c r="AL175" i="79"/>
  <c r="AK175" i="79"/>
  <c r="AJ175" i="79"/>
  <c r="AI175" i="79"/>
  <c r="AH175" i="79"/>
  <c r="AG175" i="79"/>
  <c r="AF175" i="79"/>
  <c r="AE175" i="79"/>
  <c r="AD175" i="79"/>
  <c r="AC175" i="79"/>
  <c r="AB175" i="79"/>
  <c r="AL172" i="79"/>
  <c r="AK172" i="79"/>
  <c r="AJ172" i="79"/>
  <c r="AI172" i="79"/>
  <c r="AH172" i="79"/>
  <c r="AG172" i="79"/>
  <c r="AF172" i="79"/>
  <c r="AE172" i="79"/>
  <c r="AD172" i="79"/>
  <c r="AC172" i="79"/>
  <c r="AB172" i="79"/>
  <c r="AL169" i="79"/>
  <c r="AK169" i="79"/>
  <c r="AJ169" i="79"/>
  <c r="AI169" i="79"/>
  <c r="AH169" i="79"/>
  <c r="AG169" i="79"/>
  <c r="AF169" i="79"/>
  <c r="AE169" i="79"/>
  <c r="AD169" i="79"/>
  <c r="AC169" i="79"/>
  <c r="AB169" i="79"/>
  <c r="AL166" i="79"/>
  <c r="AK166" i="79"/>
  <c r="AJ166" i="79"/>
  <c r="AI166" i="79"/>
  <c r="AH166" i="79"/>
  <c r="AG166" i="79"/>
  <c r="AF166" i="79"/>
  <c r="AE166" i="79"/>
  <c r="AD166" i="79"/>
  <c r="AC166" i="79"/>
  <c r="AB166" i="79"/>
  <c r="AL163" i="79"/>
  <c r="AK163" i="79"/>
  <c r="AJ163" i="79"/>
  <c r="AI163" i="79"/>
  <c r="AH163" i="79"/>
  <c r="AG163" i="79"/>
  <c r="AF163" i="79"/>
  <c r="AE163" i="79"/>
  <c r="AD163" i="79"/>
  <c r="AC163" i="79"/>
  <c r="AB163" i="79"/>
  <c r="AL160" i="79"/>
  <c r="AK160" i="79"/>
  <c r="AJ160" i="79"/>
  <c r="AI160" i="79"/>
  <c r="AH160" i="79"/>
  <c r="AG160" i="79"/>
  <c r="AF160" i="79"/>
  <c r="AE160" i="79"/>
  <c r="AD160" i="79"/>
  <c r="AC160" i="79"/>
  <c r="AB160" i="79"/>
  <c r="AL157" i="79"/>
  <c r="AK157" i="79"/>
  <c r="AJ157" i="79"/>
  <c r="AI157" i="79"/>
  <c r="AH157" i="79"/>
  <c r="AG157" i="79"/>
  <c r="AF157" i="79"/>
  <c r="AE157" i="79"/>
  <c r="AD157" i="79"/>
  <c r="AC157" i="79"/>
  <c r="AB157" i="79"/>
  <c r="AL154" i="79"/>
  <c r="AK154" i="79"/>
  <c r="AJ154" i="79"/>
  <c r="AI154" i="79"/>
  <c r="AH154" i="79"/>
  <c r="AG154" i="79"/>
  <c r="AF154" i="79"/>
  <c r="AE154" i="79"/>
  <c r="AD154" i="79"/>
  <c r="AC154" i="79"/>
  <c r="AB154" i="79"/>
  <c r="AL150" i="79"/>
  <c r="AK150" i="79"/>
  <c r="AJ150" i="79"/>
  <c r="AI150" i="79"/>
  <c r="AH150" i="79"/>
  <c r="AG150" i="79"/>
  <c r="AF150" i="79"/>
  <c r="AE150" i="79"/>
  <c r="AD150" i="79"/>
  <c r="AC150" i="79"/>
  <c r="AB150" i="79"/>
  <c r="AL147" i="79"/>
  <c r="AK147" i="79"/>
  <c r="AJ147" i="79"/>
  <c r="AI147" i="79"/>
  <c r="AH147" i="79"/>
  <c r="AG147" i="79"/>
  <c r="AF147" i="79"/>
  <c r="AE147" i="79"/>
  <c r="AD147" i="79"/>
  <c r="AC147" i="79"/>
  <c r="AB147" i="79"/>
  <c r="AL144" i="79"/>
  <c r="AK144" i="79"/>
  <c r="AJ144" i="79"/>
  <c r="AI144" i="79"/>
  <c r="AH144" i="79"/>
  <c r="AG144" i="79"/>
  <c r="AF144" i="79"/>
  <c r="AE144" i="79"/>
  <c r="AD144" i="79"/>
  <c r="AC144" i="79"/>
  <c r="AB144" i="79"/>
  <c r="AL140" i="79"/>
  <c r="AK140" i="79"/>
  <c r="AJ140" i="79"/>
  <c r="AI140" i="79"/>
  <c r="AH140" i="79"/>
  <c r="AG140" i="79"/>
  <c r="AF140" i="79"/>
  <c r="AE140" i="79"/>
  <c r="AD140" i="79"/>
  <c r="AC140" i="79"/>
  <c r="AB140" i="79"/>
  <c r="AL137" i="79"/>
  <c r="AK137" i="79"/>
  <c r="AJ137" i="79"/>
  <c r="AI137" i="79"/>
  <c r="AH137" i="79"/>
  <c r="AG137" i="79"/>
  <c r="AF137" i="79"/>
  <c r="AE137" i="79"/>
  <c r="AD137" i="79"/>
  <c r="AC137" i="79"/>
  <c r="AB137" i="79"/>
  <c r="AL134" i="79"/>
  <c r="AK134" i="79"/>
  <c r="AJ134" i="79"/>
  <c r="AI134" i="79"/>
  <c r="AH134" i="79"/>
  <c r="AG134" i="79"/>
  <c r="AF134" i="79"/>
  <c r="AE134" i="79"/>
  <c r="AD134" i="79"/>
  <c r="AC134" i="79"/>
  <c r="AB134" i="79"/>
  <c r="AL131" i="79"/>
  <c r="AK131" i="79"/>
  <c r="AJ131" i="79"/>
  <c r="AI131" i="79"/>
  <c r="AH131" i="79"/>
  <c r="AG131" i="79"/>
  <c r="AF131" i="79"/>
  <c r="AE131" i="79"/>
  <c r="AD131" i="79"/>
  <c r="AC131" i="79"/>
  <c r="AB131" i="79"/>
  <c r="AL128" i="79"/>
  <c r="AK128" i="79"/>
  <c r="AJ128" i="79"/>
  <c r="AI128" i="79"/>
  <c r="AH128" i="79"/>
  <c r="AG128" i="79"/>
  <c r="AF128" i="79"/>
  <c r="AE128" i="79"/>
  <c r="AD128" i="79"/>
  <c r="AC128" i="79"/>
  <c r="AB128" i="79"/>
  <c r="AL125" i="79"/>
  <c r="AK125" i="79"/>
  <c r="AJ125" i="79"/>
  <c r="AI125" i="79"/>
  <c r="AH125" i="79"/>
  <c r="AG125" i="79"/>
  <c r="AF125" i="79"/>
  <c r="AE125" i="79"/>
  <c r="AD125" i="79"/>
  <c r="AC125" i="79"/>
  <c r="AB125" i="79"/>
  <c r="AL122" i="79"/>
  <c r="AK122" i="79"/>
  <c r="AJ122" i="79"/>
  <c r="AI122" i="79"/>
  <c r="AH122" i="79"/>
  <c r="AG122" i="79"/>
  <c r="AF122" i="79"/>
  <c r="AE122" i="79"/>
  <c r="AD122" i="79"/>
  <c r="AC122" i="79"/>
  <c r="AB122" i="79"/>
  <c r="AL119" i="79"/>
  <c r="AK119" i="79"/>
  <c r="AJ119" i="79"/>
  <c r="AI119" i="79"/>
  <c r="AH119" i="79"/>
  <c r="AG119" i="79"/>
  <c r="AF119" i="79"/>
  <c r="AE119" i="79"/>
  <c r="AD119" i="79"/>
  <c r="AC119" i="79"/>
  <c r="AB119" i="79"/>
  <c r="AL115" i="79"/>
  <c r="AK115" i="79"/>
  <c r="AJ115" i="79"/>
  <c r="AI115" i="79"/>
  <c r="AH115" i="79"/>
  <c r="AG115" i="79"/>
  <c r="AF115" i="79"/>
  <c r="AE115" i="79"/>
  <c r="AD115" i="79"/>
  <c r="AC115" i="79"/>
  <c r="AB115" i="79"/>
  <c r="AL112" i="79"/>
  <c r="AK112" i="79"/>
  <c r="AJ112" i="79"/>
  <c r="AI112" i="79"/>
  <c r="AH112" i="79"/>
  <c r="AG112" i="79"/>
  <c r="AF112" i="79"/>
  <c r="AE112" i="79"/>
  <c r="AD112" i="79"/>
  <c r="AC112" i="79"/>
  <c r="AB112" i="79"/>
  <c r="AL109" i="79"/>
  <c r="AK109" i="79"/>
  <c r="AJ109" i="79"/>
  <c r="AI109" i="79"/>
  <c r="AH109" i="79"/>
  <c r="AG109" i="79"/>
  <c r="AF109" i="79"/>
  <c r="AE109" i="79"/>
  <c r="AD109" i="79"/>
  <c r="AC109" i="79"/>
  <c r="AB109" i="79"/>
  <c r="AL106" i="79"/>
  <c r="AK106" i="79"/>
  <c r="AJ106" i="79"/>
  <c r="AI106" i="79"/>
  <c r="AH106" i="79"/>
  <c r="AG106" i="79"/>
  <c r="AF106" i="79"/>
  <c r="AE106" i="79"/>
  <c r="AD106" i="79"/>
  <c r="AC106" i="79"/>
  <c r="AB106" i="79"/>
  <c r="AL101" i="79"/>
  <c r="AK101" i="79"/>
  <c r="AJ101" i="79"/>
  <c r="AI101" i="79"/>
  <c r="AH101" i="79"/>
  <c r="AG101" i="79"/>
  <c r="AF101" i="79"/>
  <c r="AE101" i="79"/>
  <c r="AD101" i="79"/>
  <c r="AC101" i="79"/>
  <c r="AB101" i="79"/>
  <c r="AL95" i="79"/>
  <c r="AK95" i="79"/>
  <c r="AJ95" i="79"/>
  <c r="AI95" i="79"/>
  <c r="AH95" i="79"/>
  <c r="AG95" i="79"/>
  <c r="AF95" i="79"/>
  <c r="AE95" i="79"/>
  <c r="AD95" i="79"/>
  <c r="AC95" i="79"/>
  <c r="AB95" i="79"/>
  <c r="AL81" i="79"/>
  <c r="AK81" i="79"/>
  <c r="AJ81" i="79"/>
  <c r="AI81" i="79"/>
  <c r="AH81" i="79"/>
  <c r="AG81" i="79"/>
  <c r="AF81" i="79"/>
  <c r="AE81" i="79"/>
  <c r="AC81" i="79"/>
  <c r="AB81" i="79"/>
  <c r="AL74" i="79"/>
  <c r="AK74" i="79"/>
  <c r="AJ74" i="79"/>
  <c r="AI74" i="79"/>
  <c r="AH74" i="79"/>
  <c r="AG74" i="79"/>
  <c r="AF74" i="79"/>
  <c r="AE74" i="79"/>
  <c r="AD74" i="79"/>
  <c r="AC74" i="79"/>
  <c r="AB74" i="79"/>
  <c r="AL71" i="79"/>
  <c r="AK71" i="79"/>
  <c r="AJ71" i="79"/>
  <c r="AI71" i="79"/>
  <c r="AH71" i="79"/>
  <c r="AG71" i="79"/>
  <c r="AF71" i="79"/>
  <c r="AE71" i="79"/>
  <c r="AD71" i="79"/>
  <c r="AC71" i="79"/>
  <c r="AB71" i="79"/>
  <c r="AL67" i="79"/>
  <c r="AK67" i="79"/>
  <c r="AJ67" i="79"/>
  <c r="AI67" i="79"/>
  <c r="AH67" i="79"/>
  <c r="AG67" i="79"/>
  <c r="AF67" i="79"/>
  <c r="AE67" i="79"/>
  <c r="AD67" i="79"/>
  <c r="AC67" i="79"/>
  <c r="AB67" i="79"/>
  <c r="AL64" i="79"/>
  <c r="AK64" i="79"/>
  <c r="AJ64" i="79"/>
  <c r="AI64" i="79"/>
  <c r="AH64" i="79"/>
  <c r="AG64" i="79"/>
  <c r="AF64" i="79"/>
  <c r="AE64" i="79"/>
  <c r="AD64" i="79"/>
  <c r="AC64" i="79"/>
  <c r="AB64" i="79"/>
  <c r="AL61" i="79"/>
  <c r="AK61" i="79"/>
  <c r="AJ61" i="79"/>
  <c r="AI61" i="79"/>
  <c r="AH61" i="79"/>
  <c r="AG61" i="79"/>
  <c r="AF61" i="79"/>
  <c r="AE61" i="79"/>
  <c r="AD61" i="79"/>
  <c r="AC61" i="79"/>
  <c r="AB61" i="79"/>
  <c r="AL58" i="79"/>
  <c r="AK58" i="79"/>
  <c r="AJ58" i="79"/>
  <c r="AI58" i="79"/>
  <c r="AH58" i="79"/>
  <c r="AG58" i="79"/>
  <c r="AF58" i="79"/>
  <c r="AE58" i="79"/>
  <c r="AD58" i="79"/>
  <c r="AC58" i="79"/>
  <c r="AB58" i="79"/>
  <c r="AL55" i="79"/>
  <c r="AK55" i="79"/>
  <c r="AJ55" i="79"/>
  <c r="AI55" i="79"/>
  <c r="AH55" i="79"/>
  <c r="AG55" i="79"/>
  <c r="AF55" i="79"/>
  <c r="AE55" i="79"/>
  <c r="AD55" i="79"/>
  <c r="AC55" i="79"/>
  <c r="AB55" i="79"/>
  <c r="AL51" i="79"/>
  <c r="AK51" i="79"/>
  <c r="AJ51" i="79"/>
  <c r="AI51" i="79"/>
  <c r="AH51" i="79"/>
  <c r="AG51" i="79"/>
  <c r="AF51" i="79"/>
  <c r="AE51" i="79"/>
  <c r="AD51" i="79"/>
  <c r="AC51" i="79"/>
  <c r="AB51" i="79"/>
  <c r="AL48" i="79"/>
  <c r="AK48" i="79"/>
  <c r="AJ48" i="79"/>
  <c r="AI48" i="79"/>
  <c r="AH48" i="79"/>
  <c r="AG48" i="79"/>
  <c r="AF48" i="79"/>
  <c r="AE48" i="79"/>
  <c r="AD48" i="79"/>
  <c r="AC48" i="79"/>
  <c r="AB48" i="79"/>
  <c r="AL45" i="79"/>
  <c r="AK45" i="79"/>
  <c r="AJ45" i="79"/>
  <c r="AI45" i="79"/>
  <c r="AH45" i="79"/>
  <c r="AG45" i="79"/>
  <c r="AF45" i="79"/>
  <c r="AE45" i="79"/>
  <c r="AD45" i="79"/>
  <c r="AC45" i="79"/>
  <c r="AB45" i="79"/>
  <c r="AL42" i="79"/>
  <c r="AK42" i="79"/>
  <c r="AJ42" i="79"/>
  <c r="AI42" i="79"/>
  <c r="AH42" i="79"/>
  <c r="AG42" i="79"/>
  <c r="AF42" i="79"/>
  <c r="AE42" i="79"/>
  <c r="AD42" i="79"/>
  <c r="AC42" i="79"/>
  <c r="AB42" i="79"/>
  <c r="AL39" i="79"/>
  <c r="AK39" i="79"/>
  <c r="AJ39" i="79"/>
  <c r="AI39" i="79"/>
  <c r="AH39" i="79"/>
  <c r="AG39" i="79"/>
  <c r="AF39" i="79"/>
  <c r="AE39" i="79"/>
  <c r="AD39" i="79"/>
  <c r="AC39" i="79"/>
  <c r="AB39" i="79"/>
  <c r="AL495" i="46"/>
  <c r="AK495" i="46"/>
  <c r="AJ495" i="46"/>
  <c r="AI495" i="46"/>
  <c r="AH495" i="46"/>
  <c r="AG495" i="46"/>
  <c r="AF495" i="46"/>
  <c r="AE495" i="46"/>
  <c r="AD495" i="46"/>
  <c r="AC495" i="46"/>
  <c r="AB495" i="46"/>
  <c r="AL492" i="46"/>
  <c r="AK492" i="46"/>
  <c r="AJ492" i="46"/>
  <c r="AI492" i="46"/>
  <c r="AH492" i="46"/>
  <c r="AG492" i="46"/>
  <c r="AF492" i="46"/>
  <c r="AE492" i="46"/>
  <c r="AD492" i="46"/>
  <c r="AC492" i="46"/>
  <c r="AB492" i="46"/>
  <c r="AL489" i="46"/>
  <c r="AK489" i="46"/>
  <c r="AJ489" i="46"/>
  <c r="AI489" i="46"/>
  <c r="AH489" i="46"/>
  <c r="AG489" i="46"/>
  <c r="AF489" i="46"/>
  <c r="AE489" i="46"/>
  <c r="AD489" i="46"/>
  <c r="AC489" i="46"/>
  <c r="AB489" i="46"/>
  <c r="AL478" i="46"/>
  <c r="AK478" i="46"/>
  <c r="AJ478" i="46"/>
  <c r="AI478" i="46"/>
  <c r="AH478" i="46"/>
  <c r="AG478" i="46"/>
  <c r="AF478" i="46"/>
  <c r="AE478" i="46"/>
  <c r="AD478" i="46"/>
  <c r="AC478" i="46"/>
  <c r="AB478" i="46"/>
  <c r="AL474" i="46"/>
  <c r="AK474" i="46"/>
  <c r="AJ474" i="46"/>
  <c r="AI474" i="46"/>
  <c r="AH474" i="46"/>
  <c r="AG474" i="46"/>
  <c r="AF474" i="46"/>
  <c r="AE474" i="46"/>
  <c r="AD474" i="46"/>
  <c r="AC474" i="46"/>
  <c r="AB474" i="46"/>
  <c r="AL471" i="46"/>
  <c r="AK471" i="46"/>
  <c r="AJ471" i="46"/>
  <c r="AI471" i="46"/>
  <c r="AH471" i="46"/>
  <c r="AG471" i="46"/>
  <c r="AF471" i="46"/>
  <c r="AE471" i="46"/>
  <c r="AD471" i="46"/>
  <c r="AC471" i="46"/>
  <c r="AB471" i="46"/>
  <c r="AL468" i="46"/>
  <c r="AK468" i="46"/>
  <c r="AJ468" i="46"/>
  <c r="AI468" i="46"/>
  <c r="AH468" i="46"/>
  <c r="AG468" i="46"/>
  <c r="AF468" i="46"/>
  <c r="AE468" i="46"/>
  <c r="AD468" i="46"/>
  <c r="AC468" i="46"/>
  <c r="AB468" i="46"/>
  <c r="AL465" i="46"/>
  <c r="AK465" i="46"/>
  <c r="AJ465" i="46"/>
  <c r="AI465" i="46"/>
  <c r="AH465" i="46"/>
  <c r="AG465" i="46"/>
  <c r="AF465" i="46"/>
  <c r="AE465" i="46"/>
  <c r="AD465" i="46"/>
  <c r="AC465" i="46"/>
  <c r="AB465" i="46"/>
  <c r="AL462" i="46"/>
  <c r="AK462" i="46"/>
  <c r="AJ462" i="46"/>
  <c r="AI462" i="46"/>
  <c r="AH462" i="46"/>
  <c r="AG462" i="46"/>
  <c r="AF462" i="46"/>
  <c r="AE462" i="46"/>
  <c r="AD462" i="46"/>
  <c r="AC462" i="46"/>
  <c r="AB462" i="46"/>
  <c r="AL458" i="46"/>
  <c r="AK458" i="46"/>
  <c r="AJ458" i="46"/>
  <c r="AI458" i="46"/>
  <c r="AH458" i="46"/>
  <c r="AG458" i="46"/>
  <c r="AF458" i="46"/>
  <c r="AE458" i="46"/>
  <c r="AD458" i="46"/>
  <c r="AC458" i="46"/>
  <c r="AB458" i="46"/>
  <c r="AL449" i="46"/>
  <c r="AK449" i="46"/>
  <c r="AJ449" i="46"/>
  <c r="AI449" i="46"/>
  <c r="AH449" i="46"/>
  <c r="AG449" i="46"/>
  <c r="AF449" i="46"/>
  <c r="AE449" i="46"/>
  <c r="AD449" i="46"/>
  <c r="AC449" i="46"/>
  <c r="AB449" i="46"/>
  <c r="AL446" i="46"/>
  <c r="AK446" i="46"/>
  <c r="AJ446" i="46"/>
  <c r="AI446" i="46"/>
  <c r="AH446" i="46"/>
  <c r="AG446" i="46"/>
  <c r="AF446" i="46"/>
  <c r="AE446" i="46"/>
  <c r="AD446" i="46"/>
  <c r="AC446" i="46"/>
  <c r="AB446" i="46"/>
  <c r="AL443" i="46"/>
  <c r="AK443" i="46"/>
  <c r="AJ443" i="46"/>
  <c r="AI443" i="46"/>
  <c r="AH443" i="46"/>
  <c r="AG443" i="46"/>
  <c r="AF443" i="46"/>
  <c r="AE443" i="46"/>
  <c r="AD443" i="46"/>
  <c r="AC443" i="46"/>
  <c r="AB443" i="46"/>
  <c r="AL440" i="46"/>
  <c r="AK440" i="46"/>
  <c r="AJ440" i="46"/>
  <c r="AI440" i="46"/>
  <c r="AH440" i="46"/>
  <c r="AG440" i="46"/>
  <c r="AF440" i="46"/>
  <c r="AE440" i="46"/>
  <c r="AD440" i="46"/>
  <c r="AC440" i="46"/>
  <c r="AB440" i="46"/>
  <c r="AL437" i="46"/>
  <c r="AK437" i="46"/>
  <c r="AJ437" i="46"/>
  <c r="AI437" i="46"/>
  <c r="AH437" i="46"/>
  <c r="AG437" i="46"/>
  <c r="AF437" i="46"/>
  <c r="AE437" i="46"/>
  <c r="AD437" i="46"/>
  <c r="AC437" i="46"/>
  <c r="AB437" i="46"/>
  <c r="AL433" i="46"/>
  <c r="AK433" i="46"/>
  <c r="AJ433" i="46"/>
  <c r="AI433" i="46"/>
  <c r="AH433" i="46"/>
  <c r="AG433" i="46"/>
  <c r="AF433" i="46"/>
  <c r="AE433" i="46"/>
  <c r="AD433" i="46"/>
  <c r="AC433" i="46"/>
  <c r="AB433" i="46"/>
  <c r="AL427" i="46"/>
  <c r="AK427" i="46"/>
  <c r="AJ427" i="46"/>
  <c r="AI427" i="46"/>
  <c r="AH427" i="46"/>
  <c r="AG427" i="46"/>
  <c r="AF427" i="46"/>
  <c r="AE427" i="46"/>
  <c r="AD427" i="46"/>
  <c r="AC427" i="46"/>
  <c r="AB427" i="46"/>
  <c r="AL424" i="46"/>
  <c r="AK424" i="46"/>
  <c r="AJ424" i="46"/>
  <c r="AI424" i="46"/>
  <c r="AH424" i="46"/>
  <c r="AG424" i="46"/>
  <c r="AF424" i="46"/>
  <c r="AE424" i="46"/>
  <c r="AD424" i="46"/>
  <c r="AC424" i="46"/>
  <c r="AB424" i="46"/>
  <c r="AL421" i="46"/>
  <c r="AK421" i="46"/>
  <c r="AJ421" i="46"/>
  <c r="AI421" i="46"/>
  <c r="AH421" i="46"/>
  <c r="AG421" i="46"/>
  <c r="AF421" i="46"/>
  <c r="AE421" i="46"/>
  <c r="AD421" i="46"/>
  <c r="AC421" i="46"/>
  <c r="AB421" i="46"/>
  <c r="AL418" i="46"/>
  <c r="AK418" i="46"/>
  <c r="AJ418" i="46"/>
  <c r="AI418" i="46"/>
  <c r="AH418" i="46"/>
  <c r="AG418" i="46"/>
  <c r="AF418" i="46"/>
  <c r="AE418" i="46"/>
  <c r="AD418" i="46"/>
  <c r="AC418" i="46"/>
  <c r="AB418" i="46"/>
  <c r="AL415" i="46"/>
  <c r="AK415" i="46"/>
  <c r="AJ415" i="46"/>
  <c r="AI415" i="46"/>
  <c r="AH415" i="46"/>
  <c r="AG415" i="46"/>
  <c r="AF415" i="46"/>
  <c r="AE415" i="46"/>
  <c r="AD415" i="46"/>
  <c r="AC415" i="46"/>
  <c r="AB415" i="46"/>
  <c r="AL412" i="46"/>
  <c r="AK412" i="46"/>
  <c r="AJ412" i="46"/>
  <c r="AI412" i="46"/>
  <c r="AH412" i="46"/>
  <c r="AG412" i="46"/>
  <c r="AF412" i="46"/>
  <c r="AE412" i="46"/>
  <c r="AD412" i="46"/>
  <c r="AC412" i="46"/>
  <c r="AB412" i="46"/>
  <c r="AL409" i="46"/>
  <c r="AK409" i="46"/>
  <c r="AJ409" i="46"/>
  <c r="AI409" i="46"/>
  <c r="AH409" i="46"/>
  <c r="AG409" i="46"/>
  <c r="AF409" i="46"/>
  <c r="AE409" i="46"/>
  <c r="AD409" i="46"/>
  <c r="AC409" i="46"/>
  <c r="AB409" i="46"/>
  <c r="AL366" i="46"/>
  <c r="AK366" i="46"/>
  <c r="AJ366" i="46"/>
  <c r="AI366" i="46"/>
  <c r="AH366" i="46"/>
  <c r="AG366" i="46"/>
  <c r="AF366" i="46"/>
  <c r="AE366" i="46"/>
  <c r="AD366" i="46"/>
  <c r="AC366" i="46"/>
  <c r="AB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L311" i="46"/>
  <c r="AK311" i="46"/>
  <c r="AJ311" i="46"/>
  <c r="AI311" i="46"/>
  <c r="AH311" i="46"/>
  <c r="AG311" i="46"/>
  <c r="AF311" i="46"/>
  <c r="AE311" i="46"/>
  <c r="AD311" i="46"/>
  <c r="AC311" i="46"/>
  <c r="AB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L169" i="46"/>
  <c r="AK169" i="46"/>
  <c r="AJ169" i="46"/>
  <c r="AI169" i="46"/>
  <c r="AH169" i="46"/>
  <c r="AG169" i="46"/>
  <c r="AF169" i="46"/>
  <c r="AE169" i="46"/>
  <c r="AD169" i="46"/>
  <c r="AC169" i="46"/>
  <c r="AB169" i="46"/>
  <c r="AL166" i="46"/>
  <c r="AK166" i="46"/>
  <c r="AJ166" i="46"/>
  <c r="AI166" i="46"/>
  <c r="AH166" i="46"/>
  <c r="AG166" i="46"/>
  <c r="AF166" i="46"/>
  <c r="AE166" i="46"/>
  <c r="AD166" i="46"/>
  <c r="AC166" i="46"/>
  <c r="AB166" i="46"/>
  <c r="AL163" i="46"/>
  <c r="AK163" i="46"/>
  <c r="AJ163" i="46"/>
  <c r="AI163" i="46"/>
  <c r="AH163" i="46"/>
  <c r="AG163" i="46"/>
  <c r="AF163" i="46"/>
  <c r="AE163" i="46"/>
  <c r="AD163" i="46"/>
  <c r="AC163" i="46"/>
  <c r="AB163" i="46"/>
  <c r="AL160" i="46"/>
  <c r="AK160" i="46"/>
  <c r="AJ160" i="46"/>
  <c r="AI160" i="46"/>
  <c r="AH160" i="46"/>
  <c r="AG160" i="46"/>
  <c r="AF160" i="46"/>
  <c r="AE160" i="46"/>
  <c r="AD160" i="46"/>
  <c r="AC160" i="46"/>
  <c r="AB160" i="46"/>
  <c r="AL157" i="46"/>
  <c r="AK157" i="46"/>
  <c r="AJ157" i="46"/>
  <c r="AI157" i="46"/>
  <c r="AH157" i="46"/>
  <c r="AG157" i="46"/>
  <c r="AF157" i="46"/>
  <c r="AE157" i="46"/>
  <c r="AD157" i="46"/>
  <c r="AC157" i="46"/>
  <c r="AB157" i="46"/>
  <c r="AL154" i="46"/>
  <c r="AK154" i="46"/>
  <c r="AJ154" i="46"/>
  <c r="AI154" i="46"/>
  <c r="AH154" i="46"/>
  <c r="AG154" i="46"/>
  <c r="AF154" i="46"/>
  <c r="AE154" i="46"/>
  <c r="AD154" i="46"/>
  <c r="AC154" i="46"/>
  <c r="AB154" i="46"/>
  <c r="AL151" i="46"/>
  <c r="AK151" i="46"/>
  <c r="AJ151" i="46"/>
  <c r="AI151" i="46"/>
  <c r="AH151" i="46"/>
  <c r="AG151" i="46"/>
  <c r="AF151" i="46"/>
  <c r="AE151" i="46"/>
  <c r="AD151" i="46"/>
  <c r="AC151" i="46"/>
  <c r="AB151" i="46"/>
  <c r="AK109" i="46"/>
  <c r="AJ109" i="46"/>
  <c r="AI109" i="46"/>
  <c r="AH109" i="46"/>
  <c r="AG109" i="46"/>
  <c r="AF109" i="46"/>
  <c r="AE109" i="46"/>
  <c r="AD109" i="46"/>
  <c r="AC109" i="46"/>
  <c r="AB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L79" i="46"/>
  <c r="AK79" i="46"/>
  <c r="AJ79" i="46"/>
  <c r="AI79" i="46"/>
  <c r="AH79" i="46"/>
  <c r="AG79" i="46"/>
  <c r="AF79" i="46"/>
  <c r="AE79" i="46"/>
  <c r="AD79" i="46"/>
  <c r="AC79" i="46"/>
  <c r="AB79" i="46"/>
  <c r="AL76" i="46"/>
  <c r="AK76" i="46"/>
  <c r="AJ76" i="46"/>
  <c r="AI76" i="46"/>
  <c r="AH76" i="46"/>
  <c r="AG76" i="46"/>
  <c r="AF76" i="46"/>
  <c r="AE76" i="46"/>
  <c r="AD76" i="46"/>
  <c r="AC76" i="46"/>
  <c r="AB76" i="46"/>
  <c r="AL72" i="46"/>
  <c r="AK72" i="46"/>
  <c r="AJ72" i="46"/>
  <c r="AI72" i="46"/>
  <c r="AH72" i="46"/>
  <c r="AG72" i="46"/>
  <c r="AF72" i="46"/>
  <c r="AE72" i="46"/>
  <c r="AD72" i="46"/>
  <c r="AC72" i="46"/>
  <c r="AB72" i="46"/>
  <c r="AL66" i="46"/>
  <c r="AK66" i="46"/>
  <c r="AJ66" i="46"/>
  <c r="AI66" i="46"/>
  <c r="AH66" i="46"/>
  <c r="AG66" i="46"/>
  <c r="AF66" i="46"/>
  <c r="AE66" i="46"/>
  <c r="AD66" i="46"/>
  <c r="AC66" i="46"/>
  <c r="AB66" i="46"/>
  <c r="AL63" i="46"/>
  <c r="AK63" i="46"/>
  <c r="AJ63" i="46"/>
  <c r="AI63" i="46"/>
  <c r="AH63" i="46"/>
  <c r="AG63" i="46"/>
  <c r="AF63" i="46"/>
  <c r="AE63" i="46"/>
  <c r="AD63" i="46"/>
  <c r="AC63" i="46"/>
  <c r="AB63" i="46"/>
  <c r="AL60" i="46"/>
  <c r="AK60" i="46"/>
  <c r="AJ60" i="46"/>
  <c r="AI60" i="46"/>
  <c r="AH60" i="46"/>
  <c r="AG60" i="46"/>
  <c r="AF60" i="46"/>
  <c r="AE60" i="46"/>
  <c r="AD60" i="46"/>
  <c r="AC60" i="46"/>
  <c r="AB60" i="46"/>
  <c r="AL57" i="46"/>
  <c r="AK57" i="46"/>
  <c r="AJ57" i="46"/>
  <c r="AI57" i="46"/>
  <c r="AH57" i="46"/>
  <c r="AG57" i="46"/>
  <c r="AF57" i="46"/>
  <c r="AE57" i="46"/>
  <c r="AD57" i="46"/>
  <c r="AC57" i="46"/>
  <c r="AB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L41" i="46"/>
  <c r="AK41" i="46"/>
  <c r="AJ41" i="46"/>
  <c r="AI41" i="46"/>
  <c r="AH41" i="46"/>
  <c r="AG41" i="46"/>
  <c r="AF41" i="46"/>
  <c r="AE41" i="46"/>
  <c r="AD41" i="46"/>
  <c r="AC41" i="46"/>
  <c r="AB41" i="46"/>
  <c r="AL38" i="46"/>
  <c r="AK38" i="46"/>
  <c r="AJ38" i="46"/>
  <c r="AI38" i="46"/>
  <c r="AH38" i="46"/>
  <c r="AG38" i="46"/>
  <c r="AF38" i="46"/>
  <c r="AE38" i="46"/>
  <c r="AD38" i="46"/>
  <c r="AC38" i="46"/>
  <c r="AB38" i="46"/>
  <c r="AL35" i="46"/>
  <c r="AK35" i="46"/>
  <c r="AJ35" i="46"/>
  <c r="AI35" i="46"/>
  <c r="AH35" i="46"/>
  <c r="AG35" i="46"/>
  <c r="AF35" i="46"/>
  <c r="AE35" i="46"/>
  <c r="AD35" i="46"/>
  <c r="AC35" i="46"/>
  <c r="AB35" i="46"/>
  <c r="AL32" i="46"/>
  <c r="AK32" i="46"/>
  <c r="AJ32" i="46"/>
  <c r="AI32" i="46"/>
  <c r="AH32" i="46"/>
  <c r="AG32" i="46"/>
  <c r="AF32" i="46"/>
  <c r="AE32" i="46"/>
  <c r="AD32" i="46"/>
  <c r="AC32" i="46"/>
  <c r="AB32" i="46"/>
  <c r="AL29" i="46"/>
  <c r="AK29" i="46"/>
  <c r="AJ29" i="46"/>
  <c r="AI29" i="46"/>
  <c r="AH29" i="46"/>
  <c r="AG29" i="46"/>
  <c r="AF29" i="46"/>
  <c r="AE29" i="46"/>
  <c r="AD29" i="46"/>
  <c r="AC29" i="46"/>
  <c r="AB29" i="46"/>
  <c r="AL26" i="46"/>
  <c r="AK26" i="46"/>
  <c r="AJ26" i="46"/>
  <c r="AI26" i="46"/>
  <c r="AH26" i="46"/>
  <c r="AG26" i="46"/>
  <c r="AF26" i="46"/>
  <c r="AE26" i="46"/>
  <c r="AD26" i="46"/>
  <c r="AC26" i="46"/>
  <c r="AB26" i="46"/>
  <c r="AB760" i="79" l="1"/>
  <c r="P52" i="43" l="1"/>
  <c r="O52" i="43"/>
  <c r="N52" i="43"/>
  <c r="M52" i="43"/>
  <c r="L52" i="43"/>
  <c r="K52" i="43"/>
  <c r="J52" i="43"/>
  <c r="I52" i="43"/>
  <c r="H52" i="43"/>
  <c r="G52" i="43"/>
  <c r="F52" i="43"/>
  <c r="E52" i="43"/>
  <c r="D52" i="43"/>
  <c r="AB23" i="46" l="1"/>
  <c r="AC23" i="46"/>
  <c r="AD23" i="46"/>
  <c r="AE23" i="46"/>
  <c r="AF23" i="46"/>
  <c r="AG23" i="46"/>
  <c r="AH23" i="46"/>
  <c r="AI23" i="46"/>
  <c r="AJ23" i="46"/>
  <c r="AK23" i="46"/>
  <c r="AL23" i="46"/>
  <c r="N51"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109" i="45"/>
  <c r="Q46" i="44"/>
  <c r="C102" i="45"/>
  <c r="P46" i="44"/>
  <c r="K53" i="44"/>
  <c r="K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N50" i="45"/>
  <c r="N43" i="45"/>
  <c r="N36" i="45"/>
  <c r="N29" i="45"/>
  <c r="N22" i="45"/>
  <c r="D64" i="45"/>
  <c r="D57" i="45"/>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B60" i="45" l="1"/>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J53" i="43"/>
  <c r="J29" i="44" s="1"/>
  <c r="J33" i="44" s="1"/>
  <c r="I53" i="43"/>
  <c r="I29" i="44" s="1"/>
  <c r="I33" i="44" s="1"/>
  <c r="H53" i="43"/>
  <c r="H29" i="44" s="1"/>
  <c r="H33" i="44" s="1"/>
  <c r="G53" i="43"/>
  <c r="F53" i="43"/>
  <c r="E53" i="43"/>
  <c r="E29" i="44" s="1"/>
  <c r="E33" i="44" s="1"/>
  <c r="D53" i="43"/>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D29" i="44"/>
  <c r="D33" i="44" s="1"/>
  <c r="AB278" i="46"/>
  <c r="G29" i="44"/>
  <c r="G33" i="44" s="1"/>
  <c r="E13" i="44"/>
  <c r="D123" i="45"/>
  <c r="E14" i="44"/>
  <c r="E18" i="44" s="1"/>
  <c r="AE406" i="46"/>
  <c r="J13" i="44"/>
  <c r="AE950" i="79"/>
  <c r="AE401" i="79"/>
  <c r="AE767" i="79"/>
  <c r="AE584" i="79"/>
  <c r="AE218" i="79"/>
  <c r="AE35" i="79"/>
  <c r="J43" i="44"/>
  <c r="J14" i="44"/>
  <c r="J18" i="44" s="1"/>
  <c r="AE402" i="79"/>
  <c r="AE585" i="79"/>
  <c r="AE951" i="79"/>
  <c r="AE1110" i="79" s="1"/>
  <c r="AE768" i="79"/>
  <c r="AE219" i="79"/>
  <c r="AE36" i="79"/>
  <c r="D13" i="44"/>
  <c r="AC148" i="46"/>
  <c r="H13" i="44"/>
  <c r="AC767" i="79"/>
  <c r="AC950" i="79"/>
  <c r="AC401" i="79"/>
  <c r="AC584" i="79"/>
  <c r="AC218" i="79"/>
  <c r="AC35" i="79"/>
  <c r="D14" i="44"/>
  <c r="D18" i="44"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F13" i="44"/>
  <c r="F43" i="44"/>
  <c r="F14" i="44"/>
  <c r="F18" i="44" s="1"/>
  <c r="AB406" i="46"/>
  <c r="G13" i="44"/>
  <c r="AB767" i="79"/>
  <c r="AB584" i="79"/>
  <c r="AB218" i="79"/>
  <c r="AB950" i="79"/>
  <c r="AB401" i="79"/>
  <c r="AB35" i="79"/>
  <c r="AB407" i="46"/>
  <c r="G14" i="44"/>
  <c r="G18" i="44" s="1"/>
  <c r="AB951" i="79"/>
  <c r="AB1110" i="79" s="1"/>
  <c r="AB768" i="79"/>
  <c r="AB585" i="79"/>
  <c r="AB219" i="79"/>
  <c r="AB402" i="79"/>
  <c r="AB576" i="79" s="1"/>
  <c r="AB36" i="79"/>
  <c r="AB21" i="46"/>
  <c r="AE149" i="46"/>
  <c r="AE255" i="46" s="1"/>
  <c r="AB148" i="46"/>
  <c r="G123" i="45"/>
  <c r="AE407" i="46"/>
  <c r="I43" i="44"/>
  <c r="E43" i="44"/>
  <c r="AE148" i="46"/>
  <c r="H43" i="44"/>
  <c r="C123" i="45"/>
  <c r="F123" i="45"/>
  <c r="AE21" i="46"/>
  <c r="AD149" i="46"/>
  <c r="AE278" i="46"/>
  <c r="AC277" i="46"/>
  <c r="AD407" i="46"/>
  <c r="AC406" i="46"/>
  <c r="AD277" i="46"/>
  <c r="AD406" i="46"/>
  <c r="D43" i="44"/>
  <c r="G43" i="44"/>
  <c r="I123" i="45"/>
  <c r="E123" i="45"/>
  <c r="AD21" i="46"/>
  <c r="AC149" i="46"/>
  <c r="AC255" i="46" s="1"/>
  <c r="AD278" i="46"/>
  <c r="AB277" i="46"/>
  <c r="AC407" i="46"/>
  <c r="AC21" i="46"/>
  <c r="AB149" i="46"/>
  <c r="AB255" i="46" s="1"/>
  <c r="AE277" i="46"/>
  <c r="F53" i="44" l="1"/>
  <c r="AA1111" i="79" s="1"/>
  <c r="F50" i="44"/>
  <c r="AA562" i="79" s="1"/>
  <c r="F46" i="44"/>
  <c r="AA385" i="46" s="1"/>
  <c r="E53" i="44"/>
  <c r="Z1111" i="79" s="1"/>
  <c r="E50" i="44"/>
  <c r="Z562" i="79" s="1"/>
  <c r="E46" i="44"/>
  <c r="Z385" i="46" s="1"/>
  <c r="I53" i="44"/>
  <c r="I50" i="44"/>
  <c r="I46" i="44"/>
  <c r="G53" i="44"/>
  <c r="G50" i="44"/>
  <c r="G46" i="44"/>
  <c r="H53" i="44"/>
  <c r="H50" i="44"/>
  <c r="H46" i="44"/>
  <c r="D50" i="44"/>
  <c r="Y562" i="79" s="1"/>
  <c r="D46" i="44"/>
  <c r="Y385" i="46" s="1"/>
  <c r="J53" i="44"/>
  <c r="J46" i="44"/>
  <c r="AC576" i="79"/>
  <c r="AC578" i="79"/>
  <c r="AC577" i="79"/>
  <c r="D53" i="44"/>
  <c r="Y1111" i="79" s="1"/>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Z928" i="79" s="1"/>
  <c r="E48" i="44"/>
  <c r="Z196" i="79" s="1"/>
  <c r="E49" i="44"/>
  <c r="Z379" i="79" s="1"/>
  <c r="E51" i="44"/>
  <c r="Z745" i="79" s="1"/>
  <c r="E47" i="44"/>
  <c r="Z514" i="46" s="1"/>
  <c r="F49" i="44"/>
  <c r="AA379" i="79" s="1"/>
  <c r="F52" i="44"/>
  <c r="AA928" i="79" s="1"/>
  <c r="F48" i="44"/>
  <c r="AA196" i="79" s="1"/>
  <c r="F47" i="44"/>
  <c r="AA514" i="46" s="1"/>
  <c r="F51" i="44"/>
  <c r="AA745" i="79" s="1"/>
  <c r="J49" i="44"/>
  <c r="J52" i="44"/>
  <c r="J48" i="44"/>
  <c r="J50" i="44"/>
  <c r="J51" i="44"/>
  <c r="J47" i="44"/>
  <c r="D52" i="44"/>
  <c r="Y928" i="79" s="1"/>
  <c r="D48" i="44"/>
  <c r="Y196" i="79" s="1"/>
  <c r="D51" i="44"/>
  <c r="Y745" i="79" s="1"/>
  <c r="D47" i="44"/>
  <c r="Y514" i="46" s="1"/>
  <c r="D49" i="44"/>
  <c r="Y379" i="79" s="1"/>
  <c r="I52" i="44"/>
  <c r="I48" i="44"/>
  <c r="I51" i="44"/>
  <c r="I47" i="44"/>
  <c r="I49" i="44"/>
  <c r="J45" i="44"/>
  <c r="J44" i="44"/>
  <c r="D44" i="44"/>
  <c r="Y128" i="46" s="1"/>
  <c r="D45" i="44"/>
  <c r="Y256" i="46" s="1"/>
  <c r="G45" i="44"/>
  <c r="G44" i="44"/>
  <c r="H45" i="44"/>
  <c r="H44" i="44"/>
  <c r="E45" i="44"/>
  <c r="Z256" i="46" s="1"/>
  <c r="F45" i="44"/>
  <c r="AA256" i="46" s="1"/>
  <c r="F44" i="44"/>
  <c r="AA128" i="46" s="1"/>
  <c r="I44" i="44"/>
  <c r="I45" i="44"/>
  <c r="AB392" i="79"/>
  <c r="AB394" i="79"/>
  <c r="AB378" i="79"/>
  <c r="AB393" i="79"/>
  <c r="AB395" i="79"/>
  <c r="AB761" i="79"/>
  <c r="AB744" i="79"/>
  <c r="AD577" i="79"/>
  <c r="AD561" i="79"/>
  <c r="AD578" i="79"/>
  <c r="AC392" i="79"/>
  <c r="AC394" i="79"/>
  <c r="AC378" i="79"/>
  <c r="AC393" i="79"/>
  <c r="AC395" i="79"/>
  <c r="AB577" i="79"/>
  <c r="AB578" i="79"/>
  <c r="AB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B211" i="79"/>
  <c r="AB195" i="79"/>
  <c r="AB212" i="79"/>
  <c r="AB208" i="79"/>
  <c r="AB210" i="79"/>
  <c r="AB209" i="79"/>
  <c r="AB927" i="79"/>
  <c r="AB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E271" i="46"/>
  <c r="AE384" i="46"/>
  <c r="AE395" i="46"/>
  <c r="AC384" i="46"/>
  <c r="AE265" i="46"/>
  <c r="AE266" i="46"/>
  <c r="AE270" i="46"/>
  <c r="AC269" i="46"/>
  <c r="AC268" i="46"/>
  <c r="AD255" i="46"/>
  <c r="AD268" i="46"/>
  <c r="AD266" i="46"/>
  <c r="AD265" i="46"/>
  <c r="AD269" i="46"/>
  <c r="AD271" i="46"/>
  <c r="AD272" i="46"/>
  <c r="AD267" i="46"/>
  <c r="AD270" i="46"/>
  <c r="AC265" i="46"/>
  <c r="AB265" i="46"/>
  <c r="AB268" i="46"/>
  <c r="AE268" i="46"/>
  <c r="AC271" i="46"/>
  <c r="AE269" i="46"/>
  <c r="AE272" i="46"/>
  <c r="AB267" i="46"/>
  <c r="AB269" i="46"/>
  <c r="AB271" i="46"/>
  <c r="AC270" i="46"/>
  <c r="AC266" i="46"/>
  <c r="AB266" i="46"/>
  <c r="AB270" i="46"/>
  <c r="AC267" i="46"/>
  <c r="AC272" i="46"/>
  <c r="AE267" i="46"/>
  <c r="AB272" i="46"/>
  <c r="AD136" i="46"/>
  <c r="AD135" i="46"/>
  <c r="AD137" i="46"/>
  <c r="D122" i="45" l="1"/>
  <c r="E122" i="45"/>
  <c r="F122" i="45"/>
  <c r="G122" i="45"/>
  <c r="H122" i="45"/>
  <c r="I122" i="45"/>
  <c r="C122" i="45"/>
  <c r="O17" i="45" l="1"/>
  <c r="N17" i="45"/>
  <c r="N23" i="45" s="1"/>
  <c r="N60" i="46"/>
  <c r="N57" i="46"/>
  <c r="AA138" i="46" l="1"/>
  <c r="AA143" i="46"/>
  <c r="AA140" i="46"/>
  <c r="AA139" i="46"/>
  <c r="AA127" i="46"/>
  <c r="AA136" i="46"/>
  <c r="AA137" i="46"/>
  <c r="AA141" i="46"/>
  <c r="AA142" i="46"/>
  <c r="AA135" i="46"/>
  <c r="AB135" i="46"/>
  <c r="AC138" i="46"/>
  <c r="AI139" i="46"/>
  <c r="AE141" i="46"/>
  <c r="AL138" i="46"/>
  <c r="AH140" i="46"/>
  <c r="AJ141" i="46"/>
  <c r="AF143" i="46"/>
  <c r="AI138" i="46"/>
  <c r="AE140" i="46"/>
  <c r="AG143" i="46"/>
  <c r="AH139" i="46"/>
  <c r="AJ140" i="46"/>
  <c r="AF142" i="46"/>
  <c r="AG138" i="46"/>
  <c r="AC140" i="46"/>
  <c r="AI141" i="46"/>
  <c r="AE143" i="46"/>
  <c r="AB139" i="46"/>
  <c r="AL140" i="46"/>
  <c r="AH142" i="46"/>
  <c r="AJ143" i="46"/>
  <c r="AC139" i="46"/>
  <c r="AI140" i="46"/>
  <c r="AE142" i="46"/>
  <c r="AB138" i="46"/>
  <c r="AL139" i="46"/>
  <c r="AH141" i="46"/>
  <c r="AJ142" i="46"/>
  <c r="AG140" i="46"/>
  <c r="AC142" i="46"/>
  <c r="AI143" i="46"/>
  <c r="AF139" i="46"/>
  <c r="AB141" i="46"/>
  <c r="AL142" i="46"/>
  <c r="AG139" i="46"/>
  <c r="AC141" i="46"/>
  <c r="AI142" i="46"/>
  <c r="AF138" i="46"/>
  <c r="AB140" i="46"/>
  <c r="AL141" i="46"/>
  <c r="AH143" i="46"/>
  <c r="AE139" i="46"/>
  <c r="AG142" i="46"/>
  <c r="AH138" i="46"/>
  <c r="AJ139" i="46"/>
  <c r="AF141" i="46"/>
  <c r="AB143" i="46"/>
  <c r="AE138" i="46"/>
  <c r="AG141" i="46"/>
  <c r="AC143" i="46"/>
  <c r="AJ138" i="46"/>
  <c r="AF140" i="46"/>
  <c r="AB142" i="46"/>
  <c r="AL143" i="46"/>
  <c r="AG135" i="46"/>
  <c r="AL135" i="46"/>
  <c r="AL136" i="46"/>
  <c r="AL137" i="46"/>
  <c r="AL127" i="46"/>
  <c r="AJ127" i="46"/>
  <c r="AE127" i="46"/>
  <c r="AG127" i="46"/>
  <c r="AF127" i="46"/>
  <c r="AC127" i="46"/>
  <c r="AB127" i="46"/>
  <c r="AH127" i="46"/>
  <c r="AI127" i="46"/>
  <c r="AK127" i="46"/>
  <c r="AH135" i="46"/>
  <c r="AF137" i="46"/>
  <c r="AC136" i="46"/>
  <c r="AI136" i="46"/>
  <c r="AE135" i="46"/>
  <c r="AJ136" i="46"/>
  <c r="AB136" i="46"/>
  <c r="AI137" i="46"/>
  <c r="AE136" i="46"/>
  <c r="AJ137" i="46"/>
  <c r="AE137" i="46"/>
  <c r="AG137" i="46"/>
  <c r="AK136" i="46"/>
  <c r="AH137" i="46"/>
  <c r="AK137" i="46"/>
  <c r="AC137" i="46"/>
  <c r="AF136" i="46"/>
  <c r="AF135" i="46"/>
  <c r="AI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8" i="45"/>
  <c r="M58" i="45"/>
  <c r="M65" i="45"/>
  <c r="N58" i="45"/>
  <c r="N65" i="45"/>
  <c r="N51" i="45"/>
  <c r="G133" i="45" s="1"/>
  <c r="N37" i="45"/>
  <c r="N30" i="45"/>
  <c r="H132" i="45" l="1"/>
  <c r="D133" i="45"/>
  <c r="Z1113" i="79" s="1"/>
  <c r="E132" i="45"/>
  <c r="AA930" i="79" s="1"/>
  <c r="AA931" i="79" s="1"/>
  <c r="G131" i="45"/>
  <c r="L133" i="45"/>
  <c r="J132" i="45"/>
  <c r="E133" i="45"/>
  <c r="AA1113" i="79" s="1"/>
  <c r="AA1114" i="79" s="1"/>
  <c r="G132" i="45"/>
  <c r="I131" i="45"/>
  <c r="J131" i="45"/>
  <c r="K132" i="45"/>
  <c r="F133" i="45"/>
  <c r="K131" i="45"/>
  <c r="I133" i="45"/>
  <c r="H133" i="45"/>
  <c r="E131" i="45"/>
  <c r="AA747" i="79" s="1"/>
  <c r="K133" i="45"/>
  <c r="L131" i="45"/>
  <c r="J133" i="45"/>
  <c r="F132" i="45"/>
  <c r="L132" i="45"/>
  <c r="H131" i="45"/>
  <c r="F131" i="45"/>
  <c r="D132" i="45"/>
  <c r="Z930" i="79" s="1"/>
  <c r="I132" i="45"/>
  <c r="D131" i="45"/>
  <c r="Z747" i="79" s="1"/>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Z750" i="79" l="1"/>
  <c r="Z748" i="79"/>
  <c r="Z751" i="79"/>
  <c r="Z749" i="79"/>
  <c r="Z755" i="79"/>
  <c r="Z752" i="79"/>
  <c r="Z757" i="79"/>
  <c r="Z753" i="79"/>
  <c r="Z754" i="79"/>
  <c r="Z1116" i="79"/>
  <c r="Z1114" i="79"/>
  <c r="Z1117" i="79"/>
  <c r="Z1115" i="79"/>
  <c r="Z1122" i="79"/>
  <c r="Z1118" i="79"/>
  <c r="Z1123" i="79"/>
  <c r="Z1119" i="79"/>
  <c r="Z1121" i="79"/>
  <c r="Z1125" i="79"/>
  <c r="Z1120" i="79"/>
  <c r="Z931" i="79"/>
  <c r="Z933" i="79"/>
  <c r="Z932" i="79"/>
  <c r="Z934" i="79"/>
  <c r="Z941" i="79"/>
  <c r="Z936" i="79"/>
  <c r="Z935" i="79"/>
  <c r="Z939" i="79"/>
  <c r="Z938" i="79"/>
  <c r="Z937" i="79"/>
  <c r="AA752" i="79"/>
  <c r="AA755" i="79"/>
  <c r="AA754" i="79"/>
  <c r="AA757" i="79"/>
  <c r="AA753" i="79"/>
  <c r="AA751" i="79"/>
  <c r="AA750" i="79"/>
  <c r="AA749" i="79"/>
  <c r="AA1123" i="79"/>
  <c r="AA1118" i="79"/>
  <c r="AA1121" i="79"/>
  <c r="AA1125" i="79"/>
  <c r="AA1119" i="79"/>
  <c r="AA1120" i="79"/>
  <c r="AA1122" i="79"/>
  <c r="AA1117" i="79"/>
  <c r="AA1116" i="79"/>
  <c r="AA1115" i="79"/>
  <c r="AA941" i="79"/>
  <c r="AA937" i="79"/>
  <c r="AA938" i="79"/>
  <c r="AA939" i="79"/>
  <c r="AA935" i="79"/>
  <c r="AA936" i="79"/>
  <c r="AA934" i="79"/>
  <c r="AA932" i="79"/>
  <c r="AA933" i="79"/>
  <c r="AA748" i="79"/>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Z940" i="79" l="1"/>
  <c r="AA1124" i="79"/>
  <c r="AA756" i="79"/>
  <c r="AA940" i="79"/>
  <c r="Z756" i="79"/>
  <c r="Z1124" i="79"/>
  <c r="H115" i="47"/>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C127" i="45"/>
  <c r="Y516" i="46" s="1"/>
  <c r="Y518" i="46" l="1"/>
  <c r="Y517" i="46"/>
  <c r="Y520" i="46"/>
  <c r="Y522" i="46"/>
  <c r="Y519" i="46"/>
  <c r="C130" i="45"/>
  <c r="Y564" i="79" s="1"/>
  <c r="D124" i="45"/>
  <c r="Z130" i="46" s="1"/>
  <c r="C124" i="45"/>
  <c r="Y130" i="46"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Y258" i="46" s="1"/>
  <c r="E127" i="45"/>
  <c r="AA516" i="46" s="1"/>
  <c r="H65" i="45"/>
  <c r="I127" i="45" s="1"/>
  <c r="D127" i="45"/>
  <c r="Z516" i="46" s="1"/>
  <c r="C128" i="45"/>
  <c r="Y198" i="79" s="1"/>
  <c r="G58" i="45"/>
  <c r="H126" i="45" s="1"/>
  <c r="G126" i="45"/>
  <c r="F126" i="45"/>
  <c r="E126" i="45"/>
  <c r="AA387" i="46" s="1"/>
  <c r="K58" i="45"/>
  <c r="H58" i="45"/>
  <c r="H127" i="45" s="1"/>
  <c r="F127" i="45"/>
  <c r="G127" i="45"/>
  <c r="G124" i="45"/>
  <c r="E124" i="45"/>
  <c r="AA130" i="46" s="1"/>
  <c r="F124" i="45"/>
  <c r="I58" i="45"/>
  <c r="G125" i="45"/>
  <c r="F125" i="45"/>
  <c r="E125" i="45"/>
  <c r="AA258" i="46" s="1"/>
  <c r="J58" i="45"/>
  <c r="D125" i="45"/>
  <c r="Z258" i="46" s="1"/>
  <c r="C126" i="45"/>
  <c r="Y387" i="46" s="1"/>
  <c r="D126" i="45"/>
  <c r="Z387" i="46" s="1"/>
  <c r="C129" i="45"/>
  <c r="Y381" i="79" s="1"/>
  <c r="W14" i="47"/>
  <c r="J14" i="47"/>
  <c r="K14" i="47"/>
  <c r="L14" i="47"/>
  <c r="M14" i="47"/>
  <c r="N14" i="47"/>
  <c r="O14" i="47"/>
  <c r="I14" i="47"/>
  <c r="AE20" i="46"/>
  <c r="AB20" i="46"/>
  <c r="AC20" i="46"/>
  <c r="AD20" i="46"/>
  <c r="C60" i="45"/>
  <c r="C53" i="45"/>
  <c r="C46" i="45"/>
  <c r="C39" i="45"/>
  <c r="C25" i="45"/>
  <c r="C32" i="45"/>
  <c r="C18" i="45"/>
  <c r="E42" i="44"/>
  <c r="F42" i="44"/>
  <c r="G42" i="44"/>
  <c r="H42" i="44"/>
  <c r="I42" i="44"/>
  <c r="J42" i="44"/>
  <c r="D42" i="44"/>
  <c r="AA132" i="46" l="1"/>
  <c r="AA131" i="46"/>
  <c r="Y132" i="46"/>
  <c r="Y131" i="46"/>
  <c r="AA522" i="46"/>
  <c r="AA520" i="46"/>
  <c r="AA519" i="46"/>
  <c r="AA518" i="46"/>
  <c r="AA517" i="46"/>
  <c r="Z132" i="46"/>
  <c r="Z131" i="46"/>
  <c r="Y383" i="79"/>
  <c r="Y385" i="79"/>
  <c r="Y384" i="79"/>
  <c r="Y382" i="79"/>
  <c r="Y386" i="79"/>
  <c r="Y389" i="79"/>
  <c r="Y387" i="79"/>
  <c r="AA392" i="46"/>
  <c r="AA390" i="46"/>
  <c r="AA389" i="46"/>
  <c r="AA388" i="46"/>
  <c r="Y200" i="79"/>
  <c r="Y199" i="79"/>
  <c r="Y201" i="79"/>
  <c r="Y202" i="79"/>
  <c r="Y203" i="79"/>
  <c r="Y205" i="79"/>
  <c r="Y260" i="46"/>
  <c r="Y262" i="46"/>
  <c r="Y259" i="46"/>
  <c r="Y261" i="46" s="1"/>
  <c r="Y566" i="79"/>
  <c r="Y565" i="79"/>
  <c r="Y568" i="79"/>
  <c r="Y567" i="79"/>
  <c r="Y569" i="79"/>
  <c r="Y573" i="79"/>
  <c r="Y570" i="79"/>
  <c r="Y571" i="79"/>
  <c r="Y521" i="46"/>
  <c r="Y392" i="46"/>
  <c r="Y390" i="46"/>
  <c r="Y389" i="46"/>
  <c r="Y388" i="46"/>
  <c r="Y391" i="46" s="1"/>
  <c r="Z262" i="46"/>
  <c r="Z260" i="46"/>
  <c r="Z259" i="46"/>
  <c r="Z261" i="46" s="1"/>
  <c r="Z390" i="46"/>
  <c r="Z392" i="46"/>
  <c r="Z389" i="46"/>
  <c r="Z388" i="46"/>
  <c r="AA262" i="46"/>
  <c r="AA260" i="46"/>
  <c r="AA259" i="46"/>
  <c r="AA261" i="46" s="1"/>
  <c r="Z519" i="46"/>
  <c r="Z520" i="46"/>
  <c r="Z522" i="46"/>
  <c r="Z518" i="46"/>
  <c r="Z517" i="46"/>
  <c r="G130" i="45"/>
  <c r="C131" i="45"/>
  <c r="Y747" i="79" s="1"/>
  <c r="L129" i="45"/>
  <c r="AF516" i="46"/>
  <c r="J127" i="45"/>
  <c r="H130" i="45"/>
  <c r="C133" i="45"/>
  <c r="Y1113" i="79" s="1"/>
  <c r="N130" i="45"/>
  <c r="AG258" i="46"/>
  <c r="AG259" i="46" s="1"/>
  <c r="K125" i="45"/>
  <c r="K128" i="45"/>
  <c r="AJ516" i="46"/>
  <c r="AJ520" i="46" s="1"/>
  <c r="N127" i="45"/>
  <c r="K126" i="45"/>
  <c r="AG387" i="46" s="1"/>
  <c r="G129" i="45"/>
  <c r="E129" i="45"/>
  <c r="AA381" i="79" s="1"/>
  <c r="J125" i="45"/>
  <c r="AF258" i="46" s="1"/>
  <c r="F128" i="45"/>
  <c r="E130" i="45"/>
  <c r="L130" i="45"/>
  <c r="J128" i="45"/>
  <c r="K127" i="45"/>
  <c r="AG516" i="46" s="1"/>
  <c r="AG520" i="46" s="1"/>
  <c r="J124" i="45"/>
  <c r="AF130" i="46" s="1"/>
  <c r="AF131" i="46" s="1"/>
  <c r="K54" i="43" s="1"/>
  <c r="I129" i="45"/>
  <c r="K124" i="45"/>
  <c r="AG130" i="46" s="1"/>
  <c r="AG131" i="46" s="1"/>
  <c r="L54" i="43" s="1"/>
  <c r="G128" i="45"/>
  <c r="E128" i="45"/>
  <c r="D129" i="45"/>
  <c r="Z381" i="79" s="1"/>
  <c r="H128" i="45"/>
  <c r="F130" i="45"/>
  <c r="C132" i="45"/>
  <c r="Y930" i="79" s="1"/>
  <c r="M130" i="45"/>
  <c r="L125" i="45"/>
  <c r="AH258" i="46" s="1"/>
  <c r="L128" i="45"/>
  <c r="AI516" i="46"/>
  <c r="M127" i="45"/>
  <c r="K129" i="45"/>
  <c r="K130" i="45"/>
  <c r="J129" i="45"/>
  <c r="AH516" i="46"/>
  <c r="L127" i="45"/>
  <c r="AI387" i="46"/>
  <c r="AI389" i="46" s="1"/>
  <c r="F129" i="45"/>
  <c r="H129" i="45"/>
  <c r="D130" i="45"/>
  <c r="Z564" i="79" s="1"/>
  <c r="I130" i="45"/>
  <c r="J130" i="45"/>
  <c r="J126" i="45"/>
  <c r="AF387" i="46" s="1"/>
  <c r="AH130" i="46"/>
  <c r="AH131" i="46" s="1"/>
  <c r="M54" i="43" s="1"/>
  <c r="L124" i="45"/>
  <c r="D128" i="45"/>
  <c r="Z198" i="79" s="1"/>
  <c r="AI130" i="46"/>
  <c r="AI131" i="46" s="1"/>
  <c r="N54" i="43" s="1"/>
  <c r="AJ130" i="46"/>
  <c r="AJ131" i="46" s="1"/>
  <c r="O54" i="43" s="1"/>
  <c r="AJ387" i="46"/>
  <c r="AJ389" i="46" s="1"/>
  <c r="AI258" i="46"/>
  <c r="AI260" i="46" s="1"/>
  <c r="AJ258" i="46"/>
  <c r="AJ260" i="46" s="1"/>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AB514" i="46"/>
  <c r="AE1111" i="79"/>
  <c r="AD379" i="79"/>
  <c r="AC562" i="79"/>
  <c r="AC514" i="46"/>
  <c r="AB928" i="79"/>
  <c r="AD196" i="79"/>
  <c r="AE745" i="79"/>
  <c r="AE514" i="46"/>
  <c r="AC379" i="79"/>
  <c r="AB745" i="79"/>
  <c r="AC1111" i="79"/>
  <c r="AE379" i="79"/>
  <c r="AD514" i="46"/>
  <c r="AD1111" i="79"/>
  <c r="AE928" i="79"/>
  <c r="AB379" i="79"/>
  <c r="AB1111" i="79"/>
  <c r="AD562" i="79"/>
  <c r="AE562" i="79"/>
  <c r="AC928" i="79"/>
  <c r="AB562" i="79"/>
  <c r="AD928" i="79"/>
  <c r="AC196" i="79"/>
  <c r="AE196" i="79"/>
  <c r="AD745" i="79"/>
  <c r="AB196" i="79"/>
  <c r="AC745" i="79"/>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AE385" i="46"/>
  <c r="AE256" i="46"/>
  <c r="AE128" i="46"/>
  <c r="AB385" i="46"/>
  <c r="AF385" i="46"/>
  <c r="AB256" i="46"/>
  <c r="AF256" i="46"/>
  <c r="AB128" i="46"/>
  <c r="AF128" i="46"/>
  <c r="AC385" i="46"/>
  <c r="AC256" i="46"/>
  <c r="AC128" i="46"/>
  <c r="AD385" i="46"/>
  <c r="AD256" i="46"/>
  <c r="AD128" i="46"/>
  <c r="AH385" i="46"/>
  <c r="AL256" i="46"/>
  <c r="AL385" i="46"/>
  <c r="AK385" i="46"/>
  <c r="AJ385" i="46"/>
  <c r="AG256" i="46"/>
  <c r="AK256" i="46"/>
  <c r="AI128" i="46"/>
  <c r="AJ128" i="46"/>
  <c r="AG128" i="46"/>
  <c r="AH256" i="46"/>
  <c r="AI256" i="46"/>
  <c r="AL128" i="46"/>
  <c r="AG385" i="46"/>
  <c r="AI385" i="46"/>
  <c r="AH128" i="46"/>
  <c r="AJ256" i="46"/>
  <c r="AK128" i="46"/>
  <c r="Y204" i="79" l="1"/>
  <c r="Z567" i="79"/>
  <c r="Z568" i="79"/>
  <c r="Z566" i="79"/>
  <c r="Z565" i="79"/>
  <c r="Z570" i="79"/>
  <c r="Z573" i="79"/>
  <c r="Z571" i="79"/>
  <c r="Z569" i="79"/>
  <c r="AA389" i="79"/>
  <c r="AA386" i="79"/>
  <c r="AA387" i="79"/>
  <c r="AA384" i="79"/>
  <c r="AA385" i="79"/>
  <c r="AA383" i="79"/>
  <c r="AA382" i="79"/>
  <c r="Z521" i="46"/>
  <c r="Z201" i="79"/>
  <c r="Z202" i="79"/>
  <c r="Z199" i="79"/>
  <c r="Z200" i="79"/>
  <c r="Z203" i="79"/>
  <c r="Z205" i="79"/>
  <c r="Y932" i="79"/>
  <c r="Y931" i="79"/>
  <c r="Y933" i="79"/>
  <c r="Y934" i="79"/>
  <c r="Y936" i="79"/>
  <c r="Y941" i="79"/>
  <c r="Y939" i="79"/>
  <c r="Y938" i="79"/>
  <c r="Y935" i="79"/>
  <c r="Y937" i="79"/>
  <c r="AE198" i="79"/>
  <c r="AE202" i="79" s="1"/>
  <c r="AA198" i="79"/>
  <c r="AK564" i="79"/>
  <c r="AK573" i="79" s="1"/>
  <c r="AA564" i="79"/>
  <c r="Y1115" i="79"/>
  <c r="Y1116" i="79"/>
  <c r="Y1114" i="79"/>
  <c r="Y1117" i="79"/>
  <c r="Y1125" i="79"/>
  <c r="Y1122" i="79"/>
  <c r="Y1118" i="79"/>
  <c r="Y1121" i="79"/>
  <c r="Y1123" i="79"/>
  <c r="Y1119" i="79"/>
  <c r="Y1120" i="79"/>
  <c r="Z391" i="46"/>
  <c r="AA391" i="46"/>
  <c r="Z384" i="79"/>
  <c r="Z382" i="79"/>
  <c r="Z385" i="79"/>
  <c r="Z383" i="79"/>
  <c r="Z386" i="79"/>
  <c r="Z389" i="79"/>
  <c r="Z387" i="79"/>
  <c r="Y388" i="79"/>
  <c r="Y750" i="79"/>
  <c r="Y749" i="79"/>
  <c r="Y748" i="79"/>
  <c r="Y751" i="79"/>
  <c r="Y757" i="79"/>
  <c r="Y752" i="79"/>
  <c r="Y754" i="79"/>
  <c r="Y755" i="79"/>
  <c r="Y753" i="79"/>
  <c r="Y572" i="79"/>
  <c r="AA521" i="46"/>
  <c r="AD522" i="46"/>
  <c r="I64" i="43" s="1"/>
  <c r="AI517" i="46"/>
  <c r="AI520" i="46"/>
  <c r="AF518" i="46"/>
  <c r="AF520" i="46"/>
  <c r="AH518" i="46"/>
  <c r="AH520" i="46"/>
  <c r="AJ564" i="79"/>
  <c r="AB198" i="79"/>
  <c r="AJ381" i="79"/>
  <c r="AJ384" i="79" s="1"/>
  <c r="AH564" i="79"/>
  <c r="AH568" i="79" s="1"/>
  <c r="AL381" i="79"/>
  <c r="AL387" i="79" s="1"/>
  <c r="AC198" i="79"/>
  <c r="AC201" i="79" s="1"/>
  <c r="AK381" i="79"/>
  <c r="AK385" i="79" s="1"/>
  <c r="AF381" i="79"/>
  <c r="AF384" i="79" s="1"/>
  <c r="AI564" i="79"/>
  <c r="AI573" i="79" s="1"/>
  <c r="AL564" i="79"/>
  <c r="AL568" i="79" s="1"/>
  <c r="AE564" i="79"/>
  <c r="AE567" i="79" s="1"/>
  <c r="AG564" i="79"/>
  <c r="AG567" i="79" s="1"/>
  <c r="AG381" i="79"/>
  <c r="AG389" i="79" s="1"/>
  <c r="AD381" i="79"/>
  <c r="AD385" i="79" s="1"/>
  <c r="AB564" i="79"/>
  <c r="AB381" i="79"/>
  <c r="AB384" i="79" s="1"/>
  <c r="AC381" i="79"/>
  <c r="AC385" i="79" s="1"/>
  <c r="AD930" i="79"/>
  <c r="AH930" i="79"/>
  <c r="AH941" i="79" s="1"/>
  <c r="AJ930" i="79"/>
  <c r="AJ941" i="79" s="1"/>
  <c r="AI930" i="79"/>
  <c r="AI941" i="79" s="1"/>
  <c r="E79" i="43"/>
  <c r="AK930" i="79"/>
  <c r="AK941" i="79" s="1"/>
  <c r="AL930" i="79"/>
  <c r="AE930" i="79"/>
  <c r="AE941" i="79" s="1"/>
  <c r="AF930" i="79"/>
  <c r="AC930" i="79"/>
  <c r="AC941" i="79" s="1"/>
  <c r="F79" i="43"/>
  <c r="AB930" i="79"/>
  <c r="AB941" i="79" s="1"/>
  <c r="AG930" i="79"/>
  <c r="AG941" i="79" s="1"/>
  <c r="AJ1113" i="79"/>
  <c r="AJ1125" i="79" s="1"/>
  <c r="AI1113" i="79"/>
  <c r="AL1113" i="79"/>
  <c r="AL1125" i="79" s="1"/>
  <c r="AG1113" i="79"/>
  <c r="AK1113" i="79"/>
  <c r="AK1125" i="79" s="1"/>
  <c r="AH1113" i="79"/>
  <c r="AH1125" i="79" s="1"/>
  <c r="AF1113" i="79"/>
  <c r="AC1113" i="79"/>
  <c r="AC1125" i="79" s="1"/>
  <c r="AE1113" i="79"/>
  <c r="AE1125" i="79" s="1"/>
  <c r="AB1113" i="79"/>
  <c r="AB1125" i="79" s="1"/>
  <c r="AD1113" i="79"/>
  <c r="AD1125" i="79" s="1"/>
  <c r="I82" i="43" s="1"/>
  <c r="AC564" i="79"/>
  <c r="AC570" i="79" s="1"/>
  <c r="AE199" i="79"/>
  <c r="AD198" i="79"/>
  <c r="AD201" i="79" s="1"/>
  <c r="AE381" i="79"/>
  <c r="AE384" i="79" s="1"/>
  <c r="AD564" i="79"/>
  <c r="AE203" i="79"/>
  <c r="AL747" i="79"/>
  <c r="AL757" i="79" s="1"/>
  <c r="AE747" i="79"/>
  <c r="AE757" i="79" s="1"/>
  <c r="AI747" i="79"/>
  <c r="AG747" i="79"/>
  <c r="AF747" i="79"/>
  <c r="AF757" i="79" s="1"/>
  <c r="AD747" i="79"/>
  <c r="AC747" i="79"/>
  <c r="AC757" i="79" s="1"/>
  <c r="AJ747" i="79"/>
  <c r="AJ757" i="79" s="1"/>
  <c r="AH747" i="79"/>
  <c r="AH757" i="79" s="1"/>
  <c r="AB747" i="79"/>
  <c r="AB757" i="79" s="1"/>
  <c r="AK747" i="79"/>
  <c r="AE200" i="79"/>
  <c r="AH132" i="46"/>
  <c r="M55" i="43" s="1"/>
  <c r="AG198" i="79"/>
  <c r="AG202" i="79" s="1"/>
  <c r="AE201" i="79"/>
  <c r="AF564" i="79"/>
  <c r="AF568" i="79" s="1"/>
  <c r="AF198" i="79"/>
  <c r="AF201" i="79" s="1"/>
  <c r="AH381" i="79"/>
  <c r="AH389" i="79" s="1"/>
  <c r="AH519" i="46"/>
  <c r="AG262" i="46"/>
  <c r="L58" i="43" s="1"/>
  <c r="AI518" i="46"/>
  <c r="AH517" i="46"/>
  <c r="AG260" i="46"/>
  <c r="AG261" i="46" s="1"/>
  <c r="L57" i="43" s="1"/>
  <c r="AI519" i="46"/>
  <c r="AI522" i="46"/>
  <c r="N64" i="43" s="1"/>
  <c r="AH522" i="46"/>
  <c r="M64" i="43" s="1"/>
  <c r="AG389" i="46"/>
  <c r="AG390" i="46"/>
  <c r="AG388" i="46"/>
  <c r="AI198" i="79"/>
  <c r="AI199" i="79" s="1"/>
  <c r="AJ198" i="79"/>
  <c r="AJ203" i="79" s="1"/>
  <c r="AK198" i="79"/>
  <c r="AK201" i="79" s="1"/>
  <c r="AL198" i="79"/>
  <c r="AL203" i="79" s="1"/>
  <c r="AH198" i="79"/>
  <c r="AH205" i="79" s="1"/>
  <c r="AF132" i="46"/>
  <c r="K55" i="43" s="1"/>
  <c r="AJ522" i="46"/>
  <c r="O64" i="43" s="1"/>
  <c r="AF260" i="46"/>
  <c r="AF259" i="46"/>
  <c r="AJ517" i="46"/>
  <c r="AJ519" i="46"/>
  <c r="AJ518" i="46"/>
  <c r="AF389" i="46"/>
  <c r="AF390" i="46"/>
  <c r="AF388" i="46"/>
  <c r="AH260" i="46"/>
  <c r="AH259" i="46"/>
  <c r="AG519" i="46"/>
  <c r="AG517" i="46"/>
  <c r="AG518" i="46"/>
  <c r="AF262" i="46"/>
  <c r="K58" i="43" s="1"/>
  <c r="AF517" i="46"/>
  <c r="AK387" i="46"/>
  <c r="AK389" i="46" s="1"/>
  <c r="AH262" i="46"/>
  <c r="M58" i="43" s="1"/>
  <c r="AH387" i="46"/>
  <c r="AH392" i="46" s="1"/>
  <c r="M61" i="43" s="1"/>
  <c r="AG132" i="46"/>
  <c r="L55" i="43" s="1"/>
  <c r="AF522" i="46"/>
  <c r="K64" i="43" s="1"/>
  <c r="AF519" i="46"/>
  <c r="AI381" i="79"/>
  <c r="AI383" i="79" s="1"/>
  <c r="AG522" i="46"/>
  <c r="L64" i="43" s="1"/>
  <c r="AJ390" i="46"/>
  <c r="AI390" i="46"/>
  <c r="AJ388" i="46"/>
  <c r="AI132" i="46"/>
  <c r="N55" i="43" s="1"/>
  <c r="AJ132" i="46"/>
  <c r="O55" i="43" s="1"/>
  <c r="AI388" i="46"/>
  <c r="AI259" i="46"/>
  <c r="AI261" i="46" s="1"/>
  <c r="N57" i="43" s="1"/>
  <c r="AI262" i="46"/>
  <c r="N58" i="43" s="1"/>
  <c r="AJ262" i="46"/>
  <c r="O58" i="43" s="1"/>
  <c r="AJ259" i="46"/>
  <c r="AJ261" i="46" s="1"/>
  <c r="O57" i="43" s="1"/>
  <c r="AC519" i="46"/>
  <c r="AC518" i="46"/>
  <c r="AK518" i="46"/>
  <c r="AK519" i="46"/>
  <c r="AE519" i="46"/>
  <c r="AE518" i="46"/>
  <c r="AB518" i="46"/>
  <c r="AB51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C262" i="46"/>
  <c r="AC390" i="46"/>
  <c r="AD390" i="46"/>
  <c r="AD517" i="46"/>
  <c r="AB522" i="46"/>
  <c r="AB517" i="46"/>
  <c r="AE522" i="46"/>
  <c r="J64" i="43" s="1"/>
  <c r="AE517" i="46"/>
  <c r="AC522" i="46"/>
  <c r="AC517" i="46"/>
  <c r="AB259" i="46"/>
  <c r="AB261" i="46" s="1"/>
  <c r="AE260" i="46"/>
  <c r="AE261" i="46" s="1"/>
  <c r="J57" i="43" s="1"/>
  <c r="AB390" i="46"/>
  <c r="AE262" i="46"/>
  <c r="J58" i="43" s="1"/>
  <c r="AD262" i="46"/>
  <c r="I58" i="43" s="1"/>
  <c r="AB388" i="46"/>
  <c r="AD259" i="46"/>
  <c r="AD261" i="46" s="1"/>
  <c r="I57" i="43" s="1"/>
  <c r="AD392" i="46"/>
  <c r="I61" i="43" s="1"/>
  <c r="AC388" i="46"/>
  <c r="AC260" i="46"/>
  <c r="AC261" i="46" s="1"/>
  <c r="AC392" i="46"/>
  <c r="AB392" i="46"/>
  <c r="AB262" i="46"/>
  <c r="AF392" i="46"/>
  <c r="K61" i="43" s="1"/>
  <c r="AG392" i="46"/>
  <c r="L61" i="43" s="1"/>
  <c r="AJ392" i="46"/>
  <c r="O61" i="43" s="1"/>
  <c r="AI392" i="46"/>
  <c r="N61" i="43" s="1"/>
  <c r="AL392" i="46"/>
  <c r="Q61" i="43" s="1"/>
  <c r="AD132" i="46"/>
  <c r="I55" i="43" s="1"/>
  <c r="AB132" i="46"/>
  <c r="AC132" i="46"/>
  <c r="AE132" i="46"/>
  <c r="J55" i="43" s="1"/>
  <c r="AE205" i="79"/>
  <c r="AE392" i="46"/>
  <c r="J61" i="43" s="1"/>
  <c r="AE390" i="46"/>
  <c r="AE388" i="46"/>
  <c r="AC131" i="46"/>
  <c r="AB131" i="46"/>
  <c r="I54" i="43"/>
  <c r="AK570" i="79" l="1"/>
  <c r="AK565" i="79"/>
  <c r="AK567" i="79"/>
  <c r="AK571" i="79"/>
  <c r="AK566" i="79"/>
  <c r="AK569" i="79"/>
  <c r="AK568" i="79"/>
  <c r="H82" i="43"/>
  <c r="L79" i="43"/>
  <c r="M67" i="43"/>
  <c r="M70" i="43"/>
  <c r="J76" i="43"/>
  <c r="Q82" i="43"/>
  <c r="G79" i="43"/>
  <c r="J79" i="43"/>
  <c r="N79" i="43"/>
  <c r="L70" i="43"/>
  <c r="N73" i="43"/>
  <c r="Y756" i="79"/>
  <c r="J67" i="43"/>
  <c r="M76" i="43"/>
  <c r="K76" i="43"/>
  <c r="Q76" i="43"/>
  <c r="G82" i="43"/>
  <c r="M82" i="43"/>
  <c r="O79" i="43"/>
  <c r="P73" i="43"/>
  <c r="O76" i="43"/>
  <c r="J82" i="43"/>
  <c r="P82" i="43"/>
  <c r="O82" i="43"/>
  <c r="H79" i="43"/>
  <c r="P79" i="43"/>
  <c r="M79" i="43"/>
  <c r="Y940" i="79"/>
  <c r="AA573" i="79"/>
  <c r="AA569" i="79"/>
  <c r="AA571" i="79"/>
  <c r="AA570" i="79"/>
  <c r="AA566" i="79"/>
  <c r="AA568" i="79"/>
  <c r="AA567" i="79"/>
  <c r="AA565" i="79"/>
  <c r="Z388" i="79"/>
  <c r="Y1124" i="79"/>
  <c r="D81" i="43" s="1"/>
  <c r="Z204" i="79"/>
  <c r="AA388" i="79"/>
  <c r="AA203" i="79"/>
  <c r="AA205" i="79"/>
  <c r="AA202" i="79"/>
  <c r="AA200" i="79"/>
  <c r="AA201" i="79"/>
  <c r="AA199" i="79"/>
  <c r="Z572" i="79"/>
  <c r="T18" i="47"/>
  <c r="P20" i="47"/>
  <c r="Q15" i="47"/>
  <c r="S23" i="47"/>
  <c r="U17" i="47"/>
  <c r="R26" i="47"/>
  <c r="AB570" i="79"/>
  <c r="AB569" i="79"/>
  <c r="AB201" i="79"/>
  <c r="AB202" i="79"/>
  <c r="AD569" i="79"/>
  <c r="AD573" i="79"/>
  <c r="I73" i="43" s="1"/>
  <c r="AJ570" i="79"/>
  <c r="AJ573" i="79"/>
  <c r="AM522" i="46"/>
  <c r="F104" i="43" s="1"/>
  <c r="V21" i="47"/>
  <c r="AM259" i="46"/>
  <c r="E82" i="43"/>
  <c r="AM131" i="46"/>
  <c r="C93" i="43" s="1"/>
  <c r="AM262" i="46"/>
  <c r="D104" i="43" s="1"/>
  <c r="AM518" i="46"/>
  <c r="AM132" i="46"/>
  <c r="C104" i="43" s="1"/>
  <c r="AM520" i="46"/>
  <c r="AM260" i="46"/>
  <c r="AM519" i="46"/>
  <c r="AM517" i="46"/>
  <c r="AD568" i="79"/>
  <c r="AH569" i="79"/>
  <c r="AL569" i="79"/>
  <c r="AD565" i="79"/>
  <c r="AI569" i="79"/>
  <c r="R18" i="47"/>
  <c r="R17" i="47"/>
  <c r="R20" i="47"/>
  <c r="R21" i="47"/>
  <c r="R16" i="47"/>
  <c r="AE389" i="79"/>
  <c r="R22" i="47"/>
  <c r="AB200" i="79"/>
  <c r="AD383" i="79"/>
  <c r="AC202" i="79"/>
  <c r="AG570" i="79"/>
  <c r="AG569" i="79"/>
  <c r="AH565" i="79"/>
  <c r="AL566" i="79"/>
  <c r="AC205" i="79"/>
  <c r="AC200" i="79"/>
  <c r="AD382" i="79"/>
  <c r="AB203" i="79"/>
  <c r="AD384" i="79"/>
  <c r="AL573" i="79"/>
  <c r="AL565" i="79"/>
  <c r="AB205" i="79"/>
  <c r="AD389" i="79"/>
  <c r="I70" i="43" s="1"/>
  <c r="AL567" i="79"/>
  <c r="AB199" i="79"/>
  <c r="AB385" i="79"/>
  <c r="AK203" i="79"/>
  <c r="AE385" i="79"/>
  <c r="AB387" i="79"/>
  <c r="AB386" i="79"/>
  <c r="AB389" i="79"/>
  <c r="AI567" i="79"/>
  <c r="AI570" i="79"/>
  <c r="AK202" i="79"/>
  <c r="AI566" i="79"/>
  <c r="R19" i="47"/>
  <c r="R24" i="47"/>
  <c r="R25" i="47"/>
  <c r="R23" i="47"/>
  <c r="R15" i="47"/>
  <c r="AG573" i="79"/>
  <c r="AB383" i="79"/>
  <c r="AG571" i="79"/>
  <c r="AI565" i="79"/>
  <c r="AH566" i="79"/>
  <c r="AB382" i="79"/>
  <c r="AG566" i="79"/>
  <c r="AH573" i="79"/>
  <c r="AG565" i="79"/>
  <c r="AG568" i="79"/>
  <c r="AD386" i="79"/>
  <c r="AG200" i="79"/>
  <c r="AK390" i="46"/>
  <c r="AB567" i="79"/>
  <c r="AJ382" i="79"/>
  <c r="AL201" i="79"/>
  <c r="AK389" i="79"/>
  <c r="AG383" i="79"/>
  <c r="AL202" i="79"/>
  <c r="AK383" i="79"/>
  <c r="AL386" i="79"/>
  <c r="AG384" i="79"/>
  <c r="AE566" i="79"/>
  <c r="AK382" i="79"/>
  <c r="AL384" i="79"/>
  <c r="AB571" i="79"/>
  <c r="AH386" i="79"/>
  <c r="AI382" i="79"/>
  <c r="AH387" i="79"/>
  <c r="AG205" i="79"/>
  <c r="AD200" i="79"/>
  <c r="AH382" i="79"/>
  <c r="AG387" i="79"/>
  <c r="AK387" i="79"/>
  <c r="AL389" i="79"/>
  <c r="AJ387" i="79"/>
  <c r="AF573" i="79"/>
  <c r="AG386" i="79"/>
  <c r="AL385" i="79"/>
  <c r="AJ383" i="79"/>
  <c r="AB573" i="79"/>
  <c r="AG199" i="79"/>
  <c r="AC568" i="79"/>
  <c r="AF386" i="79"/>
  <c r="Q19" i="47"/>
  <c r="AC566" i="79"/>
  <c r="Q24" i="47"/>
  <c r="AD205" i="79"/>
  <c r="AD203" i="79"/>
  <c r="AG203" i="79"/>
  <c r="AI521" i="46"/>
  <c r="N63" i="43" s="1"/>
  <c r="AG201" i="79"/>
  <c r="AH521" i="46"/>
  <c r="M63" i="43" s="1"/>
  <c r="Q26" i="47"/>
  <c r="AK205" i="79"/>
  <c r="AF200" i="79"/>
  <c r="AJ571" i="79"/>
  <c r="AF383" i="79"/>
  <c r="AK384" i="79"/>
  <c r="AL383" i="79"/>
  <c r="AG385" i="79"/>
  <c r="AC567" i="79"/>
  <c r="AJ566" i="79"/>
  <c r="AF387" i="79"/>
  <c r="AH385" i="79"/>
  <c r="AF569" i="79"/>
  <c r="AJ567" i="79"/>
  <c r="AJ568" i="79"/>
  <c r="AF571" i="79"/>
  <c r="AK386" i="79"/>
  <c r="AJ386" i="79"/>
  <c r="AG382" i="79"/>
  <c r="AH384" i="79"/>
  <c r="AB568" i="79"/>
  <c r="AH383" i="79"/>
  <c r="AF570" i="79"/>
  <c r="AF566" i="79"/>
  <c r="AL382" i="79"/>
  <c r="AJ389" i="79"/>
  <c r="AB566" i="79"/>
  <c r="AJ565" i="79"/>
  <c r="AF565" i="79"/>
  <c r="AJ385" i="79"/>
  <c r="AB565" i="79"/>
  <c r="AJ569" i="79"/>
  <c r="AF567" i="79"/>
  <c r="AD570" i="79"/>
  <c r="AC383" i="79"/>
  <c r="AE565" i="79"/>
  <c r="AF202" i="79"/>
  <c r="Q31" i="47"/>
  <c r="AE573" i="79"/>
  <c r="Q17" i="47"/>
  <c r="AK200" i="79"/>
  <c r="AL571" i="79"/>
  <c r="AC565" i="79"/>
  <c r="AC199" i="79"/>
  <c r="AC387" i="79"/>
  <c r="AF382" i="79"/>
  <c r="AE570" i="79"/>
  <c r="AD566" i="79"/>
  <c r="AC389" i="79"/>
  <c r="AI571" i="79"/>
  <c r="AI568" i="79"/>
  <c r="AC386" i="79"/>
  <c r="Q21" i="47"/>
  <c r="AL570" i="79"/>
  <c r="AC573" i="79"/>
  <c r="AC203" i="79"/>
  <c r="AC382" i="79"/>
  <c r="AF385" i="79"/>
  <c r="AD567" i="79"/>
  <c r="AK199" i="79"/>
  <c r="AF389" i="79"/>
  <c r="AG521" i="46"/>
  <c r="L63" i="43" s="1"/>
  <c r="AF261" i="46"/>
  <c r="K57" i="43" s="1"/>
  <c r="AC569" i="79"/>
  <c r="AE571" i="79"/>
  <c r="AD387" i="79"/>
  <c r="AC384" i="79"/>
  <c r="AE568" i="79"/>
  <c r="AC571" i="79"/>
  <c r="AE569" i="79"/>
  <c r="AD571" i="79"/>
  <c r="AH571" i="79"/>
  <c r="AH570" i="79"/>
  <c r="AH567" i="79"/>
  <c r="AI387"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AI754" i="79"/>
  <c r="AI752" i="79"/>
  <c r="AI755" i="79"/>
  <c r="AI748" i="79"/>
  <c r="AI753" i="79"/>
  <c r="AI750" i="79"/>
  <c r="AI751" i="79"/>
  <c r="AI749" i="79"/>
  <c r="AD202" i="79"/>
  <c r="AD199" i="79"/>
  <c r="AF941"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AI389" i="79"/>
  <c r="AF203" i="79"/>
  <c r="AJ753" i="79"/>
  <c r="AJ754" i="79"/>
  <c r="AJ755" i="79"/>
  <c r="AJ749" i="79"/>
  <c r="AJ748" i="79"/>
  <c r="AJ751" i="79"/>
  <c r="AJ752" i="79"/>
  <c r="AJ750" i="79"/>
  <c r="AL748" i="79"/>
  <c r="AL749" i="79"/>
  <c r="AL754" i="79"/>
  <c r="AL755" i="79"/>
  <c r="AL751" i="79"/>
  <c r="AL752" i="79"/>
  <c r="AL753" i="79"/>
  <c r="AL750" i="79"/>
  <c r="AG1125" i="79"/>
  <c r="AK757" i="79"/>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F82" i="43"/>
  <c r="AD757" i="79"/>
  <c r="I76" i="43" s="1"/>
  <c r="AC753" i="79"/>
  <c r="AC751" i="79"/>
  <c r="AC750" i="79"/>
  <c r="AC752" i="79"/>
  <c r="AC754" i="79"/>
  <c r="AC755" i="79"/>
  <c r="AC748" i="79"/>
  <c r="AC749" i="79"/>
  <c r="AI1125" i="79"/>
  <c r="AF1125" i="79"/>
  <c r="AH1123" i="79"/>
  <c r="AH1121" i="79"/>
  <c r="AH1122" i="79"/>
  <c r="AH1114" i="79"/>
  <c r="AH1120" i="79"/>
  <c r="AH1118" i="79"/>
  <c r="AH1116" i="79"/>
  <c r="AH1117" i="79"/>
  <c r="AH1115" i="79"/>
  <c r="AH1119" i="79"/>
  <c r="AJ934" i="79"/>
  <c r="AJ935" i="79"/>
  <c r="AJ932" i="79"/>
  <c r="AJ937" i="79"/>
  <c r="AJ933" i="79"/>
  <c r="AJ931" i="79"/>
  <c r="AJ938" i="79"/>
  <c r="AJ936" i="79"/>
  <c r="AJ939" i="79"/>
  <c r="AI757" i="79"/>
  <c r="AH935" i="79"/>
  <c r="AH933" i="79"/>
  <c r="AH932" i="79"/>
  <c r="AH936" i="79"/>
  <c r="AH937" i="79"/>
  <c r="AH931" i="79"/>
  <c r="AH938" i="79"/>
  <c r="AH939" i="79"/>
  <c r="AH934" i="79"/>
  <c r="P15" i="47"/>
  <c r="AI205" i="79"/>
  <c r="AF391" i="46"/>
  <c r="K60" i="43" s="1"/>
  <c r="AJ521" i="46"/>
  <c r="O63" i="43" s="1"/>
  <c r="AF521" i="46"/>
  <c r="K63" i="43" s="1"/>
  <c r="AH261" i="46"/>
  <c r="M57" i="43" s="1"/>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V16" i="47"/>
  <c r="V20" i="47"/>
  <c r="V23" i="47"/>
  <c r="V25" i="47"/>
  <c r="V15" i="47"/>
  <c r="F94" i="43"/>
  <c r="V26" i="47"/>
  <c r="V24" i="47"/>
  <c r="V19" i="47"/>
  <c r="V17" i="47"/>
  <c r="V22" i="47"/>
  <c r="D93" i="43"/>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L521" i="46"/>
  <c r="Q63" i="43" s="1"/>
  <c r="AC391" i="46"/>
  <c r="AE521" i="46"/>
  <c r="J63" i="43" s="1"/>
  <c r="AD391" i="46"/>
  <c r="I60" i="43" s="1"/>
  <c r="AB521" i="46"/>
  <c r="AD521" i="46"/>
  <c r="I63" i="43" s="1"/>
  <c r="AC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54" i="43"/>
  <c r="AK572" i="79" l="1"/>
  <c r="P72" i="43" s="1"/>
  <c r="O67" i="43"/>
  <c r="N76" i="43"/>
  <c r="K82" i="43"/>
  <c r="P76" i="43"/>
  <c r="Q79" i="43"/>
  <c r="K67" i="43"/>
  <c r="Q67" i="43"/>
  <c r="O70" i="43"/>
  <c r="P67" i="43"/>
  <c r="Q70" i="43"/>
  <c r="O73" i="43"/>
  <c r="J66" i="43"/>
  <c r="O79" i="47" s="1"/>
  <c r="N67" i="43"/>
  <c r="N82" i="43"/>
  <c r="L82" i="43"/>
  <c r="K79" i="43"/>
  <c r="K70" i="43"/>
  <c r="L67" i="43"/>
  <c r="J70" i="43"/>
  <c r="R70" i="43" s="1"/>
  <c r="K73" i="43"/>
  <c r="P70" i="43"/>
  <c r="L73" i="43"/>
  <c r="L76" i="43"/>
  <c r="R76" i="43" s="1"/>
  <c r="N70" i="43"/>
  <c r="J73" i="43"/>
  <c r="I67" i="43"/>
  <c r="M73" i="43"/>
  <c r="Q73" i="43"/>
  <c r="AA572" i="79"/>
  <c r="AA204" i="79"/>
  <c r="N51" i="47"/>
  <c r="K45" i="47"/>
  <c r="S56" i="47"/>
  <c r="P39" i="47"/>
  <c r="AM383" i="79"/>
  <c r="R54" i="43"/>
  <c r="M45" i="47"/>
  <c r="V39" i="47"/>
  <c r="R30" i="47"/>
  <c r="AM382" i="79"/>
  <c r="AM384" i="79"/>
  <c r="AM205" i="79"/>
  <c r="AD572" i="79"/>
  <c r="I72" i="43" s="1"/>
  <c r="AJ572" i="79"/>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AM941" i="79"/>
  <c r="AM935" i="79"/>
  <c r="AM387" i="79"/>
  <c r="AM568" i="79"/>
  <c r="AM573" i="79"/>
  <c r="AM392" i="46"/>
  <c r="E104" i="43" s="1"/>
  <c r="AM565" i="79"/>
  <c r="AM937" i="79"/>
  <c r="AM389" i="79"/>
  <c r="AM569" i="79"/>
  <c r="AK391" i="46"/>
  <c r="P60" i="43" s="1"/>
  <c r="AM386" i="79"/>
  <c r="AM385" i="79"/>
  <c r="AM570" i="79"/>
  <c r="AM931" i="79"/>
  <c r="AM933" i="79"/>
  <c r="AM1125" i="79"/>
  <c r="AM936" i="79"/>
  <c r="AM755" i="79"/>
  <c r="AM939" i="79"/>
  <c r="AM938" i="79"/>
  <c r="AM757" i="79"/>
  <c r="D103" i="43"/>
  <c r="C103" i="43"/>
  <c r="AB204" i="79"/>
  <c r="AL572" i="79"/>
  <c r="E95" i="43"/>
  <c r="AG572" i="79"/>
  <c r="AB388" i="79"/>
  <c r="R27" i="47"/>
  <c r="R29" i="47" s="1"/>
  <c r="P30" i="47"/>
  <c r="P37" i="47"/>
  <c r="P33" i="47"/>
  <c r="P56" i="47"/>
  <c r="P32" i="47"/>
  <c r="AG388" i="79"/>
  <c r="AH388" i="79"/>
  <c r="AB572" i="79"/>
  <c r="AI572" i="79"/>
  <c r="AJ388" i="79"/>
  <c r="AL388" i="79"/>
  <c r="H97" i="43"/>
  <c r="P48" i="47"/>
  <c r="AD204" i="79"/>
  <c r="K95" i="43"/>
  <c r="AF388" i="79"/>
  <c r="P54" i="47"/>
  <c r="AF572" i="79"/>
  <c r="AF204" i="79"/>
  <c r="AK388" i="79"/>
  <c r="AG204" i="79"/>
  <c r="P34" i="47"/>
  <c r="P40" i="47"/>
  <c r="AK204" i="79"/>
  <c r="D78" i="43"/>
  <c r="H94" i="43"/>
  <c r="H96" i="43"/>
  <c r="AI204" i="79"/>
  <c r="AE572" i="79"/>
  <c r="P51" i="47"/>
  <c r="K94" i="43"/>
  <c r="AH572" i="79"/>
  <c r="AC388" i="79"/>
  <c r="I99" i="43"/>
  <c r="H93" i="43"/>
  <c r="H98" i="43"/>
  <c r="P55" i="47"/>
  <c r="AI1124" i="79"/>
  <c r="AB1124" i="79"/>
  <c r="J99" i="43"/>
  <c r="I95" i="43"/>
  <c r="P50" i="47"/>
  <c r="K101" i="43"/>
  <c r="J98" i="43"/>
  <c r="AC204" i="79"/>
  <c r="AC572" i="79"/>
  <c r="K97" i="43"/>
  <c r="L100" i="43"/>
  <c r="J97" i="43"/>
  <c r="P47" i="47"/>
  <c r="P35" i="47"/>
  <c r="P38" i="47"/>
  <c r="AD388" i="79"/>
  <c r="I69" i="43" s="1"/>
  <c r="AD1124" i="79"/>
  <c r="I81" i="43" s="1"/>
  <c r="AF940" i="79"/>
  <c r="I93" i="43"/>
  <c r="P53" i="47"/>
  <c r="P36" i="47"/>
  <c r="P31" i="47"/>
  <c r="H95" i="43"/>
  <c r="AG940" i="79"/>
  <c r="AI388" i="79"/>
  <c r="I98" i="43"/>
  <c r="L94" i="43"/>
  <c r="R61" i="43"/>
  <c r="P46" i="47"/>
  <c r="P52" i="47"/>
  <c r="P41" i="47"/>
  <c r="J96" i="43"/>
  <c r="L95" i="43"/>
  <c r="K93" i="43"/>
  <c r="P45" i="47"/>
  <c r="P49" i="47"/>
  <c r="L102" i="43"/>
  <c r="M102" i="43" s="1"/>
  <c r="I94" i="43"/>
  <c r="AE388" i="79"/>
  <c r="AH940" i="79"/>
  <c r="K99" i="43"/>
  <c r="AD756" i="79"/>
  <c r="I75" i="43" s="1"/>
  <c r="J93" i="43"/>
  <c r="AE940" i="79"/>
  <c r="AL1124" i="79"/>
  <c r="AK756" i="79"/>
  <c r="L93" i="43"/>
  <c r="E81" i="43"/>
  <c r="G97" i="43"/>
  <c r="AH1124" i="79"/>
  <c r="AF1124" i="79"/>
  <c r="AC940" i="79"/>
  <c r="AG1124" i="79"/>
  <c r="L98" i="43"/>
  <c r="J94" i="43"/>
  <c r="L97" i="43"/>
  <c r="AL756" i="79"/>
  <c r="AF756" i="79"/>
  <c r="AD940" i="79"/>
  <c r="I78" i="43" s="1"/>
  <c r="J95" i="43"/>
  <c r="I96" i="43"/>
  <c r="AC756" i="79"/>
  <c r="K100" i="43"/>
  <c r="AK1124" i="79"/>
  <c r="AJ1124" i="79"/>
  <c r="AI756" i="79"/>
  <c r="I97" i="43"/>
  <c r="K96" i="43"/>
  <c r="L99" i="43"/>
  <c r="AJ940" i="79"/>
  <c r="K98" i="43"/>
  <c r="AE1124" i="79"/>
  <c r="AE756" i="79"/>
  <c r="E78" i="43"/>
  <c r="AL940" i="79"/>
  <c r="L101" i="43"/>
  <c r="F78" i="43"/>
  <c r="AC1124" i="79"/>
  <c r="AI940" i="79"/>
  <c r="AB940" i="79"/>
  <c r="AJ756" i="79"/>
  <c r="AH756" i="79"/>
  <c r="AK940" i="79"/>
  <c r="AG756" i="79"/>
  <c r="AB756" i="79"/>
  <c r="L96" i="43"/>
  <c r="J100" i="43"/>
  <c r="F81" i="43"/>
  <c r="AH391" i="46"/>
  <c r="M60" i="43" s="1"/>
  <c r="T63" i="47"/>
  <c r="S60" i="47"/>
  <c r="Q61" i="47"/>
  <c r="P62" i="47"/>
  <c r="P66" i="47"/>
  <c r="P69" i="47"/>
  <c r="P67" i="47"/>
  <c r="P61" i="47"/>
  <c r="R31" i="47"/>
  <c r="P71" i="47"/>
  <c r="P70" i="47"/>
  <c r="R34" i="47"/>
  <c r="P68" i="47"/>
  <c r="P64" i="47"/>
  <c r="R38" i="47"/>
  <c r="T47" i="47"/>
  <c r="R37" i="47"/>
  <c r="P60" i="47"/>
  <c r="P63" i="47"/>
  <c r="R39" i="47"/>
  <c r="P65" i="47"/>
  <c r="AJ204" i="79"/>
  <c r="Q27" i="47"/>
  <c r="Q29" i="47" s="1"/>
  <c r="Q42" i="47" s="1"/>
  <c r="Q44" i="47" s="1"/>
  <c r="P27" i="47"/>
  <c r="P29" i="47" s="1"/>
  <c r="Q60" i="47"/>
  <c r="Q67" i="47"/>
  <c r="Q69" i="47"/>
  <c r="Q50" i="47"/>
  <c r="R40" i="47"/>
  <c r="Q71" i="47"/>
  <c r="R41" i="47"/>
  <c r="R33" i="47"/>
  <c r="AL204" i="79"/>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38" i="47"/>
  <c r="J19" i="47"/>
  <c r="O45" i="47"/>
  <c r="O16" i="47"/>
  <c r="O46" i="47"/>
  <c r="O48" i="47"/>
  <c r="O62" i="47"/>
  <c r="O19" i="47"/>
  <c r="O64" i="47"/>
  <c r="O23" i="47"/>
  <c r="O60" i="47"/>
  <c r="O41" i="47"/>
  <c r="O52" i="47"/>
  <c r="O17" i="47"/>
  <c r="O40" i="47"/>
  <c r="O61" i="47"/>
  <c r="O35" i="47"/>
  <c r="O50" i="47"/>
  <c r="O49" i="47"/>
  <c r="J16" i="47"/>
  <c r="O20" i="47"/>
  <c r="O68" i="47"/>
  <c r="O32" i="47"/>
  <c r="O75" i="47"/>
  <c r="I30" i="47"/>
  <c r="I15" i="47"/>
  <c r="J24" i="47"/>
  <c r="J20" i="47"/>
  <c r="J26" i="47"/>
  <c r="O25" i="47"/>
  <c r="O18" i="47"/>
  <c r="O24" i="47"/>
  <c r="O63" i="47"/>
  <c r="O54" i="47"/>
  <c r="O33" i="47"/>
  <c r="O31" i="47"/>
  <c r="O36" i="47"/>
  <c r="O37" i="47"/>
  <c r="O69" i="47"/>
  <c r="O30" i="47"/>
  <c r="O70" i="47"/>
  <c r="J17" i="47"/>
  <c r="J25" i="47"/>
  <c r="J22" i="47"/>
  <c r="O15" i="47"/>
  <c r="O26" i="47"/>
  <c r="O21" i="47"/>
  <c r="O84"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R82" i="43" l="1"/>
  <c r="R73" i="43"/>
  <c r="O85" i="47"/>
  <c r="O83" i="47"/>
  <c r="O86" i="47"/>
  <c r="O81" i="47"/>
  <c r="O80" i="47"/>
  <c r="O78" i="47"/>
  <c r="O77" i="47"/>
  <c r="O76" i="47"/>
  <c r="O82" i="47"/>
  <c r="M66" i="43"/>
  <c r="R78" i="47" s="1"/>
  <c r="Q66" i="43"/>
  <c r="V75" i="47" s="1"/>
  <c r="M75" i="43"/>
  <c r="H81" i="43"/>
  <c r="O78" i="43"/>
  <c r="K81" i="43"/>
  <c r="J69" i="43"/>
  <c r="O98" i="47" s="1"/>
  <c r="N81" i="43"/>
  <c r="K72" i="43"/>
  <c r="I66" i="43"/>
  <c r="N211" i="47" s="1"/>
  <c r="O69" i="43"/>
  <c r="L69" i="43"/>
  <c r="L72" i="43"/>
  <c r="K104" i="43"/>
  <c r="O75" i="43"/>
  <c r="J75" i="43"/>
  <c r="N75" i="43"/>
  <c r="K75" i="43"/>
  <c r="M81" i="43"/>
  <c r="P75" i="43"/>
  <c r="K78" i="43"/>
  <c r="J72" i="43"/>
  <c r="L66" i="43"/>
  <c r="Q77" i="47" s="1"/>
  <c r="N72" i="43"/>
  <c r="R79" i="43"/>
  <c r="H20" i="43" s="1"/>
  <c r="O72" i="43"/>
  <c r="L75" i="43"/>
  <c r="G78" i="43"/>
  <c r="L146" i="47" s="1"/>
  <c r="J81" i="43"/>
  <c r="O81" i="43"/>
  <c r="Q75" i="43"/>
  <c r="L81" i="43"/>
  <c r="Q81" i="43"/>
  <c r="N69" i="43"/>
  <c r="M72" i="43"/>
  <c r="N66" i="43"/>
  <c r="S75" i="47" s="1"/>
  <c r="P66" i="43"/>
  <c r="U83" i="47" s="1"/>
  <c r="P69" i="43"/>
  <c r="K69" i="43"/>
  <c r="Q72" i="43"/>
  <c r="O66" i="43"/>
  <c r="T82" i="47" s="1"/>
  <c r="P78" i="43"/>
  <c r="N78" i="43"/>
  <c r="Q78" i="43"/>
  <c r="P81" i="43"/>
  <c r="H78" i="43"/>
  <c r="E33" i="43" s="1"/>
  <c r="J78" i="43"/>
  <c r="M78" i="43"/>
  <c r="L78" i="43"/>
  <c r="G81" i="43"/>
  <c r="K66" i="43"/>
  <c r="Q69" i="43"/>
  <c r="M69" i="43"/>
  <c r="L104" i="43"/>
  <c r="H104" i="43"/>
  <c r="G104" i="43"/>
  <c r="K196" i="47"/>
  <c r="K199" i="47"/>
  <c r="K210" i="47"/>
  <c r="K211" i="47"/>
  <c r="N231" i="47"/>
  <c r="K206" i="47"/>
  <c r="K174" i="47"/>
  <c r="J214" i="47"/>
  <c r="I212" i="47"/>
  <c r="N171" i="47"/>
  <c r="U47" i="47"/>
  <c r="I176" i="47"/>
  <c r="I150" i="47"/>
  <c r="I190" i="47"/>
  <c r="I168" i="47"/>
  <c r="I165" i="47"/>
  <c r="I232" i="47"/>
  <c r="I229" i="47"/>
  <c r="J168" i="47"/>
  <c r="J221" i="47"/>
  <c r="J233" i="47"/>
  <c r="E34" i="43"/>
  <c r="N200" i="47"/>
  <c r="N183" i="47"/>
  <c r="I228" i="47"/>
  <c r="I234" i="47"/>
  <c r="I214" i="47"/>
  <c r="I227" i="47"/>
  <c r="I219" i="47"/>
  <c r="I230" i="47"/>
  <c r="I203" i="47"/>
  <c r="I196" i="47"/>
  <c r="I185" i="47"/>
  <c r="E29" i="43"/>
  <c r="I200" i="47"/>
  <c r="I182" i="47"/>
  <c r="I197" i="47"/>
  <c r="I169" i="47"/>
  <c r="I173" i="47"/>
  <c r="I236" i="47"/>
  <c r="I217" i="47"/>
  <c r="I216" i="47"/>
  <c r="I211" i="47"/>
  <c r="I225" i="47"/>
  <c r="I233" i="47"/>
  <c r="I195" i="47"/>
  <c r="I199" i="47"/>
  <c r="I189" i="47"/>
  <c r="I181" i="47"/>
  <c r="I204" i="47"/>
  <c r="I198" i="47"/>
  <c r="I180" i="47"/>
  <c r="I188" i="47"/>
  <c r="I171" i="47"/>
  <c r="I175" i="47"/>
  <c r="K215" i="47"/>
  <c r="K204" i="47"/>
  <c r="K217" i="47"/>
  <c r="E31" i="43"/>
  <c r="K183" i="47"/>
  <c r="K169" i="47"/>
  <c r="K186" i="47"/>
  <c r="K235" i="47"/>
  <c r="K172" i="47"/>
  <c r="K180" i="47"/>
  <c r="K214" i="47"/>
  <c r="K167" i="47"/>
  <c r="K219" i="47"/>
  <c r="K230" i="47"/>
  <c r="K197" i="47"/>
  <c r="K212" i="47"/>
  <c r="K200" i="47"/>
  <c r="K184" i="47"/>
  <c r="K187" i="47"/>
  <c r="K198" i="47"/>
  <c r="K165" i="47"/>
  <c r="K188" i="47"/>
  <c r="K218" i="47"/>
  <c r="K189" i="47"/>
  <c r="K221" i="47"/>
  <c r="K225" i="47"/>
  <c r="K232" i="47"/>
  <c r="K227" i="47"/>
  <c r="K170" i="47"/>
  <c r="K195" i="47"/>
  <c r="K166" i="47"/>
  <c r="K191" i="47"/>
  <c r="K231" i="47"/>
  <c r="K185" i="47"/>
  <c r="K202" i="47"/>
  <c r="K203" i="47"/>
  <c r="L81" i="47"/>
  <c r="K229" i="47"/>
  <c r="K190" i="47"/>
  <c r="K181" i="47"/>
  <c r="I174" i="47"/>
  <c r="I186" i="47"/>
  <c r="I167" i="47"/>
  <c r="I183" i="47"/>
  <c r="I201" i="47"/>
  <c r="I235" i="47"/>
  <c r="I213" i="47"/>
  <c r="I220" i="47"/>
  <c r="J205" i="47"/>
  <c r="J183" i="47"/>
  <c r="J215" i="47"/>
  <c r="K175" i="47"/>
  <c r="K236" i="47"/>
  <c r="K228" i="47"/>
  <c r="K234" i="47"/>
  <c r="N217" i="47"/>
  <c r="R68" i="47"/>
  <c r="K216" i="47"/>
  <c r="K182" i="47"/>
  <c r="K168" i="47"/>
  <c r="I172" i="47"/>
  <c r="I184" i="47"/>
  <c r="I202" i="47"/>
  <c r="I187" i="47"/>
  <c r="I205" i="47"/>
  <c r="I221" i="47"/>
  <c r="I215" i="47"/>
  <c r="I231" i="47"/>
  <c r="J174" i="47"/>
  <c r="J186" i="47"/>
  <c r="J191" i="47"/>
  <c r="N204" i="47"/>
  <c r="K205" i="47"/>
  <c r="K173" i="47"/>
  <c r="K233" i="47"/>
  <c r="R57" i="43"/>
  <c r="J231" i="47"/>
  <c r="J220" i="47"/>
  <c r="J212" i="47"/>
  <c r="J210" i="47"/>
  <c r="J219" i="47"/>
  <c r="J230" i="47"/>
  <c r="J189" i="47"/>
  <c r="J181" i="47"/>
  <c r="J202" i="47"/>
  <c r="J195" i="47"/>
  <c r="J184" i="47"/>
  <c r="J203" i="47"/>
  <c r="J172" i="47"/>
  <c r="J175" i="47"/>
  <c r="J165" i="47"/>
  <c r="J229" i="47"/>
  <c r="J218" i="47"/>
  <c r="J234" i="47"/>
  <c r="J213" i="47"/>
  <c r="J217" i="47"/>
  <c r="J228" i="47"/>
  <c r="J187" i="47"/>
  <c r="E30" i="43"/>
  <c r="J200" i="47"/>
  <c r="J190" i="47"/>
  <c r="J182" i="47"/>
  <c r="J201" i="47"/>
  <c r="J176" i="47"/>
  <c r="J166" i="47"/>
  <c r="J169" i="47"/>
  <c r="J235" i="47"/>
  <c r="J227" i="47"/>
  <c r="J216" i="47"/>
  <c r="J226" i="47"/>
  <c r="J211" i="47"/>
  <c r="J236" i="47"/>
  <c r="J196" i="47"/>
  <c r="J185" i="47"/>
  <c r="J206" i="47"/>
  <c r="J198" i="47"/>
  <c r="J188" i="47"/>
  <c r="J180" i="47"/>
  <c r="J199" i="47"/>
  <c r="J167" i="47"/>
  <c r="J170" i="47"/>
  <c r="J173" i="47"/>
  <c r="J204" i="47"/>
  <c r="N230" i="47"/>
  <c r="N202" i="47"/>
  <c r="N221" i="47"/>
  <c r="N190" i="47"/>
  <c r="N187" i="47"/>
  <c r="N180" i="47"/>
  <c r="N232" i="47"/>
  <c r="N185" i="47"/>
  <c r="N195" i="47"/>
  <c r="N172" i="47"/>
  <c r="N182" i="47"/>
  <c r="N166" i="47"/>
  <c r="N201" i="47"/>
  <c r="N168" i="47"/>
  <c r="N214" i="47"/>
  <c r="N191" i="47"/>
  <c r="N210" i="47"/>
  <c r="N181" i="47"/>
  <c r="N213" i="47"/>
  <c r="N198" i="47"/>
  <c r="N199" i="47"/>
  <c r="N174" i="47"/>
  <c r="K226" i="47"/>
  <c r="K201" i="47"/>
  <c r="K171" i="47"/>
  <c r="I170" i="47"/>
  <c r="I166" i="47"/>
  <c r="I206" i="47"/>
  <c r="I191" i="47"/>
  <c r="I210" i="47"/>
  <c r="I226" i="47"/>
  <c r="I218" i="47"/>
  <c r="J171" i="47"/>
  <c r="J197" i="47"/>
  <c r="J232" i="47"/>
  <c r="J225" i="47"/>
  <c r="K220" i="47"/>
  <c r="K176" i="47"/>
  <c r="K213" i="47"/>
  <c r="N167" i="47"/>
  <c r="AM204" i="79"/>
  <c r="AM206" i="79" s="1"/>
  <c r="J104" i="43"/>
  <c r="I104" i="43"/>
  <c r="R60" i="43"/>
  <c r="Q82"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L106" i="47"/>
  <c r="L108" i="47"/>
  <c r="L111" i="47"/>
  <c r="L105" i="47"/>
  <c r="L109" i="47"/>
  <c r="L113" i="47"/>
  <c r="L116" i="47"/>
  <c r="L115" i="47"/>
  <c r="L114" i="47"/>
  <c r="L107" i="47"/>
  <c r="L112" i="47"/>
  <c r="L122" i="47"/>
  <c r="L120" i="47"/>
  <c r="L130" i="47"/>
  <c r="U78" i="47"/>
  <c r="N78" i="47"/>
  <c r="N77" i="47"/>
  <c r="N101" i="47"/>
  <c r="N95" i="47"/>
  <c r="N93" i="47"/>
  <c r="N97" i="47"/>
  <c r="N83" i="47"/>
  <c r="R49" i="47"/>
  <c r="L126" i="47"/>
  <c r="R55" i="47"/>
  <c r="N152" i="47"/>
  <c r="M92" i="47"/>
  <c r="N111" i="47"/>
  <c r="N107" i="47"/>
  <c r="M98" i="47"/>
  <c r="L129" i="47"/>
  <c r="L124" i="47"/>
  <c r="L131" i="47"/>
  <c r="M116" i="47"/>
  <c r="M111" i="47"/>
  <c r="U80" i="47"/>
  <c r="R70" i="47"/>
  <c r="U107" i="47"/>
  <c r="U79"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M105" i="47"/>
  <c r="M91" i="47"/>
  <c r="M109" i="47"/>
  <c r="M99" i="47"/>
  <c r="M81" i="47"/>
  <c r="M83" i="47"/>
  <c r="M115" i="47"/>
  <c r="M101" i="47"/>
  <c r="M77" i="47"/>
  <c r="M106" i="47"/>
  <c r="J107" i="47"/>
  <c r="L127" i="47"/>
  <c r="N91" i="47"/>
  <c r="N99" i="47"/>
  <c r="L123" i="47"/>
  <c r="N98" i="47"/>
  <c r="N112" i="47"/>
  <c r="M124" i="47"/>
  <c r="L128" i="47"/>
  <c r="N115" i="47"/>
  <c r="N94" i="47"/>
  <c r="N137" i="47"/>
  <c r="L121" i="47"/>
  <c r="L125" i="47"/>
  <c r="N108" i="47"/>
  <c r="R64" i="47"/>
  <c r="R53" i="47"/>
  <c r="L140" i="47"/>
  <c r="R52" i="47"/>
  <c r="R51" i="47"/>
  <c r="R62" i="47"/>
  <c r="L135" i="47"/>
  <c r="N151" i="47"/>
  <c r="N140" i="47"/>
  <c r="M126" i="47"/>
  <c r="M127" i="47"/>
  <c r="N131" i="47"/>
  <c r="R71" i="47"/>
  <c r="R67" i="47"/>
  <c r="R48" i="47"/>
  <c r="R61" i="47"/>
  <c r="R60" i="47"/>
  <c r="R45" i="47"/>
  <c r="L157" i="47"/>
  <c r="M130" i="47"/>
  <c r="M131" i="47"/>
  <c r="R54" i="47"/>
  <c r="R46" i="47"/>
  <c r="R66" i="47"/>
  <c r="N143" i="47"/>
  <c r="N158" i="47"/>
  <c r="N159" i="47"/>
  <c r="M120" i="47"/>
  <c r="M121" i="47"/>
  <c r="M123" i="47"/>
  <c r="M145" i="47"/>
  <c r="N128" i="47"/>
  <c r="R56" i="47"/>
  <c r="R47" i="47"/>
  <c r="N160" i="47"/>
  <c r="M129" i="47"/>
  <c r="N127" i="47"/>
  <c r="R50" i="47"/>
  <c r="R65" i="47"/>
  <c r="N124" i="47"/>
  <c r="N123" i="47"/>
  <c r="N125" i="47"/>
  <c r="R63" i="47"/>
  <c r="N150" i="47"/>
  <c r="M125" i="47"/>
  <c r="M128" i="47"/>
  <c r="N126" i="47"/>
  <c r="N161" i="47"/>
  <c r="R69" i="47"/>
  <c r="V84" i="47"/>
  <c r="T80" i="47"/>
  <c r="T77" i="47"/>
  <c r="V77" i="47"/>
  <c r="R42" i="47"/>
  <c r="R44" i="47" s="1"/>
  <c r="V79" i="47"/>
  <c r="V80" i="47"/>
  <c r="R81" i="47"/>
  <c r="R75" i="47"/>
  <c r="R95" i="47"/>
  <c r="R101" i="47"/>
  <c r="R97" i="47"/>
  <c r="Q57" i="47"/>
  <c r="Q59" i="47" s="1"/>
  <c r="Q72" i="47" s="1"/>
  <c r="Q74" i="47" s="1"/>
  <c r="R96"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P236" i="47" l="1"/>
  <c r="L153" i="47"/>
  <c r="L150" i="47"/>
  <c r="R77" i="47"/>
  <c r="R98" i="47"/>
  <c r="R85" i="47"/>
  <c r="R93" i="47"/>
  <c r="R83" i="47"/>
  <c r="R99" i="47"/>
  <c r="T84" i="47"/>
  <c r="T81" i="47"/>
  <c r="R84" i="47"/>
  <c r="U81" i="47"/>
  <c r="U85" i="47"/>
  <c r="U106" i="47"/>
  <c r="U75" i="47"/>
  <c r="R76" i="47"/>
  <c r="R92" i="47"/>
  <c r="R91" i="47"/>
  <c r="R90" i="47"/>
  <c r="R86" i="47"/>
  <c r="R94" i="47"/>
  <c r="T85" i="47"/>
  <c r="T83" i="47"/>
  <c r="T79" i="47"/>
  <c r="T86" i="47"/>
  <c r="U77" i="47"/>
  <c r="U92" i="47"/>
  <c r="U114" i="47"/>
  <c r="U97" i="47"/>
  <c r="U82" i="47"/>
  <c r="P196" i="47"/>
  <c r="P182" i="47"/>
  <c r="R122" i="47"/>
  <c r="T189" i="47"/>
  <c r="T95" i="47"/>
  <c r="R79" i="47"/>
  <c r="R82" i="47"/>
  <c r="R100" i="47"/>
  <c r="R80" i="47"/>
  <c r="T78" i="47"/>
  <c r="T76" i="47"/>
  <c r="U76" i="47"/>
  <c r="U98" i="47"/>
  <c r="U86" i="47"/>
  <c r="U101" i="47"/>
  <c r="U84" i="47"/>
  <c r="U94" i="47"/>
  <c r="U136" i="47"/>
  <c r="L154" i="47"/>
  <c r="U96" i="47"/>
  <c r="U100" i="47"/>
  <c r="M140" i="47"/>
  <c r="U116" i="47"/>
  <c r="U91" i="47"/>
  <c r="U111" i="47"/>
  <c r="U108" i="47"/>
  <c r="T98" i="47"/>
  <c r="T155" i="47"/>
  <c r="O91" i="47"/>
  <c r="P99" i="47"/>
  <c r="P79" i="47"/>
  <c r="Q76" i="47"/>
  <c r="T100" i="47"/>
  <c r="T123" i="47"/>
  <c r="O115" i="47"/>
  <c r="O114" i="47"/>
  <c r="P172" i="47"/>
  <c r="Q81" i="47"/>
  <c r="T93" i="47"/>
  <c r="T116" i="47"/>
  <c r="O105" i="47"/>
  <c r="P120" i="47"/>
  <c r="Q83" i="47"/>
  <c r="R110" i="47"/>
  <c r="R107" i="47"/>
  <c r="V83" i="47"/>
  <c r="T113" i="47"/>
  <c r="V81" i="47"/>
  <c r="T142" i="47"/>
  <c r="V85" i="47"/>
  <c r="T109" i="47"/>
  <c r="V78" i="47"/>
  <c r="T130" i="47"/>
  <c r="T106" i="47"/>
  <c r="N146" i="47"/>
  <c r="P126" i="47"/>
  <c r="N145" i="47"/>
  <c r="M142" i="47"/>
  <c r="N142" i="47"/>
  <c r="N129" i="47"/>
  <c r="N156" i="47"/>
  <c r="N136" i="47"/>
  <c r="N135" i="47"/>
  <c r="N109" i="47"/>
  <c r="U153" i="47"/>
  <c r="N122" i="47"/>
  <c r="N141" i="47"/>
  <c r="O112" i="47"/>
  <c r="U113" i="47"/>
  <c r="O111" i="47"/>
  <c r="U93" i="47"/>
  <c r="U105" i="47"/>
  <c r="N155" i="47"/>
  <c r="U109" i="47"/>
  <c r="U99" i="47"/>
  <c r="P92" i="47"/>
  <c r="N92" i="47"/>
  <c r="N113" i="47"/>
  <c r="N79" i="47"/>
  <c r="N81" i="47"/>
  <c r="N82" i="47"/>
  <c r="N86" i="47"/>
  <c r="P100" i="47"/>
  <c r="N205" i="47"/>
  <c r="P229" i="47"/>
  <c r="N197" i="47"/>
  <c r="N229" i="47"/>
  <c r="N175" i="47"/>
  <c r="N228" i="47"/>
  <c r="N206" i="47"/>
  <c r="N189" i="47"/>
  <c r="N226" i="47"/>
  <c r="N227" i="47"/>
  <c r="N236" i="47"/>
  <c r="N220" i="47"/>
  <c r="N233" i="47"/>
  <c r="P168" i="47"/>
  <c r="N215" i="47"/>
  <c r="N216" i="47"/>
  <c r="N188" i="47"/>
  <c r="T124" i="47"/>
  <c r="T145" i="47"/>
  <c r="T92" i="47"/>
  <c r="O110" i="47"/>
  <c r="O113" i="47"/>
  <c r="P96" i="47"/>
  <c r="P113" i="47"/>
  <c r="P84" i="47"/>
  <c r="O92" i="47"/>
  <c r="T165" i="47"/>
  <c r="P165" i="47"/>
  <c r="R112" i="47"/>
  <c r="V86" i="47"/>
  <c r="T107" i="47"/>
  <c r="V76" i="47"/>
  <c r="V82" i="47"/>
  <c r="T112" i="47"/>
  <c r="T128" i="47"/>
  <c r="N154" i="47"/>
  <c r="N120" i="47"/>
  <c r="P143" i="47"/>
  <c r="M141" i="47"/>
  <c r="N130" i="47"/>
  <c r="N139" i="47"/>
  <c r="N138" i="47"/>
  <c r="N121" i="47"/>
  <c r="N157" i="47"/>
  <c r="N144" i="47"/>
  <c r="N96" i="47"/>
  <c r="N105" i="47"/>
  <c r="U120" i="47"/>
  <c r="N100" i="47"/>
  <c r="N106" i="47"/>
  <c r="N114" i="47"/>
  <c r="O90" i="47"/>
  <c r="O109" i="47"/>
  <c r="U110" i="47"/>
  <c r="O93" i="47"/>
  <c r="P81" i="47"/>
  <c r="U90" i="47"/>
  <c r="U95" i="47"/>
  <c r="U115" i="47"/>
  <c r="U112" i="47"/>
  <c r="N153" i="47"/>
  <c r="N90" i="47"/>
  <c r="N76" i="47"/>
  <c r="N75" i="47"/>
  <c r="N80" i="47"/>
  <c r="N85" i="47"/>
  <c r="Q80" i="47"/>
  <c r="Q84" i="47"/>
  <c r="Q86" i="47"/>
  <c r="N84" i="47"/>
  <c r="P83" i="47"/>
  <c r="N169" i="47"/>
  <c r="N186" i="47"/>
  <c r="N173" i="47"/>
  <c r="N203" i="47"/>
  <c r="N184" i="47"/>
  <c r="N235" i="47"/>
  <c r="N234" i="47"/>
  <c r="N212" i="47"/>
  <c r="N225" i="47"/>
  <c r="N170" i="47"/>
  <c r="N176" i="47"/>
  <c r="N165" i="47"/>
  <c r="N218" i="47"/>
  <c r="N196" i="47"/>
  <c r="N219" i="47"/>
  <c r="U123" i="47"/>
  <c r="O131" i="47"/>
  <c r="R150" i="47"/>
  <c r="R140" i="47"/>
  <c r="P206" i="47"/>
  <c r="T235" i="47"/>
  <c r="M138" i="47"/>
  <c r="M139" i="47"/>
  <c r="M146" i="47"/>
  <c r="M136" i="47"/>
  <c r="M181" i="47"/>
  <c r="M199" i="47"/>
  <c r="T157" i="47"/>
  <c r="T138" i="47"/>
  <c r="T153" i="47"/>
  <c r="T150" i="47"/>
  <c r="P138" i="47"/>
  <c r="P157" i="47"/>
  <c r="M137" i="47"/>
  <c r="M144" i="47"/>
  <c r="M143" i="47"/>
  <c r="P155" i="47"/>
  <c r="M135" i="47"/>
  <c r="P197" i="47"/>
  <c r="O122" i="47"/>
  <c r="R120" i="47"/>
  <c r="T143" i="47"/>
  <c r="T129" i="47"/>
  <c r="T144" i="47"/>
  <c r="T127" i="47"/>
  <c r="T120" i="47"/>
  <c r="T137" i="47"/>
  <c r="T135" i="47"/>
  <c r="U137" i="47"/>
  <c r="U138" i="47"/>
  <c r="U161" i="47"/>
  <c r="T173" i="47"/>
  <c r="U126" i="47"/>
  <c r="O236" i="47"/>
  <c r="R124" i="47"/>
  <c r="T151" i="47"/>
  <c r="T161" i="47"/>
  <c r="T126" i="47"/>
  <c r="T122" i="47"/>
  <c r="T146" i="47"/>
  <c r="U157" i="47"/>
  <c r="U128" i="47"/>
  <c r="T234" i="47"/>
  <c r="T196" i="47"/>
  <c r="R130" i="47"/>
  <c r="R146" i="47"/>
  <c r="R108" i="47"/>
  <c r="R111" i="47"/>
  <c r="R109" i="47"/>
  <c r="R218" i="47"/>
  <c r="R105" i="47"/>
  <c r="R128" i="47"/>
  <c r="R127" i="47"/>
  <c r="T169" i="47"/>
  <c r="T226" i="47"/>
  <c r="V137" i="47"/>
  <c r="V150" i="47"/>
  <c r="Q137" i="47"/>
  <c r="T195" i="47"/>
  <c r="O214" i="47"/>
  <c r="T217" i="47"/>
  <c r="U202" i="47"/>
  <c r="R131" i="47"/>
  <c r="R126" i="47"/>
  <c r="R115" i="47"/>
  <c r="R121" i="47"/>
  <c r="R113" i="47"/>
  <c r="R106" i="47"/>
  <c r="V135" i="47"/>
  <c r="R114" i="47"/>
  <c r="R116" i="47"/>
  <c r="R129" i="47"/>
  <c r="R125" i="47"/>
  <c r="R123" i="47"/>
  <c r="V191" i="47"/>
  <c r="T97" i="47"/>
  <c r="T136" i="47"/>
  <c r="T160" i="47"/>
  <c r="T156" i="47"/>
  <c r="T108" i="47"/>
  <c r="T158" i="47"/>
  <c r="T114" i="47"/>
  <c r="V125" i="47"/>
  <c r="T139" i="47"/>
  <c r="V93" i="47"/>
  <c r="T159" i="47"/>
  <c r="T125" i="47"/>
  <c r="T154" i="47"/>
  <c r="T110" i="47"/>
  <c r="V96" i="47"/>
  <c r="P127" i="47"/>
  <c r="O158" i="47"/>
  <c r="P158" i="47"/>
  <c r="O130" i="47"/>
  <c r="P154" i="47"/>
  <c r="O138" i="47"/>
  <c r="P152" i="47"/>
  <c r="P129" i="47"/>
  <c r="P125" i="47"/>
  <c r="O95" i="47"/>
  <c r="O100" i="47"/>
  <c r="P140" i="47"/>
  <c r="O141" i="47"/>
  <c r="O97" i="47"/>
  <c r="P98" i="47"/>
  <c r="P107" i="47"/>
  <c r="P105" i="47"/>
  <c r="P90" i="47"/>
  <c r="Q90" i="47"/>
  <c r="P115" i="47"/>
  <c r="P101" i="47"/>
  <c r="T215" i="47"/>
  <c r="P234" i="47"/>
  <c r="P220" i="47"/>
  <c r="P174" i="47"/>
  <c r="P185" i="47"/>
  <c r="V182" i="47"/>
  <c r="E40" i="43"/>
  <c r="T212" i="47"/>
  <c r="T131" i="47"/>
  <c r="V153" i="47"/>
  <c r="V136" i="47"/>
  <c r="T111" i="47"/>
  <c r="T91" i="47"/>
  <c r="V151" i="47"/>
  <c r="T99" i="47"/>
  <c r="T94" i="47"/>
  <c r="V156" i="47"/>
  <c r="T90" i="47"/>
  <c r="T152" i="47"/>
  <c r="V142" i="47"/>
  <c r="T141" i="47"/>
  <c r="T101" i="47"/>
  <c r="T121" i="47"/>
  <c r="T105" i="47"/>
  <c r="T115" i="47"/>
  <c r="T140" i="47"/>
  <c r="T96" i="47"/>
  <c r="V128" i="47"/>
  <c r="V124" i="47"/>
  <c r="P123" i="47"/>
  <c r="P121" i="47"/>
  <c r="Q155" i="47"/>
  <c r="P139" i="47"/>
  <c r="P128" i="47"/>
  <c r="O139" i="47"/>
  <c r="P146" i="47"/>
  <c r="O106" i="47"/>
  <c r="P160" i="47"/>
  <c r="O96" i="47"/>
  <c r="O108" i="47"/>
  <c r="O107" i="47"/>
  <c r="O116" i="47"/>
  <c r="P116" i="47"/>
  <c r="P93" i="47"/>
  <c r="P109" i="47"/>
  <c r="O101" i="47"/>
  <c r="O94" i="47"/>
  <c r="O99" i="47"/>
  <c r="T204" i="47"/>
  <c r="T214" i="47"/>
  <c r="T191" i="47"/>
  <c r="O200" i="47"/>
  <c r="T219" i="47"/>
  <c r="T176" i="47"/>
  <c r="T231" i="47"/>
  <c r="T228" i="47"/>
  <c r="R190" i="47"/>
  <c r="P217" i="47"/>
  <c r="P180" i="47"/>
  <c r="T229" i="47"/>
  <c r="T227" i="47"/>
  <c r="T213" i="47"/>
  <c r="T175" i="47"/>
  <c r="T172" i="47"/>
  <c r="T216" i="47"/>
  <c r="T174" i="47"/>
  <c r="T230" i="47"/>
  <c r="P205" i="47"/>
  <c r="P203" i="47"/>
  <c r="T168" i="47"/>
  <c r="T183" i="47"/>
  <c r="T186" i="47"/>
  <c r="T201" i="47"/>
  <c r="T185" i="47"/>
  <c r="T198" i="47"/>
  <c r="T210" i="47"/>
  <c r="P171" i="47"/>
  <c r="P231" i="47"/>
  <c r="P189" i="47"/>
  <c r="P181" i="47"/>
  <c r="P233" i="47"/>
  <c r="P187" i="47"/>
  <c r="R236" i="47"/>
  <c r="T167" i="47"/>
  <c r="P211" i="47"/>
  <c r="T206" i="47"/>
  <c r="T221" i="47"/>
  <c r="T188" i="47"/>
  <c r="T203" i="47"/>
  <c r="T233" i="47"/>
  <c r="T220" i="47"/>
  <c r="T187" i="47"/>
  <c r="T218" i="47"/>
  <c r="T236" i="47"/>
  <c r="T232" i="47"/>
  <c r="T202" i="47"/>
  <c r="T75" i="47"/>
  <c r="Q233" i="47"/>
  <c r="T182" i="47"/>
  <c r="P218" i="47"/>
  <c r="T225" i="47"/>
  <c r="P200" i="47"/>
  <c r="P228" i="47"/>
  <c r="E36" i="43"/>
  <c r="P213" i="47"/>
  <c r="P184" i="47"/>
  <c r="T181" i="47"/>
  <c r="P190" i="47"/>
  <c r="T171" i="47"/>
  <c r="T180" i="47"/>
  <c r="T184" i="47"/>
  <c r="T166" i="47"/>
  <c r="T199" i="47"/>
  <c r="T200" i="47"/>
  <c r="T211" i="47"/>
  <c r="T190" i="47"/>
  <c r="T205" i="47"/>
  <c r="T170" i="47"/>
  <c r="T197" i="47"/>
  <c r="S142" i="47"/>
  <c r="S123" i="47"/>
  <c r="S155" i="47"/>
  <c r="S120" i="47"/>
  <c r="S100" i="47"/>
  <c r="P141" i="47"/>
  <c r="P131" i="47"/>
  <c r="P136" i="47"/>
  <c r="S124" i="47"/>
  <c r="P151" i="47"/>
  <c r="S143" i="47"/>
  <c r="P137" i="47"/>
  <c r="S121" i="47"/>
  <c r="P156" i="47"/>
  <c r="P142" i="47"/>
  <c r="P153" i="47"/>
  <c r="P150" i="47"/>
  <c r="S97" i="47"/>
  <c r="Q157" i="47"/>
  <c r="P82" i="47"/>
  <c r="P111" i="47"/>
  <c r="P94" i="47"/>
  <c r="P112" i="47"/>
  <c r="P91" i="47"/>
  <c r="P97" i="47"/>
  <c r="P110" i="47"/>
  <c r="P76" i="47"/>
  <c r="Q78" i="47"/>
  <c r="Q79" i="47"/>
  <c r="Q85" i="47"/>
  <c r="P106" i="47"/>
  <c r="P75" i="47"/>
  <c r="Q96" i="47"/>
  <c r="P221" i="47"/>
  <c r="P199" i="47"/>
  <c r="P170" i="47"/>
  <c r="P188" i="47"/>
  <c r="P235" i="47"/>
  <c r="P183" i="47"/>
  <c r="P175" i="47"/>
  <c r="P176" i="47"/>
  <c r="P167" i="47"/>
  <c r="P226" i="47"/>
  <c r="P212" i="47"/>
  <c r="P186" i="47"/>
  <c r="P216" i="47"/>
  <c r="P201" i="47"/>
  <c r="P195" i="47"/>
  <c r="S106" i="47"/>
  <c r="P122" i="47"/>
  <c r="P159" i="47"/>
  <c r="P145" i="47"/>
  <c r="P124" i="47"/>
  <c r="Q158" i="47"/>
  <c r="S145" i="47"/>
  <c r="P135" i="47"/>
  <c r="P161" i="47"/>
  <c r="P144" i="47"/>
  <c r="S115" i="47"/>
  <c r="Q153" i="47"/>
  <c r="Q142" i="47"/>
  <c r="S81" i="47"/>
  <c r="P78" i="47"/>
  <c r="P130" i="47"/>
  <c r="P86" i="47"/>
  <c r="P85" i="47"/>
  <c r="P77" i="47"/>
  <c r="P108" i="47"/>
  <c r="P114" i="47"/>
  <c r="Q75" i="47"/>
  <c r="P95" i="47"/>
  <c r="P80" i="47"/>
  <c r="P198" i="47"/>
  <c r="P166" i="47"/>
  <c r="P232" i="47"/>
  <c r="P215" i="47"/>
  <c r="P230" i="47"/>
  <c r="P191" i="47"/>
  <c r="P204" i="47"/>
  <c r="P173" i="47"/>
  <c r="P169" i="47"/>
  <c r="P214" i="47"/>
  <c r="P202" i="47"/>
  <c r="P219" i="47"/>
  <c r="P227" i="47"/>
  <c r="P225" i="47"/>
  <c r="Q170" i="47"/>
  <c r="V195" i="47"/>
  <c r="V176" i="47"/>
  <c r="V216" i="47"/>
  <c r="V167" i="47"/>
  <c r="V221" i="47"/>
  <c r="V185" i="47"/>
  <c r="V171" i="47"/>
  <c r="V233" i="47"/>
  <c r="V205" i="47"/>
  <c r="V186" i="47"/>
  <c r="V196" i="47"/>
  <c r="V175" i="47"/>
  <c r="V180" i="47"/>
  <c r="V211" i="47"/>
  <c r="V229" i="47"/>
  <c r="V168" i="47"/>
  <c r="V206" i="47"/>
  <c r="V173" i="47"/>
  <c r="V201" i="47"/>
  <c r="V184" i="47"/>
  <c r="V214" i="47"/>
  <c r="V165" i="47"/>
  <c r="V218" i="47"/>
  <c r="V236" i="47"/>
  <c r="V217" i="47"/>
  <c r="V197" i="47"/>
  <c r="V200" i="47"/>
  <c r="V183" i="47"/>
  <c r="V169" i="47"/>
  <c r="V220" i="47"/>
  <c r="V225" i="47"/>
  <c r="V203" i="47"/>
  <c r="V219" i="47"/>
  <c r="V204" i="47"/>
  <c r="V166" i="47"/>
  <c r="V170" i="47"/>
  <c r="V210" i="47"/>
  <c r="V198" i="47"/>
  <c r="V181" i="47"/>
  <c r="V226" i="47"/>
  <c r="V212" i="47"/>
  <c r="V228" i="47"/>
  <c r="V187" i="47"/>
  <c r="V230" i="47"/>
  <c r="V213" i="47"/>
  <c r="V190" i="47"/>
  <c r="V227" i="47"/>
  <c r="E42" i="43"/>
  <c r="V172" i="47"/>
  <c r="V235" i="47"/>
  <c r="V234" i="47"/>
  <c r="V215" i="47"/>
  <c r="V231" i="47"/>
  <c r="V189" i="47"/>
  <c r="R174" i="47"/>
  <c r="R175" i="47"/>
  <c r="R197" i="47"/>
  <c r="R206" i="47"/>
  <c r="R204" i="47"/>
  <c r="R235" i="47"/>
  <c r="R166" i="47"/>
  <c r="R200" i="47"/>
  <c r="R172" i="47"/>
  <c r="R185" i="47"/>
  <c r="R210" i="47"/>
  <c r="R187" i="47"/>
  <c r="R195" i="47"/>
  <c r="R171" i="47"/>
  <c r="R226" i="47"/>
  <c r="R173" i="47"/>
  <c r="R229" i="47"/>
  <c r="R231" i="47"/>
  <c r="R213" i="47"/>
  <c r="R199" i="47"/>
  <c r="E38" i="43"/>
  <c r="R203" i="47"/>
  <c r="R167" i="47"/>
  <c r="R169" i="47"/>
  <c r="R201" i="47"/>
  <c r="R212" i="47"/>
  <c r="R184" i="47"/>
  <c r="R219" i="47"/>
  <c r="R196" i="47"/>
  <c r="R165" i="47"/>
  <c r="R214" i="47"/>
  <c r="R227" i="47"/>
  <c r="R180" i="47"/>
  <c r="R233" i="47"/>
  <c r="R217" i="47"/>
  <c r="R168" i="47"/>
  <c r="R186" i="47"/>
  <c r="R232" i="47"/>
  <c r="R220" i="47"/>
  <c r="R198" i="47"/>
  <c r="R228" i="47"/>
  <c r="R234" i="47"/>
  <c r="R225" i="47"/>
  <c r="R216" i="47"/>
  <c r="R170" i="47"/>
  <c r="R202" i="47"/>
  <c r="R183" i="47"/>
  <c r="R181" i="47"/>
  <c r="R182" i="47"/>
  <c r="R176" i="47"/>
  <c r="R221" i="47"/>
  <c r="R188" i="47"/>
  <c r="S181" i="47"/>
  <c r="S201" i="47"/>
  <c r="S214" i="47"/>
  <c r="S210" i="47"/>
  <c r="S218" i="47"/>
  <c r="S234" i="47"/>
  <c r="S202" i="47"/>
  <c r="S182" i="47"/>
  <c r="S213" i="47"/>
  <c r="S187" i="47"/>
  <c r="S175" i="47"/>
  <c r="S166" i="47"/>
  <c r="S203" i="47"/>
  <c r="S212" i="47"/>
  <c r="S167" i="47"/>
  <c r="S220" i="47"/>
  <c r="S227" i="47"/>
  <c r="S184" i="47"/>
  <c r="S219" i="47"/>
  <c r="S190" i="47"/>
  <c r="S197" i="47"/>
  <c r="S200" i="47"/>
  <c r="S196" i="47"/>
  <c r="S236" i="47"/>
  <c r="S206" i="47"/>
  <c r="S180" i="47"/>
  <c r="S228" i="47"/>
  <c r="S174" i="47"/>
  <c r="S232" i="47"/>
  <c r="S176" i="47"/>
  <c r="S226" i="47"/>
  <c r="S185" i="47"/>
  <c r="S204" i="47"/>
  <c r="S169" i="47"/>
  <c r="S217" i="47"/>
  <c r="S199" i="47"/>
  <c r="S165" i="47"/>
  <c r="S189" i="47"/>
  <c r="S191" i="47"/>
  <c r="S230" i="47"/>
  <c r="S173" i="47"/>
  <c r="S216" i="47"/>
  <c r="S198" i="47"/>
  <c r="S231" i="47"/>
  <c r="S211" i="47"/>
  <c r="S186" i="47"/>
  <c r="S77" i="47"/>
  <c r="S84" i="47"/>
  <c r="S152" i="47"/>
  <c r="S114" i="47"/>
  <c r="S78" i="47"/>
  <c r="S108" i="47"/>
  <c r="S80" i="47"/>
  <c r="S235" i="47"/>
  <c r="S233" i="47"/>
  <c r="E39" i="43"/>
  <c r="S188" i="47"/>
  <c r="S168" i="47"/>
  <c r="S171" i="47"/>
  <c r="S92" i="47"/>
  <c r="S107" i="47"/>
  <c r="S160" i="47"/>
  <c r="S101" i="47"/>
  <c r="S122" i="47"/>
  <c r="S116" i="47"/>
  <c r="S172" i="47"/>
  <c r="S215" i="47"/>
  <c r="S183" i="47"/>
  <c r="S205" i="47"/>
  <c r="S225" i="47"/>
  <c r="S95" i="47"/>
  <c r="S93" i="47"/>
  <c r="S82" i="47"/>
  <c r="S131" i="47"/>
  <c r="S153" i="47"/>
  <c r="S125" i="47"/>
  <c r="S161" i="47"/>
  <c r="S79" i="47"/>
  <c r="S85" i="47"/>
  <c r="L219" i="47"/>
  <c r="L170" i="47"/>
  <c r="L173" i="47"/>
  <c r="L180" i="47"/>
  <c r="L165" i="47"/>
  <c r="L169" i="47"/>
  <c r="L204" i="47"/>
  <c r="L205" i="47"/>
  <c r="L185" i="47"/>
  <c r="L184" i="47"/>
  <c r="L166" i="47"/>
  <c r="L221" i="47"/>
  <c r="L231" i="47"/>
  <c r="L225" i="47"/>
  <c r="L230" i="47"/>
  <c r="L183" i="47"/>
  <c r="L203" i="47"/>
  <c r="L172" i="47"/>
  <c r="L182" i="47"/>
  <c r="L218" i="47"/>
  <c r="L190" i="47"/>
  <c r="L227" i="47"/>
  <c r="L228" i="47"/>
  <c r="E32" i="43"/>
  <c r="L188" i="47"/>
  <c r="L201" i="47"/>
  <c r="L211" i="47"/>
  <c r="L174" i="47"/>
  <c r="L233" i="47"/>
  <c r="L210" i="47"/>
  <c r="L216" i="47"/>
  <c r="L234" i="47"/>
  <c r="L213" i="47"/>
  <c r="L229" i="47"/>
  <c r="L187" i="47"/>
  <c r="L212" i="47"/>
  <c r="L200" i="47"/>
  <c r="L199" i="47"/>
  <c r="L171" i="47"/>
  <c r="L181" i="47"/>
  <c r="L156" i="47"/>
  <c r="L236" i="47"/>
  <c r="L167" i="47"/>
  <c r="L217" i="47"/>
  <c r="L214" i="47"/>
  <c r="L175" i="47"/>
  <c r="L215" i="47"/>
  <c r="L191" i="47"/>
  <c r="L232" i="47"/>
  <c r="L206" i="47"/>
  <c r="L197" i="47"/>
  <c r="L235" i="47"/>
  <c r="R72" i="43"/>
  <c r="U196" i="47"/>
  <c r="U187" i="47"/>
  <c r="U203" i="47"/>
  <c r="U188" i="47"/>
  <c r="U235" i="47"/>
  <c r="U183" i="47"/>
  <c r="U221" i="47"/>
  <c r="U227" i="47"/>
  <c r="U204" i="47"/>
  <c r="U226" i="47"/>
  <c r="U210" i="47"/>
  <c r="U225" i="47"/>
  <c r="U233" i="47"/>
  <c r="U180" i="47"/>
  <c r="U212" i="47"/>
  <c r="U182" i="47"/>
  <c r="U165" i="47"/>
  <c r="U199" i="47"/>
  <c r="U195" i="47"/>
  <c r="U232" i="47"/>
  <c r="U185" i="47"/>
  <c r="U220" i="47"/>
  <c r="U175" i="47"/>
  <c r="U191" i="47"/>
  <c r="U171" i="47"/>
  <c r="U172" i="47"/>
  <c r="U176" i="47"/>
  <c r="U189" i="47"/>
  <c r="U234" i="47"/>
  <c r="U190" i="47"/>
  <c r="U198" i="47"/>
  <c r="U201" i="47"/>
  <c r="E41" i="43"/>
  <c r="U216" i="47"/>
  <c r="U230" i="47"/>
  <c r="U229" i="47"/>
  <c r="U173" i="47"/>
  <c r="U181" i="47"/>
  <c r="U197" i="47"/>
  <c r="U200" i="47"/>
  <c r="U231" i="47"/>
  <c r="U213" i="47"/>
  <c r="U166" i="47"/>
  <c r="U125" i="47"/>
  <c r="U211" i="47"/>
  <c r="U219" i="47"/>
  <c r="U206" i="47"/>
  <c r="U184" i="47"/>
  <c r="U228" i="47"/>
  <c r="U205" i="47"/>
  <c r="U186" i="47"/>
  <c r="U217" i="47"/>
  <c r="U169" i="47"/>
  <c r="U167" i="47"/>
  <c r="U218" i="47"/>
  <c r="U168" i="47"/>
  <c r="U156" i="47"/>
  <c r="U151" i="47"/>
  <c r="O233" i="47"/>
  <c r="O171" i="47"/>
  <c r="O189" i="47"/>
  <c r="O218" i="47"/>
  <c r="O191" i="47"/>
  <c r="E35" i="43"/>
  <c r="O212" i="47"/>
  <c r="O190" i="47"/>
  <c r="O167" i="47"/>
  <c r="O197" i="47"/>
  <c r="O211" i="47"/>
  <c r="O202" i="47"/>
  <c r="O196" i="47"/>
  <c r="O215" i="47"/>
  <c r="O228" i="47"/>
  <c r="O180" i="47"/>
  <c r="O165" i="47"/>
  <c r="O174" i="47"/>
  <c r="O229" i="47"/>
  <c r="O210" i="47"/>
  <c r="O166" i="47"/>
  <c r="O232" i="47"/>
  <c r="O137" i="47"/>
  <c r="O120" i="47"/>
  <c r="O127" i="47"/>
  <c r="O216" i="47"/>
  <c r="O217" i="47"/>
  <c r="O195" i="47"/>
  <c r="O181" i="47"/>
  <c r="O235" i="47"/>
  <c r="O206" i="47"/>
  <c r="O201" i="47"/>
  <c r="O172" i="47"/>
  <c r="O185" i="47"/>
  <c r="O221" i="47"/>
  <c r="O199" i="47"/>
  <c r="O213" i="47"/>
  <c r="O128" i="47"/>
  <c r="O169" i="47"/>
  <c r="O226" i="47"/>
  <c r="O230" i="47"/>
  <c r="O184" i="47"/>
  <c r="O170" i="47"/>
  <c r="O219" i="47"/>
  <c r="O198" i="47"/>
  <c r="O187" i="47"/>
  <c r="O175" i="47"/>
  <c r="O182" i="47"/>
  <c r="O220" i="47"/>
  <c r="O173" i="47"/>
  <c r="O186" i="47"/>
  <c r="O231" i="47"/>
  <c r="R75" i="43"/>
  <c r="O124" i="47"/>
  <c r="M175" i="47"/>
  <c r="M221" i="47"/>
  <c r="M196" i="47"/>
  <c r="M183" i="47"/>
  <c r="M200" i="47"/>
  <c r="M229" i="47"/>
  <c r="M211" i="47"/>
  <c r="M227" i="47"/>
  <c r="M235" i="47"/>
  <c r="M232" i="47"/>
  <c r="M234" i="47"/>
  <c r="M233" i="47"/>
  <c r="M170" i="47"/>
  <c r="M188" i="47"/>
  <c r="M166" i="47"/>
  <c r="M171" i="47"/>
  <c r="M213" i="47"/>
  <c r="M220" i="47"/>
  <c r="M203" i="47"/>
  <c r="M189" i="47"/>
  <c r="M165" i="47"/>
  <c r="M195" i="47"/>
  <c r="M167" i="47"/>
  <c r="M206" i="47"/>
  <c r="M225" i="47"/>
  <c r="M231" i="47"/>
  <c r="M214" i="47"/>
  <c r="M186" i="47"/>
  <c r="M204" i="47"/>
  <c r="M184" i="47"/>
  <c r="M190" i="47"/>
  <c r="M215" i="47"/>
  <c r="M228" i="47"/>
  <c r="M216" i="47"/>
  <c r="M174" i="47"/>
  <c r="M212" i="47"/>
  <c r="M180" i="47"/>
  <c r="M226" i="47"/>
  <c r="M230" i="47"/>
  <c r="M182" i="47"/>
  <c r="M219" i="47"/>
  <c r="M198" i="47"/>
  <c r="M176" i="47"/>
  <c r="M168" i="47"/>
  <c r="M202" i="47"/>
  <c r="M201" i="47"/>
  <c r="M191" i="47"/>
  <c r="M210" i="47"/>
  <c r="M172" i="47"/>
  <c r="M236" i="47"/>
  <c r="M218" i="47"/>
  <c r="M173" i="47"/>
  <c r="R151" i="47"/>
  <c r="R137" i="47"/>
  <c r="R142" i="47"/>
  <c r="R136" i="47"/>
  <c r="R154" i="47"/>
  <c r="V139" i="47"/>
  <c r="V115" i="47"/>
  <c r="V112" i="47"/>
  <c r="V131" i="47"/>
  <c r="V157" i="47"/>
  <c r="V122" i="47"/>
  <c r="V100" i="47"/>
  <c r="V90" i="47"/>
  <c r="V98" i="47"/>
  <c r="V143" i="47"/>
  <c r="V99" i="47"/>
  <c r="V159" i="47"/>
  <c r="V154" i="47"/>
  <c r="V120" i="47"/>
  <c r="V106" i="47"/>
  <c r="V161" i="47"/>
  <c r="S137" i="47"/>
  <c r="M153" i="47"/>
  <c r="O136" i="47"/>
  <c r="L139" i="47"/>
  <c r="S140" i="47"/>
  <c r="U135" i="47"/>
  <c r="U143" i="47"/>
  <c r="M158" i="47"/>
  <c r="L141" i="47"/>
  <c r="O154" i="47"/>
  <c r="M160" i="47"/>
  <c r="O152" i="47"/>
  <c r="Q154" i="47"/>
  <c r="S127" i="47"/>
  <c r="S146" i="47"/>
  <c r="O146" i="47"/>
  <c r="O159" i="47"/>
  <c r="L144" i="47"/>
  <c r="L137" i="47"/>
  <c r="S128" i="47"/>
  <c r="M151" i="47"/>
  <c r="L158" i="47"/>
  <c r="O121" i="47"/>
  <c r="O145" i="47"/>
  <c r="O123" i="47"/>
  <c r="U159" i="47"/>
  <c r="U154" i="47"/>
  <c r="R78" i="43"/>
  <c r="S112" i="47"/>
  <c r="S154" i="47"/>
  <c r="O150" i="47"/>
  <c r="O160" i="47"/>
  <c r="S156" i="47"/>
  <c r="Q146" i="47"/>
  <c r="S135" i="47"/>
  <c r="U144" i="47"/>
  <c r="U121" i="47"/>
  <c r="L136" i="47"/>
  <c r="S126" i="47"/>
  <c r="Q145" i="47"/>
  <c r="S113" i="47"/>
  <c r="S109" i="47"/>
  <c r="O126" i="47"/>
  <c r="Q123" i="47"/>
  <c r="S76" i="47"/>
  <c r="S98" i="47"/>
  <c r="Q120" i="47"/>
  <c r="Q131" i="47"/>
  <c r="Q109" i="47"/>
  <c r="Q95" i="47"/>
  <c r="R189" i="47"/>
  <c r="O204" i="47"/>
  <c r="V202" i="47"/>
  <c r="U214" i="47"/>
  <c r="Q195" i="47"/>
  <c r="V188" i="47"/>
  <c r="L176" i="47"/>
  <c r="O176" i="47"/>
  <c r="U170" i="47"/>
  <c r="M187" i="47"/>
  <c r="O234" i="47"/>
  <c r="R205" i="47"/>
  <c r="Q183" i="47"/>
  <c r="O227" i="47"/>
  <c r="M169" i="47"/>
  <c r="V199" i="47"/>
  <c r="Q215" i="47"/>
  <c r="Q226" i="47"/>
  <c r="Q169" i="47"/>
  <c r="Q220" i="47"/>
  <c r="Q188" i="47"/>
  <c r="Q168" i="47"/>
  <c r="Q187" i="47"/>
  <c r="Q172" i="47"/>
  <c r="Q231" i="47"/>
  <c r="Q227" i="47"/>
  <c r="Q214" i="47"/>
  <c r="Q200" i="47"/>
  <c r="Q203" i="47"/>
  <c r="Q206" i="47"/>
  <c r="Q212" i="47"/>
  <c r="E37" i="43"/>
  <c r="Q166" i="47"/>
  <c r="Q185" i="47"/>
  <c r="Q201" i="47"/>
  <c r="Q184" i="47"/>
  <c r="Q191" i="47"/>
  <c r="Q182" i="47"/>
  <c r="Q167" i="47"/>
  <c r="Q218" i="47"/>
  <c r="Q230" i="47"/>
  <c r="Q181" i="47"/>
  <c r="Q165" i="47"/>
  <c r="Q225" i="47"/>
  <c r="Q219" i="47"/>
  <c r="Q236" i="47"/>
  <c r="Q211" i="47"/>
  <c r="Q186" i="47"/>
  <c r="Q221" i="47"/>
  <c r="Q196" i="47"/>
  <c r="Q189" i="47"/>
  <c r="Q199" i="47"/>
  <c r="R69" i="43"/>
  <c r="Q106" i="47"/>
  <c r="Q111" i="47"/>
  <c r="Q107" i="47"/>
  <c r="Q97" i="47"/>
  <c r="Q116" i="47"/>
  <c r="Q99" i="47"/>
  <c r="Q92" i="47"/>
  <c r="Q112" i="47"/>
  <c r="Q113" i="47"/>
  <c r="Q115" i="47"/>
  <c r="Q135" i="47"/>
  <c r="Q122" i="47"/>
  <c r="Q126" i="47"/>
  <c r="Q229" i="47"/>
  <c r="Q213" i="47"/>
  <c r="Q175" i="47"/>
  <c r="Q197" i="47"/>
  <c r="Q228" i="47"/>
  <c r="Q210" i="47"/>
  <c r="Q204" i="47"/>
  <c r="Q217" i="47"/>
  <c r="Q125" i="47"/>
  <c r="Q108" i="47"/>
  <c r="Q101" i="47"/>
  <c r="Q127" i="47"/>
  <c r="Q105" i="47"/>
  <c r="Q93" i="47"/>
  <c r="Q121" i="47"/>
  <c r="Q136" i="47"/>
  <c r="Q235" i="47"/>
  <c r="Q198" i="47"/>
  <c r="Q174" i="47"/>
  <c r="Q176" i="47"/>
  <c r="Q234" i="47"/>
  <c r="Q180" i="47"/>
  <c r="Q205" i="47"/>
  <c r="Q94" i="47"/>
  <c r="Q110" i="47"/>
  <c r="Q100" i="47"/>
  <c r="Q114" i="47"/>
  <c r="Q98" i="47"/>
  <c r="Q91" i="47"/>
  <c r="Q130" i="47"/>
  <c r="Q124" i="47"/>
  <c r="Q128" i="47"/>
  <c r="Q139" i="47"/>
  <c r="Q161" i="47"/>
  <c r="Q150" i="47"/>
  <c r="R143" i="47"/>
  <c r="R160" i="47"/>
  <c r="R159" i="47"/>
  <c r="R156" i="47"/>
  <c r="R135" i="47"/>
  <c r="R155" i="47"/>
  <c r="R141" i="47"/>
  <c r="R152" i="47"/>
  <c r="V114" i="47"/>
  <c r="V107" i="47"/>
  <c r="R158" i="47"/>
  <c r="V95" i="47"/>
  <c r="V145" i="47"/>
  <c r="V123" i="47"/>
  <c r="R157" i="47"/>
  <c r="V126" i="47"/>
  <c r="V141" i="47"/>
  <c r="V101" i="47"/>
  <c r="V116" i="47"/>
  <c r="V94" i="47"/>
  <c r="V121" i="47"/>
  <c r="V130" i="47"/>
  <c r="V160" i="47"/>
  <c r="V138" i="47"/>
  <c r="S158" i="47"/>
  <c r="L152" i="47"/>
  <c r="M161" i="47"/>
  <c r="O125" i="47"/>
  <c r="Q156" i="47"/>
  <c r="Q159" i="47"/>
  <c r="S129" i="47"/>
  <c r="S150" i="47"/>
  <c r="U152" i="47"/>
  <c r="L143" i="47"/>
  <c r="O129" i="47"/>
  <c r="O144" i="47"/>
  <c r="S138" i="47"/>
  <c r="U141" i="47"/>
  <c r="M159" i="47"/>
  <c r="O142" i="47"/>
  <c r="O140" i="47"/>
  <c r="U145" i="47"/>
  <c r="M155" i="47"/>
  <c r="L160" i="47"/>
  <c r="O151" i="47"/>
  <c r="L161" i="47"/>
  <c r="S105" i="47"/>
  <c r="U129" i="47"/>
  <c r="O157" i="47"/>
  <c r="O155" i="47"/>
  <c r="L142" i="47"/>
  <c r="S99" i="47"/>
  <c r="S110" i="47"/>
  <c r="V155" i="47"/>
  <c r="S91" i="47"/>
  <c r="U140" i="47"/>
  <c r="S94" i="47"/>
  <c r="U142" i="47"/>
  <c r="M150" i="47"/>
  <c r="M154" i="47"/>
  <c r="U122" i="47"/>
  <c r="Q144" i="47"/>
  <c r="Q141" i="47"/>
  <c r="Q152" i="47"/>
  <c r="S83" i="47"/>
  <c r="R66" i="43"/>
  <c r="O168" i="47"/>
  <c r="U215" i="47"/>
  <c r="O203" i="47"/>
  <c r="M185" i="47"/>
  <c r="V174" i="47"/>
  <c r="L189" i="47"/>
  <c r="S229" i="47"/>
  <c r="O183" i="47"/>
  <c r="O205" i="47"/>
  <c r="R191" i="47"/>
  <c r="R215" i="47"/>
  <c r="Q232" i="47"/>
  <c r="Q171" i="47"/>
  <c r="L226" i="47"/>
  <c r="M217" i="47"/>
  <c r="S195" i="47"/>
  <c r="Q190" i="47"/>
  <c r="R161" i="47"/>
  <c r="R145" i="47"/>
  <c r="R139" i="47"/>
  <c r="R144" i="47"/>
  <c r="R153" i="47"/>
  <c r="R138" i="47"/>
  <c r="V91" i="47"/>
  <c r="V113" i="47"/>
  <c r="V144" i="47"/>
  <c r="V110" i="47"/>
  <c r="V109" i="47"/>
  <c r="V111" i="47"/>
  <c r="V105" i="47"/>
  <c r="V146" i="47"/>
  <c r="V152" i="47"/>
  <c r="V158" i="47"/>
  <c r="V108" i="47"/>
  <c r="V92" i="47"/>
  <c r="V129" i="47"/>
  <c r="V127" i="47"/>
  <c r="V140" i="47"/>
  <c r="V97" i="47"/>
  <c r="Q160" i="47"/>
  <c r="S159" i="47"/>
  <c r="O156" i="47"/>
  <c r="M157" i="47"/>
  <c r="S157" i="47"/>
  <c r="U139" i="47"/>
  <c r="U155" i="47"/>
  <c r="M152" i="47"/>
  <c r="L138" i="47"/>
  <c r="O153" i="47"/>
  <c r="S136" i="47"/>
  <c r="S130" i="47"/>
  <c r="U160" i="47"/>
  <c r="L159" i="47"/>
  <c r="O143" i="47"/>
  <c r="S144" i="47"/>
  <c r="L145" i="47"/>
  <c r="S141" i="47"/>
  <c r="M156" i="47"/>
  <c r="L155" i="47"/>
  <c r="O161" i="47"/>
  <c r="S151" i="47"/>
  <c r="S90" i="47"/>
  <c r="U127" i="47"/>
  <c r="L151" i="47"/>
  <c r="R81" i="43"/>
  <c r="Q140" i="47"/>
  <c r="S139" i="47"/>
  <c r="U130" i="47"/>
  <c r="U131" i="47"/>
  <c r="S96" i="47"/>
  <c r="U124" i="47"/>
  <c r="U150" i="47"/>
  <c r="Q138" i="47"/>
  <c r="S111" i="47"/>
  <c r="Q151" i="47"/>
  <c r="U158" i="47"/>
  <c r="Q143" i="47"/>
  <c r="U146" i="47"/>
  <c r="S86" i="47"/>
  <c r="O135" i="47"/>
  <c r="Q129" i="47"/>
  <c r="S170" i="47"/>
  <c r="L196" i="47"/>
  <c r="Q216" i="47"/>
  <c r="M205" i="47"/>
  <c r="V232" i="47"/>
  <c r="L186" i="47"/>
  <c r="M197" i="47"/>
  <c r="R230" i="47"/>
  <c r="O188" i="47"/>
  <c r="O225" i="47"/>
  <c r="R211" i="47"/>
  <c r="Q173" i="47"/>
  <c r="Q202" i="47"/>
  <c r="U174" i="47"/>
  <c r="L202" i="47"/>
  <c r="U236" i="47"/>
  <c r="S221" i="47"/>
  <c r="L198" i="47"/>
  <c r="P210" i="47"/>
  <c r="L168" i="47"/>
  <c r="L195" i="47"/>
  <c r="L220" i="47"/>
  <c r="M104" i="43"/>
  <c r="U57" i="47"/>
  <c r="U59" i="47" s="1"/>
  <c r="U72" i="47" s="1"/>
  <c r="U74" i="47" s="1"/>
  <c r="U87" i="47" s="1"/>
  <c r="U89" i="47" s="1"/>
  <c r="M103" i="43"/>
  <c r="W27" i="47"/>
  <c r="C105" i="43" s="1"/>
  <c r="R57" i="47"/>
  <c r="R59" i="47" s="1"/>
  <c r="R72" i="47" s="1"/>
  <c r="R74" i="47" s="1"/>
  <c r="R87" i="47" s="1"/>
  <c r="R89" i="47" s="1"/>
  <c r="T87" i="47"/>
  <c r="T89" i="47" s="1"/>
  <c r="W64" i="47"/>
  <c r="W55" i="47"/>
  <c r="W46" i="47"/>
  <c r="W48" i="47"/>
  <c r="W66" i="47"/>
  <c r="W56" i="47"/>
  <c r="W61" i="47"/>
  <c r="W45" i="47"/>
  <c r="W50" i="47"/>
  <c r="W51" i="47"/>
  <c r="W69" i="47"/>
  <c r="W47" i="47"/>
  <c r="W54" i="47"/>
  <c r="W68" i="47"/>
  <c r="W71" i="47"/>
  <c r="W52" i="47"/>
  <c r="W67" i="47"/>
  <c r="W49" i="47"/>
  <c r="W70" i="47"/>
  <c r="W53" i="47"/>
  <c r="W62" i="47"/>
  <c r="W65" i="47"/>
  <c r="W63"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R102" i="47" l="1"/>
  <c r="W76" i="47"/>
  <c r="W84" i="47"/>
  <c r="W79" i="47"/>
  <c r="W83" i="47"/>
  <c r="U102" i="47"/>
  <c r="W77" i="47"/>
  <c r="W78" i="47"/>
  <c r="W86" i="47"/>
  <c r="W81" i="47"/>
  <c r="P87" i="47"/>
  <c r="P89" i="47" s="1"/>
  <c r="V87" i="47"/>
  <c r="V89" i="47" s="1"/>
  <c r="V102" i="47" s="1"/>
  <c r="V104" i="47" s="1"/>
  <c r="V117" i="47" s="1"/>
  <c r="V119" i="47" s="1"/>
  <c r="V132" i="47" s="1"/>
  <c r="V134" i="47" s="1"/>
  <c r="V147" i="47" s="1"/>
  <c r="V149" i="47" s="1"/>
  <c r="V162" i="47" s="1"/>
  <c r="W85" i="47"/>
  <c r="T102" i="47"/>
  <c r="T104" i="47" s="1"/>
  <c r="T117" i="47" s="1"/>
  <c r="T119" i="47" s="1"/>
  <c r="T132" i="47" s="1"/>
  <c r="T134" i="47" s="1"/>
  <c r="T147" i="47" s="1"/>
  <c r="T149" i="47" s="1"/>
  <c r="T162" i="47" s="1"/>
  <c r="W186" i="47"/>
  <c r="W125" i="47"/>
  <c r="W109" i="47"/>
  <c r="W183" i="47"/>
  <c r="W203" i="47"/>
  <c r="P102" i="47"/>
  <c r="P104" i="47" s="1"/>
  <c r="P117" i="47" s="1"/>
  <c r="P119" i="47" s="1"/>
  <c r="P132" i="47" s="1"/>
  <c r="P134" i="47" s="1"/>
  <c r="P147" i="47" s="1"/>
  <c r="P149" i="47" s="1"/>
  <c r="P162" i="47" s="1"/>
  <c r="W96" i="47"/>
  <c r="W99" i="47"/>
  <c r="W95" i="47"/>
  <c r="W112" i="47"/>
  <c r="W199" i="47"/>
  <c r="W143" i="47"/>
  <c r="W105" i="47"/>
  <c r="W129" i="47"/>
  <c r="W101" i="47"/>
  <c r="W120" i="47"/>
  <c r="W106" i="47"/>
  <c r="W232" i="47"/>
  <c r="W115" i="47"/>
  <c r="W169" i="47"/>
  <c r="W91" i="47"/>
  <c r="W155" i="47"/>
  <c r="W159" i="47"/>
  <c r="W220" i="47"/>
  <c r="W198" i="47"/>
  <c r="W124" i="47"/>
  <c r="W144" i="47"/>
  <c r="W130" i="47"/>
  <c r="W152" i="47"/>
  <c r="W157" i="47"/>
  <c r="W92" i="47"/>
  <c r="W217" i="47"/>
  <c r="W215" i="47"/>
  <c r="W122" i="47"/>
  <c r="W140" i="47"/>
  <c r="W156" i="47"/>
  <c r="W121" i="47"/>
  <c r="W114" i="47"/>
  <c r="W135" i="47"/>
  <c r="W128" i="47"/>
  <c r="W98" i="47"/>
  <c r="W176" i="47"/>
  <c r="W136" i="47"/>
  <c r="W126" i="47"/>
  <c r="W113" i="47"/>
  <c r="W116" i="47"/>
  <c r="W196" i="47"/>
  <c r="W181" i="47"/>
  <c r="W182" i="47"/>
  <c r="W185" i="47"/>
  <c r="W168" i="47"/>
  <c r="W226" i="47"/>
  <c r="W187" i="47"/>
  <c r="W131" i="47"/>
  <c r="W123" i="47"/>
  <c r="W160" i="47"/>
  <c r="H19" i="43"/>
  <c r="W145" i="47"/>
  <c r="W90" i="47"/>
  <c r="W154" i="47"/>
  <c r="W202" i="47"/>
  <c r="W219" i="47"/>
  <c r="W180" i="47"/>
  <c r="W228" i="47"/>
  <c r="W165" i="47"/>
  <c r="W213" i="47"/>
  <c r="W235" i="47"/>
  <c r="W200" i="47"/>
  <c r="W221" i="47"/>
  <c r="W137" i="47"/>
  <c r="W211" i="47"/>
  <c r="W212" i="47"/>
  <c r="W189" i="47"/>
  <c r="W231" i="47"/>
  <c r="W234" i="47"/>
  <c r="W233" i="47"/>
  <c r="W210" i="47"/>
  <c r="W201" i="47"/>
  <c r="W172" i="47"/>
  <c r="W184" i="47"/>
  <c r="W82" i="47"/>
  <c r="W107" i="47"/>
  <c r="W218" i="47"/>
  <c r="W195" i="47"/>
  <c r="W216" i="47"/>
  <c r="W214" i="47"/>
  <c r="W191" i="47"/>
  <c r="W166" i="47"/>
  <c r="Q87" i="47"/>
  <c r="Q89" i="47" s="1"/>
  <c r="W158" i="47"/>
  <c r="W167" i="47"/>
  <c r="W230" i="47"/>
  <c r="W150" i="47"/>
  <c r="W174" i="47"/>
  <c r="W197" i="47"/>
  <c r="W93" i="47"/>
  <c r="W108" i="47"/>
  <c r="W190" i="47"/>
  <c r="W97" i="47"/>
  <c r="W111" i="47"/>
  <c r="W100" i="47"/>
  <c r="W110" i="47"/>
  <c r="W151" i="47"/>
  <c r="W146" i="47"/>
  <c r="W204" i="47"/>
  <c r="W206" i="47"/>
  <c r="W236" i="47"/>
  <c r="W227" i="47"/>
  <c r="W225" i="47"/>
  <c r="W161" i="47"/>
  <c r="W188" i="47"/>
  <c r="E43" i="43"/>
  <c r="W75" i="47"/>
  <c r="W205" i="47"/>
  <c r="W138" i="47"/>
  <c r="W153" i="47"/>
  <c r="W171" i="47"/>
  <c r="W141" i="47"/>
  <c r="W142" i="47"/>
  <c r="W94" i="47"/>
  <c r="W127" i="47"/>
  <c r="W139" i="47"/>
  <c r="W175" i="47"/>
  <c r="W229" i="47"/>
  <c r="W170" i="47"/>
  <c r="S87" i="47"/>
  <c r="S89" i="47" s="1"/>
  <c r="S102" i="47" s="1"/>
  <c r="S104" i="47" s="1"/>
  <c r="S117" i="47" s="1"/>
  <c r="S119" i="47" s="1"/>
  <c r="S132" i="47" s="1"/>
  <c r="S134" i="47" s="1"/>
  <c r="S147" i="47" s="1"/>
  <c r="S149" i="47" s="1"/>
  <c r="S162" i="47" s="1"/>
  <c r="W173" i="47"/>
  <c r="W80" i="47"/>
  <c r="Q102" i="47"/>
  <c r="Q104" i="47" s="1"/>
  <c r="Q117" i="47" s="1"/>
  <c r="Q119" i="47" s="1"/>
  <c r="Q132" i="47" s="1"/>
  <c r="Q134" i="47" s="1"/>
  <c r="Q147" i="47" s="1"/>
  <c r="Q149" i="47" s="1"/>
  <c r="Q162" i="47" s="1"/>
  <c r="R104" i="47"/>
  <c r="R117" i="47" s="1"/>
  <c r="R119" i="47" s="1"/>
  <c r="R132" i="47" s="1"/>
  <c r="R134" i="47" s="1"/>
  <c r="R147" i="47" s="1"/>
  <c r="R149" i="47" s="1"/>
  <c r="R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Q164" i="47" l="1"/>
  <c r="Q177" i="47" s="1"/>
  <c r="Q179" i="47" s="1"/>
  <c r="Q192" i="47" s="1"/>
  <c r="Q194" i="47" s="1"/>
  <c r="Q207" i="47" s="1"/>
  <c r="Q209" i="47" s="1"/>
  <c r="Q222" i="47" s="1"/>
  <c r="Q224" i="47" s="1"/>
  <c r="Q237" i="47" s="1"/>
  <c r="L84" i="43" s="1"/>
  <c r="L85" i="43" s="1"/>
  <c r="U164" i="47"/>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41" i="43"/>
  <c r="G41" i="43" s="1"/>
  <c r="F40" i="43"/>
  <c r="G40" i="43" s="1"/>
  <c r="O164" i="47"/>
  <c r="O177" i="47" s="1"/>
  <c r="O179" i="47" s="1"/>
  <c r="O192" i="47" s="1"/>
  <c r="O194" i="47" s="1"/>
  <c r="O207" i="47" s="1"/>
  <c r="O209" i="47" s="1"/>
  <c r="O222" i="47" s="1"/>
  <c r="O224" i="47" s="1"/>
  <c r="O237" i="47" s="1"/>
  <c r="J84" i="43" s="1"/>
  <c r="J85" i="43" s="1"/>
  <c r="F37" i="43"/>
  <c r="G37" i="43" s="1"/>
  <c r="F39" i="43"/>
  <c r="G39" i="43" s="1"/>
  <c r="F38" i="43"/>
  <c r="G38" i="43" s="1"/>
  <c r="M164" i="47"/>
  <c r="M177" i="47" s="1"/>
  <c r="M179" i="47" s="1"/>
  <c r="M192" i="47" s="1"/>
  <c r="M194" i="47" s="1"/>
  <c r="M207" i="47" s="1"/>
  <c r="M209" i="47" s="1"/>
  <c r="M222" i="47" s="1"/>
  <c r="M224" i="47" s="1"/>
  <c r="M237" i="47" s="1"/>
  <c r="H84"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3" i="43" l="1"/>
  <c r="G33" i="43" s="1"/>
  <c r="E85" i="43"/>
  <c r="F35" i="43"/>
  <c r="G35" i="43" s="1"/>
  <c r="F34" i="43"/>
  <c r="G34" i="43" s="1"/>
  <c r="F30" i="43"/>
  <c r="G30" i="43" s="1"/>
  <c r="H85" i="43"/>
  <c r="L164" i="47"/>
  <c r="L177" i="47" s="1"/>
  <c r="L179" i="47" s="1"/>
  <c r="L192" i="47" s="1"/>
  <c r="L194" i="47" s="1"/>
  <c r="L207" i="47" s="1"/>
  <c r="L209" i="47" s="1"/>
  <c r="L222" i="47" s="1"/>
  <c r="L224" i="47" s="1"/>
  <c r="L237" i="47" s="1"/>
  <c r="G84" i="43" s="1"/>
  <c r="D85" i="43"/>
  <c r="F29" i="43"/>
  <c r="G29" i="43" s="1"/>
  <c r="W42" i="47"/>
  <c r="D105" i="43" s="1"/>
  <c r="K42" i="47"/>
  <c r="G85" i="43" l="1"/>
  <c r="F32" i="43"/>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R85" i="43" s="1"/>
  <c r="F31" i="43"/>
  <c r="F43" i="43" s="1"/>
  <c r="F85" i="43"/>
  <c r="G106" i="43"/>
  <c r="W104" i="47"/>
  <c r="W117" i="47" s="1"/>
  <c r="H105" i="43"/>
  <c r="H106" i="43" s="1"/>
  <c r="H21" i="43" l="1"/>
  <c r="H22" i="43" s="1"/>
  <c r="L15" i="43" s="1"/>
  <c r="G31" i="43"/>
  <c r="G43" i="43" s="1"/>
  <c r="W119" i="47"/>
  <c r="W132" i="47" s="1"/>
  <c r="I105" i="43"/>
  <c r="I106" i="43" s="1"/>
  <c r="W134" i="47" l="1"/>
  <c r="W147" i="47" s="1"/>
  <c r="J105" i="43"/>
  <c r="W149" i="47" l="1"/>
  <c r="W162" i="47" s="1"/>
  <c r="J106" i="43"/>
  <c r="K105" i="43"/>
  <c r="K106" i="43" s="1"/>
  <c r="W164" i="47" l="1"/>
  <c r="W177" i="47" s="1"/>
  <c r="W179" i="47" s="1"/>
  <c r="W192" i="47" s="1"/>
  <c r="W194" i="47" s="1"/>
  <c r="W207" i="47" s="1"/>
  <c r="W209" i="47" s="1"/>
  <c r="W222" i="47" s="1"/>
  <c r="W224" i="47" s="1"/>
  <c r="W237" i="47" s="1"/>
  <c r="L105" i="43"/>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<sst xmlns="http://schemas.openxmlformats.org/spreadsheetml/2006/main" count="4457" uniqueCount="805">
  <si>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</si>
  <si>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</si>
  <si>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</si>
  <si>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</si>
  <si>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</si>
  <si>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</si>
  <si>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</si>
  <si>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</si>
  <si>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</si>
  <si>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</si>
  <si>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</si>
  <si>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</si>
  <si>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</si>
  <si>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</si>
  <si>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</si>
  <si>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</si>
  <si>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</si>
  <si>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</si>
  <si>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</si>
  <si>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</si>
  <si>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</si>
  <si>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</si>
  <si>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</si>
  <si>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</si>
  <si>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</si>
  <si>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</si>
  <si>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</si>
  <si>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</si>
  <si>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</si>
  <si>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</si>
  <si>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</si>
  <si>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</si>
  <si>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</si>
  <si>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</si>
  <si>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</si>
  <si>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</si>
  <si>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</si>
  <si>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</si>
  <si>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</si>
  <si>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</si>
  <si>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</si>
  <si>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</si>
  <si>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</si>
  <si>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</si>
  <si>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</si>
  <si>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</si>
  <si>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</si>
  <si>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</si>
  <si>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</si>
  <si>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</si>
  <si>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</si>
  <si>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</si>
  <si>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</si>
  <si>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</si>
  <si>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</si>
  <si>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</si>
  <si>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</si>
  <si>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</si>
  <si>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</si>
  <si>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</si>
  <si>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</si>
  <si>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</si>
  <si>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</si>
  <si>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</si>
  <si>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</si>
  <si>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</si>
  <si>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</si>
  <si>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</si>
  <si>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</si>
  <si>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</si>
  <si>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</si>
  <si>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</si>
  <si>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</si>
  <si>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</si>
  <si>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</si>
  <si>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</si>
  <si>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</si>
  <si>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</si>
  <si>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</si>
  <si>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</si>
  <si>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</si>
  <si>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</si>
  <si>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</si>
  <si>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</si>
  <si>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</si>
  <si>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</si>
  <si>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</si>
  <si>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</si>
  <si>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</si>
  <si>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</si>
  <si>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</si>
  <si>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</si>
  <si>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</si>
  <si>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</si>
  <si>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</si>
  <si>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</si>
  <si>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</si>
  <si>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</si>
  <si>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</si>
  <si>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</si>
  <si>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</si>
  <si>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</si>
  <si>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</si>
  <si>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</si>
  <si>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</si>
  <si>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</si>
  <si>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</si>
  <si>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</si>
  <si>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</si>
  <si>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</si>
  <si>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</si>
  <si>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</si>
  <si>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</si>
  <si>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</si>
  <si>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</si>
  <si>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</si>
  <si>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</si>
  <si>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</si>
  <si>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</si>
  <si>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</si>
  <si>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</si>
  <si>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</si>
  <si>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</si>
  <si>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</si>
  <si>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</si>
  <si>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</si>
  <si>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</si>
  <si>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</si>
  <si>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</si>
  <si>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</si>
  <si>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</si>
  <si>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</si>
  <si>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</si>
  <si>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</si>
  <si>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</si>
  <si>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</si>
  <si>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</si>
  <si>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</si>
  <si>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</si>
  <si>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</si>
  <si>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</si>
  <si>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</si>
  <si>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</si>
  <si>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</si>
  <si>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</si>
  <si>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</si>
  <si>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</si>
  <si>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</si>
  <si>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</si>
  <si>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</si>
  <si>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</si>
  <si>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</si>
  <si>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</si>
  <si>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</si>
  <si>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</si>
  <si>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</si>
  <si>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</si>
  <si>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</si>
  <si>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</si>
  <si>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</si>
  <si>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</si>
  <si>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</si>
  <si>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</si>
  <si>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</si>
  <si>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</si>
  <si>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</si>
  <si>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</si>
  <si>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</si>
  <si>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</si>
  <si>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</si>
  <si>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</si>
  <si>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</si>
  <si>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</si>
  <si>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</si>
  <si>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</si>
  <si>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</si>
  <si>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</si>
  <si>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</si>
  <si>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</si>
  <si>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</si>
  <si>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</si>
  <si>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</si>
  <si>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</si>
  <si>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</si>
  <si>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</si>
  <si>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</si>
  <si>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</si>
  <si>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</si>
  <si>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</si>
  <si>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</si>
  <si>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</si>
  <si>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</si>
  <si>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</si>
  <si>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</si>
  <si>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</si>
  <si>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</si>
  <si>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</si>
  <si>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</si>
  <si>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</si>
  <si>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</si>
  <si>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</si>
  <si>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</si>
  <si>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</si>
  <si>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</si>
  <si>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</si>
  <si>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</si>
  <si>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</si>
  <si>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</si>
  <si>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</si>
  <si>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</si>
  <si>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</si>
  <si>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</si>
  <si>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</si>
  <si>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</si>
  <si>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</si>
  <si>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</si>
  <si>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</si>
  <si>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</si>
  <si>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</si>
  <si>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</si>
  <si>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</si>
  <si>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</si>
  <si>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</si>
  <si>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</si>
  <si>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</si>
  <si>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</si>
  <si>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</si>
  <si>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</si>
  <si>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</si>
  <si>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</si>
  <si>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</si>
  <si>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</si>
  <si>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</si>
  <si>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</si>
  <si>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</si>
  <si>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</si>
  <si>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</si>
  <si>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</si>
  <si>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</si>
  <si>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</si>
  <si>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</si>
  <si>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</si>
  <si>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</si>
  <si>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</si>
  <si>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</si>
  <si>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</si>
  <si>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</si>
  <si>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</si>
  <si>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</si>
  <si>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</si>
  <si>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</si>
  <si>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</si>
  <si>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</si>
  <si>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</si>
  <si>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</si>
  <si>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</si>
  <si>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</si>
  <si>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</si>
  <si>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</si>
  <si>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</si>
  <si>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</si>
  <si>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</si>
  <si>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</si>
  <si>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</si>
  <si>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</si>
  <si>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</si>
  <si>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</si>
  <si>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</si>
  <si>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</si>
  <si>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</si>
  <si>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</si>
  <si>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</si>
  <si>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</si>
  <si>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</si>
  <si>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</si>
  <si>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</si>
  <si>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</si>
  <si>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</si>
  <si>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</si>
  <si>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</si>
  <si>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</si>
  <si>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</si>
  <si>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</si>
  <si>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</si>
  <si>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</si>
  <si>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</si>
  <si>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</si>
  <si>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</si>
  <si>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</si>
  <si>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</si>
  <si>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</si>
  <si>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</si>
  <si>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</si>
  <si>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</si>
  <si>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</si>
  <si>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</si>
  <si>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</si>
  <si>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</si>
  <si>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</si>
  <si>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</si>
  <si>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</si>
  <si>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</si>
  <si>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</si>
  <si>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</si>
  <si>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</si>
  <si>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</si>
  <si>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</si>
  <si>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</si>
  <si>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</si>
  <si>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</si>
  <si>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</si>
  <si>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</si>
  <si>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</si>
  <si>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</si>
  <si>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</si>
  <si>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</si>
  <si>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</si>
  <si>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</si>
  <si>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</si>
  <si>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</si>
  <si>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</si>
  <si>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</si>
  <si>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</si>
  <si>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</si>
  <si>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</si>
  <si>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</si>
  <si>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</si>
  <si>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</si>
  <si>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</si>
  <si>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</si>
  <si>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</si>
  <si>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</si>
  <si>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</si>
  <si>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</si>
  <si>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</si>
  <si>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</si>
  <si>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</si>
  <si>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</si>
  <si>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</si>
  <si>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</si>
  <si>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</si>
  <si>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</si>
  <si>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</si>
  <si>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</si>
  <si>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</si>
  <si>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</si>
  <si>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</si>
  <si>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</si>
  <si>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</si>
  <si>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</si>
  <si>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</si>
  <si>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</si>
  <si>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</si>
  <si>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</si>
  <si>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</si>
  <si>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</si>
  <si>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</si>
  <si>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</si>
  <si>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</si>
  <si>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</si>
  <si>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</si>
  <si>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</si>
  <si>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</si>
  <si>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</si>
  <si>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</si>
  <si>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</si>
  <si>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</si>
  <si>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</si>
  <si>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</si>
  <si>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</si>
  <si>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</si>
  <si>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</si>
  <si>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</si>
  <si>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</si>
  <si>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</si>
  <si>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</si>
  <si>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</si>
  <si>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</si>
  <si>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</si>
  <si>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</si>
  <si>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</si>
  <si>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</si>
  <si>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</si>
  <si>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</si>
  <si>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</si>
  <si>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</si>
  <si>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</si>
  <si>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</si>
  <si>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</si>
  <si>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</si>
  <si>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</si>
  <si>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</si>
  <si>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</si>
  <si>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</si>
  <si>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</si>
  <si>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</si>
  <si>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</si>
  <si>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</si>
  <si>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</si>
  <si>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</si>
  <si>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</si>
  <si>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</si>
  <si>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</si>
  <si>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</si>
  <si>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</si>
  <si>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</si>
  <si>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</si>
  <si>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</si>
  <si>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</si>
  <si>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</si>
  <si>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</si>
  <si>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</si>
  <si>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</si>
  <si>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</si>
  <si>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</si>
  <si>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</si>
  <si>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</si>
  <si>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</si>
  <si>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</si>
  <si>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</si>
  <si>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</si>
  <si>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</si>
  <si>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</si>
  <si>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</si>
  <si>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</si>
  <si>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</si>
  <si>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</si>
  <si>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</si>
  <si>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</si>
  <si>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</si>
  <si>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</si>
  <si>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</si>
  <si>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</si>
  <si>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</si>
  <si>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</si>
  <si>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</si>
  <si>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</si>
  <si>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</si>
  <si>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</si>
  <si>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</si>
  <si>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</si>
  <si>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</si>
  <si>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</si>
  <si>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</si>
  <si>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</si>
  <si>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</si>
  <si>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</si>
  <si>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</si>
  <si>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</si>
  <si>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</si>
  <si>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</si>
  <si>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</si>
  <si>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</si>
  <si>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</si>
  <si>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</si>
  <si>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</si>
  <si>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</si>
  <si>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</si>
  <si>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</si>
  <si>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</si>
  <si>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</si>
  <si>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</si>
  <si>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</si>
  <si>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</si>
  <si>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</si>
  <si>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</si>
  <si>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</si>
  <si>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</si>
  <si>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</si>
  <si>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</si>
  <si>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</si>
  <si>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</si>
  <si>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</si>
  <si>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</si>
  <si>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</si>
  <si>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</si>
  <si>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</si>
  <si>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</si>
  <si>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</si>
  <si>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</si>
  <si>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</si>
  <si>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</si>
  <si>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</si>
  <si>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</si>
  <si>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</si>
  <si>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</si>
  <si>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</si>
  <si>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</si>
  <si>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</si>
  <si>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</si>
  <si>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</si>
  <si>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</si>
  <si>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</si>
  <si>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</si>
  <si>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</si>
  <si>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</si>
  <si>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</si>
  <si>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</si>
  <si>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</si>
  <si>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</si>
  <si>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</si>
  <si>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</si>
  <si>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</si>
  <si>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</si>
  <si>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</si>
  <si>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</si>
  <si>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</si>
  <si>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</si>
  <si>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</si>
  <si>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</si>
  <si>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</si>
  <si>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</si>
  <si>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</si>
  <si>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</si>
  <si>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</si>
  <si>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</si>
  <si>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</si>
  <si>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</si>
  <si>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</si>
  <si>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</si>
  <si>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</si>
  <si>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</si>
  <si>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</si>
  <si>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</si>
  <si>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</si>
  <si>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</si>
  <si>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</si>
  <si>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</si>
  <si>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</si>
  <si>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</si>
  <si>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</si>
  <si>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</si>
  <si>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</si>
  <si>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</si>
  <si>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</si>
  <si>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</si>
  <si>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</si>
  <si>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</si>
  <si>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</si>
  <si>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</si>
  <si>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</si>
  <si>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</si>
  <si>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</si>
  <si>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</si>
  <si>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</si>
  <si>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</si>
  <si>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</si>
  <si>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</si>
  <si>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</si>
  <si>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</si>
  <si>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</si>
  <si>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</si>
  <si>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</si>
  <si>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</si>
  <si>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</si>
  <si>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</si>
  <si>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</si>
  <si>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</si>
  <si>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</si>
  <si>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</si>
  <si>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</si>
  <si>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</si>
  <si>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</si>
  <si>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</si>
  <si>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</si>
  <si>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</si>
  <si>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</si>
  <si>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</si>
  <si>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</si>
  <si>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</si>
  <si>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</si>
  <si>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</si>
  <si>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</si>
  <si>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</si>
  <si>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</si>
  <si>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</si>
  <si>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</si>
  <si>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</si>
  <si>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</si>
  <si>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</si>
  <si>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</si>
  <si>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</si>
  <si>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</si>
  <si>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</si>
  <si>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</si>
  <si>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</si>
  <si>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</si>
  <si>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</si>
  <si>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</si>
  <si>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</si>
  <si>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</si>
  <si>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</si>
  <si>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</si>
  <si>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</si>
  <si>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</si>
  <si>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</si>
  <si>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</si>
  <si>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</si>
  <si>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</si>
  <si>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</si>
  <si>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</si>
  <si>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</si>
  <si>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</si>
  <si>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</si>
  <si>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</si>
  <si>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</si>
  <si>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</si>
  <si>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</si>
  <si>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</si>
  <si>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</si>
  <si>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</si>
  <si>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</si>
  <si>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</si>
  <si>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</si>
  <si>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</si>
  <si>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</si>
  <si>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</si>
  <si>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</si>
  <si>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</si>
  <si>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</si>
  <si>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</si>
  <si>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</si>
  <si>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</si>
  <si>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</si>
  <si>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</si>
  <si>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</si>
  <si>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</si>
  <si>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</si>
  <si>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</si>
  <si>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</si>
  <si>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</si>
  <si>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</si>
  <si>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</si>
  <si>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</si>
  <si>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</si>
  <si>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</si>
  <si>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</si>
  <si>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</si>
  <si>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</si>
  <si>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</si>
  <si>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</si>
  <si>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</si>
  <si>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</si>
  <si>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</si>
  <si>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</si>
  <si>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</si>
  <si>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</si>
  <si>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</si>
  <si>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</si>
  <si>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</si>
  <si>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</si>
  <si>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</si>
  <si>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</si>
  <si>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</si>
  <si>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</si>
  <si>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</si>
  <si>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</si>
  <si>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</si>
  <si>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</si>
  <si>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</si>
  <si>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</si>
  <si>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</si>
  <si>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</si>
  <si>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</si>
  <si>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</si>
  <si>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</si>
  <si>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</si>
  <si>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</si>
  <si>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</si>
  <si>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</si>
  <si>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</si>
  <si>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</si>
  <si>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</si>
  <si>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</si>
  <si>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</si>
  <si>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</si>
  <si>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</si>
  <si>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</si>
  <si>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</si>
  <si>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</si>
  <si>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</si>
  <si>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</si>
  <si>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</si>
  <si>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</si>
  <si>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</si>
  <si>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</si>
  <si>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</si>
  <si>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</si>
  <si>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</si>
  <si>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</si>
  <si>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</si>
  <si>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</si>
  <si>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</si>
  <si>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</si>
  <si>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</si>
  <si>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</si>
  <si>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</si>
  <si>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</si>
  <si>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</si>
  <si>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</si>
  <si>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</si>
  <si>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</si>
  <si>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</si>
  <si>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</si>
  <si>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</si>
  <si>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</si>
  <si>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</si>
  <si>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</si>
  <si>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</si>
  <si>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</si>
  <si>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</si>
  <si>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</si>
  <si>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</si>
  <si>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</si>
  <si>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</si>
  <si>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</si>
  <si>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</si>
  <si>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</si>
  <si>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</si>
  <si>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</si>
  <si>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</si>
  <si>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</si>
  <si>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</si>
  <si>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</si>
  <si>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</si>
  <si>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</si>
  <si>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</si>
  <si>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</si>
  <si>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</si>
  <si>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</si>
  <si>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</si>
  <si>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</si>
  <si>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</si>
  <si>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</si>
  <si>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</si>
  <si>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</si>
  <si>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</si>
  <si>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</si>
  <si>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</si>
  <si>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</si>
  <si>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</si>
  <si>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</si>
  <si>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</si>
  <si>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</si>
  <si>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</si>
  <si>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</si>
  <si>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</si>
  <si>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</si>
  <si>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</si>
  <si>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</si>
  <si>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</si>
  <si>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</si>
  <si>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</si>
  <si>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EPCOR Electricity Distribution Ontario Inc.</t>
  </si>
  <si>
    <t>EB-2019-0027</t>
  </si>
  <si>
    <t>2013 COS</t>
  </si>
  <si>
    <t>2017-2018</t>
  </si>
  <si>
    <t>EB-2020-0018</t>
  </si>
  <si>
    <t>Streetlights</t>
  </si>
  <si>
    <t>KWh</t>
  </si>
  <si>
    <t>2013 Settlement Agreement, p. 23/24 of 43</t>
  </si>
  <si>
    <t>EB-2009-0220</t>
  </si>
  <si>
    <t>EB-2010-0076</t>
  </si>
  <si>
    <t>EB-2011-0163</t>
  </si>
  <si>
    <t>EB-2012-0116</t>
  </si>
  <si>
    <t>EB-2013-0121</t>
  </si>
  <si>
    <t>EB-2014-0065</t>
  </si>
  <si>
    <t>EB-2015-0062</t>
  </si>
  <si>
    <t>EB-2016-0064</t>
  </si>
  <si>
    <t>EB-2017-0034</t>
  </si>
  <si>
    <t>EB-2018-0025</t>
  </si>
  <si>
    <t/>
  </si>
  <si>
    <t>COLLUS Power Corp.</t>
  </si>
  <si>
    <t>Business &amp; Industrial</t>
  </si>
  <si>
    <t>Business</t>
  </si>
  <si>
    <t>RetrofitIndustrial</t>
  </si>
  <si>
    <t>Industrial</t>
  </si>
  <si>
    <t>COLLUS PowerStream Corp.</t>
  </si>
  <si>
    <t>HVAC Incentives Initaitive</t>
  </si>
  <si>
    <t>Save on Energy Heating &amp; Cooling Program</t>
  </si>
  <si>
    <t>Save on Energy Instant Discount Program</t>
  </si>
  <si>
    <t>Whole Home Pilot Program</t>
  </si>
  <si>
    <t>Save on Energy Smart Thermostat Program</t>
  </si>
  <si>
    <t xml:space="preserve">2021 Results Persistence </t>
  </si>
  <si>
    <t xml:space="preserve">2022 Results Persistence </t>
  </si>
  <si>
    <t xml:space="preserve">2023 Results Persistence </t>
  </si>
  <si>
    <t xml:space="preserve">2024 Results Persistence </t>
  </si>
  <si>
    <t xml:space="preserve">CDM savings have been allocated to applicable rate classes based on actual rate classes per project.  Project level detail was used to determine the appropriate rate class.  </t>
  </si>
  <si>
    <t>Multiple</t>
  </si>
  <si>
    <t>Added historical persistence data</t>
  </si>
  <si>
    <t>Omission on initial submission</t>
  </si>
  <si>
    <t>Line 90</t>
  </si>
  <si>
    <t>Updated persistence demand data</t>
  </si>
  <si>
    <t>Line 58</t>
  </si>
  <si>
    <t>Original submission didn't reconcile to verified results</t>
  </si>
  <si>
    <t>Line 61</t>
  </si>
  <si>
    <t>Updated persistence data</t>
  </si>
  <si>
    <t>Line 94</t>
  </si>
  <si>
    <t>Lines 301/304</t>
  </si>
  <si>
    <t>Moved data to align with correct programs</t>
  </si>
  <si>
    <t>Data was incorrectly entered into wrong program name</t>
  </si>
  <si>
    <t>Line 96</t>
  </si>
  <si>
    <t>Line 99</t>
  </si>
  <si>
    <t>Line 100</t>
  </si>
  <si>
    <t>Line 472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</si>
</sst>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_-&quot;$&quot;* #,##0.000_-;\-&quot;$&quot;* #,##0.000_-;_-&quot;$&quot;* &quot;-&quot;??_-;_-@_-"/>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5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287" fontId="212" fillId="28" borderId="123" xfId="70" applyNumberFormat="1" applyFont="1" applyFill="1" applyBorder="1" applyAlignment="1">
      <alignment horizontal="left" vertical="center"/>
    </xf>
    <xf numFmtId="173" fontId="91" fillId="28" borderId="110" xfId="0" applyNumberFormat="1" applyFont="1" applyFill="1" applyBorder="1" applyAlignment="1">
      <alignment horizontal="center"/>
    </xf>
    <xf numFmtId="3" fontId="48" fillId="28" borderId="110" xfId="0" applyNumberFormat="1" applyFont="1" applyFill="1" applyBorder="1" applyAlignment="1" applyProtection="1">
      <alignment horizontal="center"/>
      <protection locked="0"/>
    </xf>
    <xf numFmtId="180" fontId="45" fillId="94" borderId="35" xfId="70" applyNumberFormat="1" applyFont="1" applyFill="1" applyBorder="1" applyAlignment="1" applyProtection="1">
      <alignment horizontal="center"/>
      <protection locked="0"/>
    </xf>
    <xf numFmtId="17" fontId="41" fillId="94" borderId="8" xfId="0" applyNumberFormat="1" applyFont="1" applyFill="1" applyBorder="1" applyAlignment="1">
      <alignment horizontal="center"/>
    </xf>
    <xf numFmtId="3" fontId="0" fillId="95"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5"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6" borderId="3" xfId="0" applyNumberFormat="1" applyFont="1" applyFill="1" applyBorder="1" applyAlignment="1">
      <alignment vertical="top"/>
    </xf>
    <xf numFmtId="3" fontId="0" fillId="97" borderId="35" xfId="0" applyNumberFormat="1" applyFont="1" applyFill="1" applyBorder="1" applyAlignment="1">
      <alignment vertical="top"/>
    </xf>
    <xf numFmtId="3" fontId="0" fillId="96" borderId="35" xfId="0" applyNumberFormat="1" applyFont="1" applyFill="1" applyBorder="1" applyAlignment="1">
      <alignment vertical="top"/>
    </xf>
    <xf numFmtId="3" fontId="0" fillId="97" borderId="45" xfId="0" applyNumberFormat="1" applyFont="1" applyFill="1" applyBorder="1" applyAlignment="1">
      <alignment vertical="top"/>
    </xf>
    <xf numFmtId="3" fontId="0" fillId="95"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6" borderId="136" xfId="0" applyNumberFormat="1" applyFont="1" applyFill="1" applyBorder="1" applyAlignment="1">
      <alignment vertical="top"/>
    </xf>
    <xf numFmtId="3" fontId="0" fillId="97" borderId="116" xfId="0" applyNumberFormat="1" applyFont="1" applyFill="1" applyBorder="1" applyAlignment="1">
      <alignment vertical="top"/>
    </xf>
    <xf numFmtId="3" fontId="0" fillId="96" borderId="116" xfId="0" applyNumberFormat="1" applyFont="1" applyFill="1" applyBorder="1" applyAlignment="1">
      <alignment vertical="top"/>
    </xf>
    <xf numFmtId="3" fontId="0" fillId="97" borderId="117" xfId="0" applyNumberFormat="1" applyFont="1" applyFill="1" applyBorder="1" applyAlignment="1">
      <alignment vertical="top"/>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9" fontId="45" fillId="28" borderId="0" xfId="72" applyFont="1" applyFill="1" applyBorder="1" applyAlignment="1">
      <alignment horizontal="center" vertical="center"/>
    </xf>
    <xf numFmtId="43" fontId="0" fillId="2" borderId="0" xfId="71" applyFont="1" applyFill="1"/>
    <xf numFmtId="44" fontId="0" fillId="2" borderId="0" xfId="0" applyNumberFormat="1" applyFont="1" applyFill="1"/>
    <xf numFmtId="3" fontId="0" fillId="2" borderId="0" xfId="0" applyNumberFormat="1" applyFill="1"/>
    <xf numFmtId="289" fontId="0" fillId="2"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32833" cy="2365436"/>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94416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41584"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798762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568751"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8345960" cy="1974476"/>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65246"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78</xdr:row>
          <xdr:rowOff>133350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78</xdr:row>
          <xdr:rowOff>133350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78</xdr:row>
          <xdr:rowOff>133350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78</xdr:row>
          <xdr:rowOff>133350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78</xdr:row>
          <xdr:rowOff>133350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78</xdr:row>
          <xdr:rowOff>142875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78</xdr:row>
          <xdr:rowOff>142875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78</xdr:row>
          <xdr:rowOff>133350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63888"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370384"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448110"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7128" y="216648"/>
          <a:ext cx="611220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ower/Collingwood/BILLING-FINANCE/Shared%20Databases/Shared%20Billing%20Documents/OEB/Rate%20applications/IRM/EB-2018-0025/2018_0025_EPCOR_LRAMVA_Work_Form_v3_201903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M Chart"/>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efreshError="1"/>
      <sheetData sheetId="1" refreshError="1"/>
      <sheetData sheetId="2" refreshError="1"/>
      <sheetData sheetId="3" refreshError="1"/>
      <sheetData sheetId="4"/>
      <sheetData sheetId="5">
        <row r="67">
          <cell r="D67">
            <v>58866.848747204342</v>
          </cell>
        </row>
      </sheetData>
      <sheetData sheetId="6" refreshError="1"/>
      <sheetData sheetId="7" refreshError="1"/>
      <sheetData sheetId="8" refreshError="1"/>
      <sheetData sheetId="9" refreshError="1"/>
      <sheetData sheetId="10">
        <row r="131">
          <cell r="AD131">
            <v>0</v>
          </cell>
        </row>
      </sheetData>
      <sheetData sheetId="11">
        <row r="199">
          <cell r="Y199">
            <v>4620.5087774989552</v>
          </cell>
        </row>
      </sheetData>
      <sheetData sheetId="12">
        <row r="42">
          <cell r="W42">
            <v>0</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86" t="s">
        <v>174</v>
      </c>
      <c r="C3" s="786"/>
    </row>
    <row r="4" spans="1:3" ht="11.25" customHeight="1"/>
    <row r="5" spans="1:3" s="30" customFormat="1" ht="25.5" customHeight="1">
      <c r="B5" s="60" t="s">
        <v>420</v>
      </c>
      <c r="C5" s="60" t="s">
        <v>173</v>
      </c>
    </row>
    <row r="6" spans="1:3" s="176" customFormat="1" ht="48" customHeight="1">
      <c r="A6" s="241"/>
      <c r="B6" s="618" t="s">
        <v>170</v>
      </c>
      <c r="C6" s="671" t="s">
        <v>595</v>
      </c>
    </row>
    <row r="7" spans="1:3" s="176" customFormat="1" ht="21" customHeight="1">
      <c r="A7" s="241"/>
      <c r="B7" s="612" t="s">
        <v>552</v>
      </c>
      <c r="C7" s="672" t="s">
        <v>608</v>
      </c>
    </row>
    <row r="8" spans="1:3" s="176" customFormat="1" ht="32.25" customHeight="1">
      <c r="B8" s="612" t="s">
        <v>367</v>
      </c>
      <c r="C8" s="673" t="s">
        <v>596</v>
      </c>
    </row>
    <row r="9" spans="1:3" s="176" customFormat="1" ht="27.75" customHeight="1">
      <c r="B9" s="612" t="s">
        <v>169</v>
      </c>
      <c r="C9" s="673" t="s">
        <v>597</v>
      </c>
    </row>
    <row r="10" spans="1:3" s="176" customFormat="1" ht="33" customHeight="1">
      <c r="B10" s="612" t="s">
        <v>593</v>
      </c>
      <c r="C10" s="672" t="s">
        <v>601</v>
      </c>
    </row>
    <row r="11" spans="1:3" s="176" customFormat="1" ht="26.25" customHeight="1">
      <c r="B11" s="627" t="s">
        <v>368</v>
      </c>
      <c r="C11" s="675" t="s">
        <v>598</v>
      </c>
    </row>
    <row r="12" spans="1:3" s="176" customFormat="1" ht="39.75" customHeight="1">
      <c r="B12" s="612" t="s">
        <v>369</v>
      </c>
      <c r="C12" s="673" t="s">
        <v>599</v>
      </c>
    </row>
    <row r="13" spans="1:3" s="176" customFormat="1" ht="18" customHeight="1">
      <c r="B13" s="612" t="s">
        <v>370</v>
      </c>
      <c r="C13" s="673" t="s">
        <v>600</v>
      </c>
    </row>
    <row r="14" spans="1:3" s="176" customFormat="1" ht="13.5" customHeight="1">
      <c r="B14" s="612"/>
      <c r="C14" s="674"/>
    </row>
    <row r="15" spans="1:3" s="176" customFormat="1" ht="18" customHeight="1">
      <c r="B15" s="612" t="s">
        <v>664</v>
      </c>
      <c r="C15" s="672" t="s">
        <v>662</v>
      </c>
    </row>
    <row r="16" spans="1:3" s="176" customFormat="1" ht="8.25" customHeight="1">
      <c r="B16" s="612"/>
      <c r="C16" s="674"/>
    </row>
    <row r="17" spans="2:3" s="176" customFormat="1" ht="33" customHeight="1">
      <c r="B17" s="676" t="s">
        <v>594</v>
      </c>
      <c r="C17" s="677" t="s">
        <v>663</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B1" zoomScale="90" zoomScaleNormal="90" zoomScaleSheetLayoutView="80" zoomScalePageLayoutView="85" workbookViewId="0">
      <selection activeCell="Y525" sqref="Y525"/>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hidden="1" customWidth="1" outlineLevel="1"/>
    <col min="9" max="13" width="9"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 style="255" customWidth="1" collapsed="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4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4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31" t="s">
        <v>551</v>
      </c>
      <c r="D5" s="832"/>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49" t="s">
        <v>505</v>
      </c>
      <c r="C7" s="848" t="s">
        <v>627</v>
      </c>
      <c r="D7" s="848"/>
      <c r="E7" s="848"/>
      <c r="F7" s="848"/>
      <c r="G7" s="848"/>
      <c r="H7" s="848"/>
      <c r="I7" s="848"/>
      <c r="J7" s="848"/>
      <c r="K7" s="848"/>
      <c r="L7" s="848"/>
      <c r="M7" s="848"/>
      <c r="N7" s="848"/>
      <c r="O7" s="848"/>
      <c r="P7" s="848"/>
      <c r="Q7" s="848"/>
      <c r="R7" s="848"/>
      <c r="S7" s="848"/>
      <c r="T7" s="848"/>
      <c r="U7" s="848"/>
      <c r="V7" s="848"/>
      <c r="W7" s="848"/>
      <c r="X7" s="848"/>
      <c r="Y7" s="606"/>
      <c r="Z7" s="606"/>
      <c r="AA7" s="606"/>
      <c r="AB7" s="606"/>
      <c r="AC7" s="606"/>
      <c r="AD7" s="606"/>
      <c r="AE7" s="270"/>
      <c r="AF7" s="270"/>
      <c r="AG7" s="270"/>
      <c r="AH7" s="270"/>
      <c r="AI7" s="270"/>
      <c r="AJ7" s="270"/>
      <c r="AK7" s="270"/>
      <c r="AL7" s="270"/>
    </row>
    <row r="8" spans="1:39" s="271" customFormat="1" ht="58.5" customHeight="1">
      <c r="A8" s="509"/>
      <c r="B8" s="849"/>
      <c r="C8" s="848" t="s">
        <v>565</v>
      </c>
      <c r="D8" s="848"/>
      <c r="E8" s="848"/>
      <c r="F8" s="848"/>
      <c r="G8" s="848"/>
      <c r="H8" s="848"/>
      <c r="I8" s="848"/>
      <c r="J8" s="848"/>
      <c r="K8" s="848"/>
      <c r="L8" s="848"/>
      <c r="M8" s="848"/>
      <c r="N8" s="848"/>
      <c r="O8" s="848"/>
      <c r="P8" s="848"/>
      <c r="Q8" s="848"/>
      <c r="R8" s="848"/>
      <c r="S8" s="848"/>
      <c r="T8" s="848"/>
      <c r="U8" s="848"/>
      <c r="V8" s="848"/>
      <c r="W8" s="848"/>
      <c r="X8" s="848"/>
      <c r="Y8" s="606"/>
      <c r="Z8" s="606"/>
      <c r="AA8" s="606"/>
      <c r="AB8" s="606"/>
      <c r="AC8" s="606"/>
      <c r="AD8" s="606"/>
      <c r="AE8" s="272"/>
      <c r="AF8" s="255"/>
      <c r="AG8" s="255"/>
      <c r="AH8" s="255"/>
      <c r="AI8" s="255"/>
      <c r="AJ8" s="255"/>
      <c r="AK8" s="255"/>
      <c r="AL8" s="255"/>
      <c r="AM8" s="256"/>
    </row>
    <row r="9" spans="1:39" s="271" customFormat="1" ht="57.75" customHeight="1">
      <c r="A9" s="509"/>
      <c r="B9" s="273"/>
      <c r="C9" s="848" t="s">
        <v>564</v>
      </c>
      <c r="D9" s="848"/>
      <c r="E9" s="848"/>
      <c r="F9" s="848"/>
      <c r="G9" s="848"/>
      <c r="H9" s="848"/>
      <c r="I9" s="848"/>
      <c r="J9" s="848"/>
      <c r="K9" s="848"/>
      <c r="L9" s="848"/>
      <c r="M9" s="848"/>
      <c r="N9" s="848"/>
      <c r="O9" s="848"/>
      <c r="P9" s="848"/>
      <c r="Q9" s="848"/>
      <c r="R9" s="848"/>
      <c r="S9" s="848"/>
      <c r="T9" s="848"/>
      <c r="U9" s="848"/>
      <c r="V9" s="848"/>
      <c r="W9" s="848"/>
      <c r="X9" s="848"/>
      <c r="Y9" s="606"/>
      <c r="Z9" s="606"/>
      <c r="AA9" s="606"/>
      <c r="AB9" s="606"/>
      <c r="AC9" s="606"/>
      <c r="AD9" s="606"/>
      <c r="AE9" s="272"/>
      <c r="AF9" s="255"/>
      <c r="AG9" s="255"/>
      <c r="AH9" s="255"/>
      <c r="AI9" s="255"/>
      <c r="AJ9" s="255"/>
      <c r="AK9" s="255"/>
      <c r="AL9" s="255"/>
      <c r="AM9" s="256"/>
    </row>
    <row r="10" spans="1:39" ht="41.25" customHeight="1">
      <c r="B10" s="275"/>
      <c r="C10" s="848" t="s">
        <v>630</v>
      </c>
      <c r="D10" s="848"/>
      <c r="E10" s="848"/>
      <c r="F10" s="848"/>
      <c r="G10" s="848"/>
      <c r="H10" s="848"/>
      <c r="I10" s="848"/>
      <c r="J10" s="848"/>
      <c r="K10" s="848"/>
      <c r="L10" s="848"/>
      <c r="M10" s="848"/>
      <c r="N10" s="848"/>
      <c r="O10" s="848"/>
      <c r="P10" s="848"/>
      <c r="Q10" s="848"/>
      <c r="R10" s="848"/>
      <c r="S10" s="848"/>
      <c r="T10" s="848"/>
      <c r="U10" s="848"/>
      <c r="V10" s="848"/>
      <c r="W10" s="848"/>
      <c r="X10" s="848"/>
      <c r="Y10" s="606"/>
      <c r="Z10" s="606"/>
      <c r="AA10" s="606"/>
      <c r="AB10" s="606"/>
      <c r="AC10" s="606"/>
      <c r="AD10" s="606"/>
      <c r="AE10" s="272"/>
      <c r="AF10" s="276"/>
      <c r="AG10" s="276"/>
      <c r="AH10" s="276"/>
      <c r="AI10" s="276"/>
      <c r="AJ10" s="276"/>
      <c r="AK10" s="276"/>
      <c r="AL10" s="276"/>
    </row>
    <row r="11" spans="1:39" ht="53.25" customHeight="1">
      <c r="C11" s="848" t="s">
        <v>615</v>
      </c>
      <c r="D11" s="848"/>
      <c r="E11" s="848"/>
      <c r="F11" s="848"/>
      <c r="G11" s="848"/>
      <c r="H11" s="848"/>
      <c r="I11" s="848"/>
      <c r="J11" s="848"/>
      <c r="K11" s="848"/>
      <c r="L11" s="848"/>
      <c r="M11" s="848"/>
      <c r="N11" s="848"/>
      <c r="O11" s="848"/>
      <c r="P11" s="848"/>
      <c r="Q11" s="848"/>
      <c r="R11" s="848"/>
      <c r="S11" s="848"/>
      <c r="T11" s="848"/>
      <c r="U11" s="848"/>
      <c r="V11" s="848"/>
      <c r="W11" s="848"/>
      <c r="X11" s="848"/>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49"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49"/>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39" t="s">
        <v>211</v>
      </c>
      <c r="C19" s="841" t="s">
        <v>33</v>
      </c>
      <c r="D19" s="284" t="s">
        <v>422</v>
      </c>
      <c r="E19" s="843" t="s">
        <v>209</v>
      </c>
      <c r="F19" s="844"/>
      <c r="G19" s="844"/>
      <c r="H19" s="844"/>
      <c r="I19" s="844"/>
      <c r="J19" s="844"/>
      <c r="K19" s="844"/>
      <c r="L19" s="844"/>
      <c r="M19" s="845"/>
      <c r="N19" s="846" t="s">
        <v>213</v>
      </c>
      <c r="O19" s="284" t="s">
        <v>423</v>
      </c>
      <c r="P19" s="843" t="s">
        <v>212</v>
      </c>
      <c r="Q19" s="844"/>
      <c r="R19" s="844"/>
      <c r="S19" s="844"/>
      <c r="T19" s="844"/>
      <c r="U19" s="844"/>
      <c r="V19" s="844"/>
      <c r="W19" s="844"/>
      <c r="X19" s="845"/>
      <c r="Y19" s="836" t="s">
        <v>243</v>
      </c>
      <c r="Z19" s="837"/>
      <c r="AA19" s="837"/>
      <c r="AB19" s="837"/>
      <c r="AC19" s="837"/>
      <c r="AD19" s="837"/>
      <c r="AE19" s="837"/>
      <c r="AF19" s="837"/>
      <c r="AG19" s="837"/>
      <c r="AH19" s="837"/>
      <c r="AI19" s="837"/>
      <c r="AJ19" s="837"/>
      <c r="AK19" s="837"/>
      <c r="AL19" s="837"/>
      <c r="AM19" s="838"/>
    </row>
    <row r="20" spans="1:39" s="283" customFormat="1" ht="59.25" customHeight="1">
      <c r="A20" s="509"/>
      <c r="B20" s="840"/>
      <c r="C20" s="842"/>
      <c r="D20" s="285">
        <v>2011</v>
      </c>
      <c r="E20" s="285">
        <v>2012</v>
      </c>
      <c r="F20" s="285">
        <v>2013</v>
      </c>
      <c r="G20" s="285">
        <v>2014</v>
      </c>
      <c r="H20" s="285">
        <v>2015</v>
      </c>
      <c r="I20" s="285">
        <v>2016</v>
      </c>
      <c r="J20" s="285">
        <v>2017</v>
      </c>
      <c r="K20" s="285">
        <v>2018</v>
      </c>
      <c r="L20" s="285">
        <v>2019</v>
      </c>
      <c r="M20" s="285">
        <v>2020</v>
      </c>
      <c r="N20" s="84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Streetlights</v>
      </c>
      <c r="AC20" s="286" t="str">
        <f>'1.  LRAMVA Summary'!H52</f>
        <v>Unmetered Scattered Load</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v>52746.940326103329</v>
      </c>
      <c r="E22" s="295">
        <v>52746.940326103329</v>
      </c>
      <c r="F22" s="295">
        <v>52746.940326103329</v>
      </c>
      <c r="G22" s="295">
        <v>52443.725112754277</v>
      </c>
      <c r="H22" s="295">
        <v>39500.16606746184</v>
      </c>
      <c r="I22" s="295">
        <v>0</v>
      </c>
      <c r="J22" s="295">
        <v>0</v>
      </c>
      <c r="K22" s="295">
        <v>0</v>
      </c>
      <c r="L22" s="295">
        <v>0</v>
      </c>
      <c r="M22" s="295">
        <v>0</v>
      </c>
      <c r="N22" s="291"/>
      <c r="O22" s="295">
        <v>7.626611228809197</v>
      </c>
      <c r="P22" s="295">
        <v>7.626611228809197</v>
      </c>
      <c r="Q22" s="295">
        <v>7.626611228809197</v>
      </c>
      <c r="R22" s="295">
        <v>7.2875408183543122</v>
      </c>
      <c r="S22" s="295">
        <v>5.193470906745727</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 si="0">AA22</f>
        <v>0</v>
      </c>
      <c r="AB23" s="411">
        <f t="shared" ref="AB23:AL23" si="1">AB22</f>
        <v>0</v>
      </c>
      <c r="AC23" s="411">
        <f t="shared" si="1"/>
        <v>0</v>
      </c>
      <c r="AD23" s="411">
        <f t="shared" si="1"/>
        <v>0</v>
      </c>
      <c r="AE23" s="411">
        <f t="shared" si="1"/>
        <v>0</v>
      </c>
      <c r="AF23" s="411">
        <f t="shared" si="1"/>
        <v>0</v>
      </c>
      <c r="AG23" s="411">
        <f t="shared" si="1"/>
        <v>0</v>
      </c>
      <c r="AH23" s="411">
        <f t="shared" si="1"/>
        <v>0</v>
      </c>
      <c r="AI23" s="411">
        <f t="shared" si="1"/>
        <v>0</v>
      </c>
      <c r="AJ23" s="411">
        <f t="shared" si="1"/>
        <v>0</v>
      </c>
      <c r="AK23" s="411">
        <f t="shared" si="1"/>
        <v>0</v>
      </c>
      <c r="AL23" s="411">
        <f t="shared" si="1"/>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v>1671.4918706195494</v>
      </c>
      <c r="E25" s="295">
        <v>1671.4918706195494</v>
      </c>
      <c r="F25" s="295">
        <v>1671.4918706195494</v>
      </c>
      <c r="G25" s="295">
        <v>1222.1344022192445</v>
      </c>
      <c r="H25" s="295">
        <v>0</v>
      </c>
      <c r="I25" s="295">
        <v>0</v>
      </c>
      <c r="J25" s="295">
        <v>0</v>
      </c>
      <c r="K25" s="295">
        <v>0</v>
      </c>
      <c r="L25" s="295">
        <v>0</v>
      </c>
      <c r="M25" s="295">
        <v>0</v>
      </c>
      <c r="N25" s="291"/>
      <c r="O25" s="295">
        <v>1.1879073687414818</v>
      </c>
      <c r="P25" s="295">
        <v>1.1879073687414818</v>
      </c>
      <c r="Q25" s="295">
        <v>1.1879073687414818</v>
      </c>
      <c r="R25" s="295">
        <v>0.68541338247813122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 si="2">AA25</f>
        <v>0</v>
      </c>
      <c r="AB26" s="411">
        <f t="shared" ref="AB26:AL26" si="3">AB25</f>
        <v>0</v>
      </c>
      <c r="AC26" s="411">
        <f t="shared" si="3"/>
        <v>0</v>
      </c>
      <c r="AD26" s="411">
        <f t="shared" si="3"/>
        <v>0</v>
      </c>
      <c r="AE26" s="411">
        <f t="shared" si="3"/>
        <v>0</v>
      </c>
      <c r="AF26" s="411">
        <f t="shared" si="3"/>
        <v>0</v>
      </c>
      <c r="AG26" s="411">
        <f t="shared" si="3"/>
        <v>0</v>
      </c>
      <c r="AH26" s="411">
        <f t="shared" si="3"/>
        <v>0</v>
      </c>
      <c r="AI26" s="411">
        <f t="shared" si="3"/>
        <v>0</v>
      </c>
      <c r="AJ26" s="411">
        <f t="shared" si="3"/>
        <v>0</v>
      </c>
      <c r="AK26" s="411">
        <f t="shared" si="3"/>
        <v>0</v>
      </c>
      <c r="AL26" s="411">
        <f t="shared" si="3"/>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v>60902.619333977389</v>
      </c>
      <c r="E28" s="295">
        <v>60902.619333977389</v>
      </c>
      <c r="F28" s="295">
        <v>60902.619333977389</v>
      </c>
      <c r="G28" s="295">
        <v>60902.619333977389</v>
      </c>
      <c r="H28" s="295">
        <v>60902.619333977389</v>
      </c>
      <c r="I28" s="295">
        <v>60902.619333977389</v>
      </c>
      <c r="J28" s="295">
        <v>60902.619333977389</v>
      </c>
      <c r="K28" s="295">
        <v>60902.619333977389</v>
      </c>
      <c r="L28" s="295">
        <v>60902.619333977389</v>
      </c>
      <c r="M28" s="295">
        <v>60902.619333977389</v>
      </c>
      <c r="N28" s="291"/>
      <c r="O28" s="295">
        <v>31.598265159682093</v>
      </c>
      <c r="P28" s="295">
        <v>31.598265159682093</v>
      </c>
      <c r="Q28" s="295">
        <v>31.598265159682093</v>
      </c>
      <c r="R28" s="295">
        <v>31.598265159682093</v>
      </c>
      <c r="S28" s="295">
        <v>31.598265159682093</v>
      </c>
      <c r="T28" s="295">
        <v>31.598265159682093</v>
      </c>
      <c r="U28" s="295">
        <v>31.598265159682093</v>
      </c>
      <c r="V28" s="295">
        <v>31.598265159682093</v>
      </c>
      <c r="W28" s="295">
        <v>31.598265159682093</v>
      </c>
      <c r="X28" s="295">
        <v>31.598265159682093</v>
      </c>
      <c r="Y28" s="410">
        <v>1</v>
      </c>
      <c r="Z28" s="410"/>
      <c r="AA28" s="410"/>
      <c r="AB28" s="410"/>
      <c r="AC28" s="410"/>
      <c r="AD28" s="410"/>
      <c r="AE28" s="410"/>
      <c r="AF28" s="410"/>
      <c r="AG28" s="410"/>
      <c r="AH28" s="410"/>
      <c r="AI28" s="410"/>
      <c r="AJ28" s="410"/>
      <c r="AK28" s="410"/>
      <c r="AL28" s="410"/>
      <c r="AM28" s="296">
        <f>SUM(Y28:AL28)</f>
        <v>1</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1</v>
      </c>
      <c r="Z29" s="411">
        <f>Z28</f>
        <v>0</v>
      </c>
      <c r="AA29" s="411">
        <f t="shared" ref="AA29" si="4">AA28</f>
        <v>0</v>
      </c>
      <c r="AB29" s="411">
        <f t="shared" ref="AB29:AL29" si="5">AB28</f>
        <v>0</v>
      </c>
      <c r="AC29" s="411">
        <f t="shared" si="5"/>
        <v>0</v>
      </c>
      <c r="AD29" s="411">
        <f t="shared" si="5"/>
        <v>0</v>
      </c>
      <c r="AE29" s="411">
        <f t="shared" si="5"/>
        <v>0</v>
      </c>
      <c r="AF29" s="411">
        <f t="shared" si="5"/>
        <v>0</v>
      </c>
      <c r="AG29" s="411">
        <f t="shared" si="5"/>
        <v>0</v>
      </c>
      <c r="AH29" s="411">
        <f t="shared" si="5"/>
        <v>0</v>
      </c>
      <c r="AI29" s="411">
        <f t="shared" si="5"/>
        <v>0</v>
      </c>
      <c r="AJ29" s="411">
        <f t="shared" si="5"/>
        <v>0</v>
      </c>
      <c r="AK29" s="411">
        <f t="shared" si="5"/>
        <v>0</v>
      </c>
      <c r="AL29" s="411">
        <f t="shared" si="5"/>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v>54256.762724071887</v>
      </c>
      <c r="E31" s="295">
        <v>54256.762724071887</v>
      </c>
      <c r="F31" s="295">
        <v>54256.762724071887</v>
      </c>
      <c r="G31" s="295">
        <v>54256.762724071887</v>
      </c>
      <c r="H31" s="295">
        <v>49963.072324449298</v>
      </c>
      <c r="I31" s="295">
        <v>45204.398005769297</v>
      </c>
      <c r="J31" s="295">
        <v>35170.073191306939</v>
      </c>
      <c r="K31" s="295">
        <v>34945.224112276381</v>
      </c>
      <c r="L31" s="295">
        <v>43929.590410594581</v>
      </c>
      <c r="M31" s="295">
        <v>16679.091885422826</v>
      </c>
      <c r="N31" s="291"/>
      <c r="O31" s="295">
        <v>3.3392644783408905</v>
      </c>
      <c r="P31" s="295">
        <v>3.3392644783408905</v>
      </c>
      <c r="Q31" s="295">
        <v>3.3392644783408905</v>
      </c>
      <c r="R31" s="295">
        <v>3.3392644783408905</v>
      </c>
      <c r="S31" s="295">
        <v>3.1404539460095009</v>
      </c>
      <c r="T31" s="295">
        <v>2.9201132864753054</v>
      </c>
      <c r="U31" s="295">
        <v>2.4554944452741139</v>
      </c>
      <c r="V31" s="295">
        <v>2.4298267421884345</v>
      </c>
      <c r="W31" s="295">
        <v>2.8458294066063994</v>
      </c>
      <c r="X31" s="295">
        <v>1.5840509331139143</v>
      </c>
      <c r="Y31" s="410">
        <v>1</v>
      </c>
      <c r="Z31" s="410"/>
      <c r="AA31" s="410"/>
      <c r="AB31" s="410"/>
      <c r="AC31" s="410"/>
      <c r="AD31" s="410"/>
      <c r="AE31" s="410"/>
      <c r="AF31" s="410"/>
      <c r="AG31" s="410"/>
      <c r="AH31" s="410"/>
      <c r="AI31" s="410"/>
      <c r="AJ31" s="410"/>
      <c r="AK31" s="410"/>
      <c r="AL31" s="410"/>
      <c r="AM31" s="296">
        <f>SUM(Y31:AL31)</f>
        <v>1</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1</v>
      </c>
      <c r="Z32" s="411">
        <f>Z31</f>
        <v>0</v>
      </c>
      <c r="AA32" s="411">
        <f t="shared" ref="AA32" si="6">AA31</f>
        <v>0</v>
      </c>
      <c r="AB32" s="411">
        <f t="shared" ref="AB32:AL32" si="7">AB31</f>
        <v>0</v>
      </c>
      <c r="AC32" s="411">
        <f t="shared" si="7"/>
        <v>0</v>
      </c>
      <c r="AD32" s="411">
        <f t="shared" si="7"/>
        <v>0</v>
      </c>
      <c r="AE32" s="411">
        <f t="shared" si="7"/>
        <v>0</v>
      </c>
      <c r="AF32" s="411">
        <f t="shared" si="7"/>
        <v>0</v>
      </c>
      <c r="AG32" s="411">
        <f t="shared" si="7"/>
        <v>0</v>
      </c>
      <c r="AH32" s="411">
        <f t="shared" si="7"/>
        <v>0</v>
      </c>
      <c r="AI32" s="411">
        <f t="shared" si="7"/>
        <v>0</v>
      </c>
      <c r="AJ32" s="411">
        <f t="shared" si="7"/>
        <v>0</v>
      </c>
      <c r="AK32" s="411">
        <f t="shared" si="7"/>
        <v>0</v>
      </c>
      <c r="AL32" s="411">
        <f t="shared" si="7"/>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v>90221.827974615051</v>
      </c>
      <c r="E34" s="295">
        <v>90221.827974615051</v>
      </c>
      <c r="F34" s="295">
        <v>90221.827974615051</v>
      </c>
      <c r="G34" s="295">
        <v>90221.827974615051</v>
      </c>
      <c r="H34" s="295">
        <v>82993.171440725331</v>
      </c>
      <c r="I34" s="295">
        <v>74526.576652665623</v>
      </c>
      <c r="J34" s="295">
        <v>54974.639281761061</v>
      </c>
      <c r="K34" s="295">
        <v>54784.637409639443</v>
      </c>
      <c r="L34" s="295">
        <v>69910.296714489392</v>
      </c>
      <c r="M34" s="295">
        <v>22126.681956716464</v>
      </c>
      <c r="N34" s="291"/>
      <c r="O34" s="295">
        <v>5.113504196502344</v>
      </c>
      <c r="P34" s="295">
        <v>5.113504196502344</v>
      </c>
      <c r="Q34" s="295">
        <v>5.113504196502344</v>
      </c>
      <c r="R34" s="295">
        <v>5.113504196502344</v>
      </c>
      <c r="S34" s="295">
        <v>4.7787960737020345</v>
      </c>
      <c r="T34" s="295">
        <v>4.3867677576883164</v>
      </c>
      <c r="U34" s="295">
        <v>3.4814553771866423</v>
      </c>
      <c r="V34" s="295">
        <v>3.4597656657572338</v>
      </c>
      <c r="W34" s="295">
        <v>4.1601283138244458</v>
      </c>
      <c r="X34" s="295">
        <v>1.9476059839550437</v>
      </c>
      <c r="Y34" s="410">
        <v>1</v>
      </c>
      <c r="Z34" s="410"/>
      <c r="AA34" s="410"/>
      <c r="AB34" s="410"/>
      <c r="AC34" s="410"/>
      <c r="AD34" s="410"/>
      <c r="AE34" s="410"/>
      <c r="AF34" s="410"/>
      <c r="AG34" s="410"/>
      <c r="AH34" s="410"/>
      <c r="AI34" s="410"/>
      <c r="AJ34" s="410"/>
      <c r="AK34" s="410"/>
      <c r="AL34" s="410"/>
      <c r="AM34" s="296">
        <f>SUM(Y34:AL34)</f>
        <v>1</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1</v>
      </c>
      <c r="Z35" s="411">
        <f>Z34</f>
        <v>0</v>
      </c>
      <c r="AA35" s="411">
        <f t="shared" ref="AA35" si="8">AA34</f>
        <v>0</v>
      </c>
      <c r="AB35" s="411">
        <f t="shared" ref="AB35:AL35" si="9">AB34</f>
        <v>0</v>
      </c>
      <c r="AC35" s="411">
        <f t="shared" si="9"/>
        <v>0</v>
      </c>
      <c r="AD35" s="411">
        <f t="shared" si="9"/>
        <v>0</v>
      </c>
      <c r="AE35" s="411">
        <f t="shared" si="9"/>
        <v>0</v>
      </c>
      <c r="AF35" s="411">
        <f t="shared" si="9"/>
        <v>0</v>
      </c>
      <c r="AG35" s="411">
        <f t="shared" si="9"/>
        <v>0</v>
      </c>
      <c r="AH35" s="411">
        <f t="shared" si="9"/>
        <v>0</v>
      </c>
      <c r="AI35" s="411">
        <f t="shared" si="9"/>
        <v>0</v>
      </c>
      <c r="AJ35" s="411">
        <f t="shared" si="9"/>
        <v>0</v>
      </c>
      <c r="AK35" s="411">
        <f t="shared" si="9"/>
        <v>0</v>
      </c>
      <c r="AL35" s="411">
        <f t="shared" si="9"/>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v>0</v>
      </c>
      <c r="E37" s="295">
        <v>0</v>
      </c>
      <c r="F37" s="295">
        <v>0</v>
      </c>
      <c r="G37" s="295">
        <v>0</v>
      </c>
      <c r="H37" s="295">
        <v>0</v>
      </c>
      <c r="I37" s="295">
        <v>0</v>
      </c>
      <c r="J37" s="295">
        <v>0</v>
      </c>
      <c r="K37" s="295">
        <v>0</v>
      </c>
      <c r="L37" s="295">
        <v>0</v>
      </c>
      <c r="M37" s="295">
        <v>0</v>
      </c>
      <c r="N37" s="291"/>
      <c r="O37" s="295">
        <v>0</v>
      </c>
      <c r="P37" s="295">
        <v>0</v>
      </c>
      <c r="Q37" s="295">
        <v>0</v>
      </c>
      <c r="R37" s="295">
        <v>0</v>
      </c>
      <c r="S37" s="295">
        <v>0</v>
      </c>
      <c r="T37" s="295">
        <v>0</v>
      </c>
      <c r="U37" s="295">
        <v>0</v>
      </c>
      <c r="V37" s="295">
        <v>0</v>
      </c>
      <c r="W37" s="295">
        <v>0</v>
      </c>
      <c r="X37" s="295">
        <v>0</v>
      </c>
      <c r="Y37" s="410">
        <v>1</v>
      </c>
      <c r="Z37" s="410"/>
      <c r="AA37" s="410"/>
      <c r="AB37" s="410"/>
      <c r="AC37" s="410"/>
      <c r="AD37" s="410"/>
      <c r="AE37" s="410"/>
      <c r="AF37" s="410"/>
      <c r="AG37" s="410"/>
      <c r="AH37" s="410"/>
      <c r="AI37" s="410"/>
      <c r="AJ37" s="410"/>
      <c r="AK37" s="410"/>
      <c r="AL37" s="410"/>
      <c r="AM37" s="296">
        <f>SUM(Y37:AL37)</f>
        <v>1</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 si="10">AA37</f>
        <v>0</v>
      </c>
      <c r="AB38" s="411">
        <f t="shared" ref="AB38:AL38" si="11">AB37</f>
        <v>0</v>
      </c>
      <c r="AC38" s="411">
        <f t="shared" si="11"/>
        <v>0</v>
      </c>
      <c r="AD38" s="411">
        <f t="shared" si="11"/>
        <v>0</v>
      </c>
      <c r="AE38" s="411">
        <f t="shared" si="11"/>
        <v>0</v>
      </c>
      <c r="AF38" s="411">
        <f t="shared" si="11"/>
        <v>0</v>
      </c>
      <c r="AG38" s="411">
        <f t="shared" si="11"/>
        <v>0</v>
      </c>
      <c r="AH38" s="411">
        <f t="shared" si="11"/>
        <v>0</v>
      </c>
      <c r="AI38" s="411">
        <f t="shared" si="11"/>
        <v>0</v>
      </c>
      <c r="AJ38" s="411">
        <f t="shared" si="11"/>
        <v>0</v>
      </c>
      <c r="AK38" s="411">
        <f t="shared" si="11"/>
        <v>0</v>
      </c>
      <c r="AL38" s="411">
        <f t="shared" si="11"/>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t="s">
        <v>771</v>
      </c>
      <c r="E40" s="295" t="s">
        <v>771</v>
      </c>
      <c r="F40" s="295" t="s">
        <v>771</v>
      </c>
      <c r="G40" s="295" t="s">
        <v>771</v>
      </c>
      <c r="H40" s="295" t="s">
        <v>771</v>
      </c>
      <c r="I40" s="295" t="s">
        <v>771</v>
      </c>
      <c r="J40" s="295" t="s">
        <v>771</v>
      </c>
      <c r="K40" s="295" t="s">
        <v>771</v>
      </c>
      <c r="L40" s="295" t="s">
        <v>771</v>
      </c>
      <c r="M40" s="295" t="s">
        <v>771</v>
      </c>
      <c r="N40" s="291"/>
      <c r="O40" s="295" t="s">
        <v>771</v>
      </c>
      <c r="P40" s="295" t="s">
        <v>771</v>
      </c>
      <c r="Q40" s="295" t="s">
        <v>771</v>
      </c>
      <c r="R40" s="295" t="s">
        <v>771</v>
      </c>
      <c r="S40" s="295" t="s">
        <v>771</v>
      </c>
      <c r="T40" s="295" t="s">
        <v>771</v>
      </c>
      <c r="U40" s="295" t="s">
        <v>771</v>
      </c>
      <c r="V40" s="295" t="s">
        <v>771</v>
      </c>
      <c r="W40" s="295" t="s">
        <v>771</v>
      </c>
      <c r="X40" s="295" t="s">
        <v>771</v>
      </c>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 si="12">AA40</f>
        <v>0</v>
      </c>
      <c r="AB41" s="411">
        <f t="shared" ref="AB41:AL41" si="13">AB40</f>
        <v>0</v>
      </c>
      <c r="AC41" s="411">
        <f t="shared" si="13"/>
        <v>0</v>
      </c>
      <c r="AD41" s="411">
        <f t="shared" si="13"/>
        <v>0</v>
      </c>
      <c r="AE41" s="411">
        <f t="shared" si="13"/>
        <v>0</v>
      </c>
      <c r="AF41" s="411">
        <f t="shared" si="13"/>
        <v>0</v>
      </c>
      <c r="AG41" s="411">
        <f t="shared" si="13"/>
        <v>0</v>
      </c>
      <c r="AH41" s="411">
        <f t="shared" si="13"/>
        <v>0</v>
      </c>
      <c r="AI41" s="411">
        <f t="shared" si="13"/>
        <v>0</v>
      </c>
      <c r="AJ41" s="411">
        <f t="shared" si="13"/>
        <v>0</v>
      </c>
      <c r="AK41" s="411">
        <f t="shared" si="13"/>
        <v>0</v>
      </c>
      <c r="AL41" s="411">
        <f t="shared" si="13"/>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t="s">
        <v>771</v>
      </c>
      <c r="E43" s="295" t="s">
        <v>771</v>
      </c>
      <c r="F43" s="295" t="s">
        <v>771</v>
      </c>
      <c r="G43" s="295" t="s">
        <v>771</v>
      </c>
      <c r="H43" s="295" t="s">
        <v>771</v>
      </c>
      <c r="I43" s="295" t="s">
        <v>771</v>
      </c>
      <c r="J43" s="295" t="s">
        <v>771</v>
      </c>
      <c r="K43" s="295" t="s">
        <v>771</v>
      </c>
      <c r="L43" s="295" t="s">
        <v>771</v>
      </c>
      <c r="M43" s="295" t="s">
        <v>771</v>
      </c>
      <c r="N43" s="291"/>
      <c r="O43" s="295" t="s">
        <v>771</v>
      </c>
      <c r="P43" s="295" t="s">
        <v>771</v>
      </c>
      <c r="Q43" s="295" t="s">
        <v>771</v>
      </c>
      <c r="R43" s="295" t="s">
        <v>771</v>
      </c>
      <c r="S43" s="295" t="s">
        <v>771</v>
      </c>
      <c r="T43" s="295" t="s">
        <v>771</v>
      </c>
      <c r="U43" s="295" t="s">
        <v>771</v>
      </c>
      <c r="V43" s="295" t="s">
        <v>771</v>
      </c>
      <c r="W43" s="295" t="s">
        <v>771</v>
      </c>
      <c r="X43" s="295" t="s">
        <v>771</v>
      </c>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 si="14">AA43</f>
        <v>0</v>
      </c>
      <c r="AB44" s="411">
        <f t="shared" ref="AB44:AL44" si="15">AB43</f>
        <v>0</v>
      </c>
      <c r="AC44" s="411">
        <f t="shared" si="15"/>
        <v>0</v>
      </c>
      <c r="AD44" s="411">
        <f t="shared" si="15"/>
        <v>0</v>
      </c>
      <c r="AE44" s="411">
        <f t="shared" si="15"/>
        <v>0</v>
      </c>
      <c r="AF44" s="411">
        <f t="shared" si="15"/>
        <v>0</v>
      </c>
      <c r="AG44" s="411">
        <f t="shared" si="15"/>
        <v>0</v>
      </c>
      <c r="AH44" s="411">
        <f t="shared" si="15"/>
        <v>0</v>
      </c>
      <c r="AI44" s="411">
        <f t="shared" si="15"/>
        <v>0</v>
      </c>
      <c r="AJ44" s="411">
        <f t="shared" si="15"/>
        <v>0</v>
      </c>
      <c r="AK44" s="411">
        <f t="shared" si="15"/>
        <v>0</v>
      </c>
      <c r="AL44" s="411">
        <f t="shared" si="15"/>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t="s">
        <v>771</v>
      </c>
      <c r="E46" s="295" t="s">
        <v>771</v>
      </c>
      <c r="F46" s="295" t="s">
        <v>771</v>
      </c>
      <c r="G46" s="295" t="s">
        <v>771</v>
      </c>
      <c r="H46" s="295" t="s">
        <v>771</v>
      </c>
      <c r="I46" s="295" t="s">
        <v>771</v>
      </c>
      <c r="J46" s="295" t="s">
        <v>771</v>
      </c>
      <c r="K46" s="295" t="s">
        <v>771</v>
      </c>
      <c r="L46" s="295" t="s">
        <v>771</v>
      </c>
      <c r="M46" s="295" t="s">
        <v>771</v>
      </c>
      <c r="N46" s="291"/>
      <c r="O46" s="295" t="s">
        <v>771</v>
      </c>
      <c r="P46" s="295" t="s">
        <v>771</v>
      </c>
      <c r="Q46" s="295" t="s">
        <v>771</v>
      </c>
      <c r="R46" s="295" t="s">
        <v>771</v>
      </c>
      <c r="S46" s="295" t="s">
        <v>771</v>
      </c>
      <c r="T46" s="295" t="s">
        <v>771</v>
      </c>
      <c r="U46" s="295" t="s">
        <v>771</v>
      </c>
      <c r="V46" s="295" t="s">
        <v>771</v>
      </c>
      <c r="W46" s="295" t="s">
        <v>771</v>
      </c>
      <c r="X46" s="295" t="s">
        <v>771</v>
      </c>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 si="16">AA46</f>
        <v>0</v>
      </c>
      <c r="AB47" s="411">
        <f t="shared" ref="AB47:AL47" si="17">AB46</f>
        <v>0</v>
      </c>
      <c r="AC47" s="411">
        <f t="shared" si="17"/>
        <v>0</v>
      </c>
      <c r="AD47" s="411">
        <f t="shared" si="17"/>
        <v>0</v>
      </c>
      <c r="AE47" s="411">
        <f t="shared" si="17"/>
        <v>0</v>
      </c>
      <c r="AF47" s="411">
        <f t="shared" si="17"/>
        <v>0</v>
      </c>
      <c r="AG47" s="411">
        <f t="shared" si="17"/>
        <v>0</v>
      </c>
      <c r="AH47" s="411">
        <f t="shared" si="17"/>
        <v>0</v>
      </c>
      <c r="AI47" s="411">
        <f t="shared" si="17"/>
        <v>0</v>
      </c>
      <c r="AJ47" s="411">
        <f t="shared" si="17"/>
        <v>0</v>
      </c>
      <c r="AK47" s="411">
        <f t="shared" si="17"/>
        <v>0</v>
      </c>
      <c r="AL47" s="411">
        <f t="shared" si="17"/>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v>116644.15013152071</v>
      </c>
      <c r="E50" s="295">
        <v>116644.15013152071</v>
      </c>
      <c r="F50" s="295">
        <v>116644.15013152071</v>
      </c>
      <c r="G50" s="295">
        <v>116644.15013152071</v>
      </c>
      <c r="H50" s="295">
        <v>116644.15013152071</v>
      </c>
      <c r="I50" s="295">
        <v>116644.15013152071</v>
      </c>
      <c r="J50" s="295">
        <v>116644.15013152071</v>
      </c>
      <c r="K50" s="295">
        <v>116644.15013152071</v>
      </c>
      <c r="L50" s="295">
        <v>116644.15013152071</v>
      </c>
      <c r="M50" s="295">
        <v>116644.15013152071</v>
      </c>
      <c r="N50" s="295">
        <v>12</v>
      </c>
      <c r="O50" s="295">
        <v>15.542213275204141</v>
      </c>
      <c r="P50" s="295">
        <v>15.542213275204141</v>
      </c>
      <c r="Q50" s="295">
        <v>15.542213275204141</v>
      </c>
      <c r="R50" s="295">
        <v>15.542213275204141</v>
      </c>
      <c r="S50" s="295">
        <v>15.542213275204141</v>
      </c>
      <c r="T50" s="295">
        <v>15.542213275204141</v>
      </c>
      <c r="U50" s="295">
        <v>15.542213275204141</v>
      </c>
      <c r="V50" s="295">
        <v>15.542213275204141</v>
      </c>
      <c r="W50" s="295">
        <v>15.542213275204141</v>
      </c>
      <c r="X50" s="295">
        <v>15.542213275204141</v>
      </c>
      <c r="Y50" s="415">
        <v>0</v>
      </c>
      <c r="Z50" s="415">
        <v>0.64223453521641183</v>
      </c>
      <c r="AA50" s="415">
        <v>0.35776546478358823</v>
      </c>
      <c r="AB50" s="415"/>
      <c r="AC50" s="415"/>
      <c r="AD50" s="415"/>
      <c r="AE50" s="415"/>
      <c r="AF50" s="415"/>
      <c r="AG50" s="415"/>
      <c r="AH50" s="415"/>
      <c r="AI50" s="415"/>
      <c r="AJ50" s="415"/>
      <c r="AK50" s="415"/>
      <c r="AL50" s="415"/>
      <c r="AM50" s="296">
        <f>SUM(Y50:AL50)</f>
        <v>1</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0.64223453521641183</v>
      </c>
      <c r="AA51" s="411">
        <f>AA50</f>
        <v>0.35776546478358823</v>
      </c>
      <c r="AB51" s="411">
        <f t="shared" ref="AB51:AL51" si="18">AB50</f>
        <v>0</v>
      </c>
      <c r="AC51" s="411">
        <f t="shared" si="18"/>
        <v>0</v>
      </c>
      <c r="AD51" s="411">
        <f t="shared" si="18"/>
        <v>0</v>
      </c>
      <c r="AE51" s="411">
        <f t="shared" si="18"/>
        <v>0</v>
      </c>
      <c r="AF51" s="411">
        <f t="shared" si="18"/>
        <v>0</v>
      </c>
      <c r="AG51" s="411">
        <f t="shared" si="18"/>
        <v>0</v>
      </c>
      <c r="AH51" s="411">
        <f t="shared" si="18"/>
        <v>0</v>
      </c>
      <c r="AI51" s="411">
        <f t="shared" si="18"/>
        <v>0</v>
      </c>
      <c r="AJ51" s="411">
        <f t="shared" si="18"/>
        <v>0</v>
      </c>
      <c r="AK51" s="411">
        <f t="shared" si="18"/>
        <v>0</v>
      </c>
      <c r="AL51" s="411">
        <f t="shared" si="18"/>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v>161529.24697593649</v>
      </c>
      <c r="E53" s="295">
        <v>161529.24697593649</v>
      </c>
      <c r="F53" s="295">
        <v>161529.24697593649</v>
      </c>
      <c r="G53" s="295">
        <v>79595.894640730126</v>
      </c>
      <c r="H53" s="295">
        <v>79595.894640730126</v>
      </c>
      <c r="I53" s="295">
        <v>79595.894640730126</v>
      </c>
      <c r="J53" s="295">
        <v>17296.754687108401</v>
      </c>
      <c r="K53" s="295">
        <v>17296.754687108401</v>
      </c>
      <c r="L53" s="295">
        <v>17296.754687108401</v>
      </c>
      <c r="M53" s="295">
        <v>17296.754687108401</v>
      </c>
      <c r="N53" s="295">
        <v>12</v>
      </c>
      <c r="O53" s="295">
        <v>60.788904907489417</v>
      </c>
      <c r="P53" s="295">
        <v>60.788904907489417</v>
      </c>
      <c r="Q53" s="295">
        <v>60.788904907489417</v>
      </c>
      <c r="R53" s="295">
        <v>31.725768759739751</v>
      </c>
      <c r="S53" s="295">
        <v>31.725768759739751</v>
      </c>
      <c r="T53" s="295">
        <v>31.725768759739751</v>
      </c>
      <c r="U53" s="295">
        <v>6.0568843103556</v>
      </c>
      <c r="V53" s="295">
        <v>6.0568843103556</v>
      </c>
      <c r="W53" s="295">
        <v>6.0568843103556</v>
      </c>
      <c r="X53" s="295">
        <v>6.0568843103556</v>
      </c>
      <c r="Y53" s="415">
        <v>0</v>
      </c>
      <c r="Z53" s="415">
        <v>1</v>
      </c>
      <c r="AA53" s="415">
        <v>0</v>
      </c>
      <c r="AB53" s="415"/>
      <c r="AC53" s="415"/>
      <c r="AD53" s="415"/>
      <c r="AE53" s="415"/>
      <c r="AF53" s="415"/>
      <c r="AG53" s="415"/>
      <c r="AH53" s="415"/>
      <c r="AI53" s="415"/>
      <c r="AJ53" s="415"/>
      <c r="AK53" s="415"/>
      <c r="AL53" s="415"/>
      <c r="AM53" s="296">
        <f>SUM(Y53:AL53)</f>
        <v>1</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 si="19">AA53</f>
        <v>0</v>
      </c>
      <c r="AB54" s="411">
        <f t="shared" ref="AB54:AL54" si="20">AB53</f>
        <v>0</v>
      </c>
      <c r="AC54" s="411">
        <f t="shared" si="20"/>
        <v>0</v>
      </c>
      <c r="AD54" s="411">
        <f t="shared" si="20"/>
        <v>0</v>
      </c>
      <c r="AE54" s="411">
        <f t="shared" si="20"/>
        <v>0</v>
      </c>
      <c r="AF54" s="411">
        <f t="shared" si="20"/>
        <v>0</v>
      </c>
      <c r="AG54" s="411">
        <f t="shared" si="20"/>
        <v>0</v>
      </c>
      <c r="AH54" s="411">
        <f t="shared" si="20"/>
        <v>0</v>
      </c>
      <c r="AI54" s="411">
        <f t="shared" si="20"/>
        <v>0</v>
      </c>
      <c r="AJ54" s="411">
        <f t="shared" si="20"/>
        <v>0</v>
      </c>
      <c r="AK54" s="411">
        <f t="shared" si="20"/>
        <v>0</v>
      </c>
      <c r="AL54" s="411">
        <f t="shared" si="2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t="s">
        <v>771</v>
      </c>
      <c r="E56" s="295" t="s">
        <v>771</v>
      </c>
      <c r="F56" s="295" t="s">
        <v>771</v>
      </c>
      <c r="G56" s="295" t="s">
        <v>771</v>
      </c>
      <c r="H56" s="295" t="s">
        <v>771</v>
      </c>
      <c r="I56" s="295" t="s">
        <v>771</v>
      </c>
      <c r="J56" s="295" t="s">
        <v>771</v>
      </c>
      <c r="K56" s="295" t="s">
        <v>771</v>
      </c>
      <c r="L56" s="295" t="s">
        <v>771</v>
      </c>
      <c r="M56" s="295" t="s">
        <v>771</v>
      </c>
      <c r="N56" s="295">
        <v>3</v>
      </c>
      <c r="O56" s="295" t="s">
        <v>771</v>
      </c>
      <c r="P56" s="295" t="s">
        <v>771</v>
      </c>
      <c r="Q56" s="295" t="s">
        <v>771</v>
      </c>
      <c r="R56" s="295" t="s">
        <v>771</v>
      </c>
      <c r="S56" s="295" t="s">
        <v>771</v>
      </c>
      <c r="T56" s="295" t="s">
        <v>771</v>
      </c>
      <c r="U56" s="295" t="s">
        <v>771</v>
      </c>
      <c r="V56" s="295" t="s">
        <v>771</v>
      </c>
      <c r="W56" s="295" t="s">
        <v>771</v>
      </c>
      <c r="X56" s="295" t="s">
        <v>771</v>
      </c>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 si="21">AA56</f>
        <v>0</v>
      </c>
      <c r="AB57" s="411">
        <f t="shared" ref="AB57:AL57" si="22">AB56</f>
        <v>0</v>
      </c>
      <c r="AC57" s="411">
        <f t="shared" si="22"/>
        <v>0</v>
      </c>
      <c r="AD57" s="411">
        <f t="shared" si="22"/>
        <v>0</v>
      </c>
      <c r="AE57" s="411">
        <f t="shared" si="22"/>
        <v>0</v>
      </c>
      <c r="AF57" s="411">
        <f t="shared" si="22"/>
        <v>0</v>
      </c>
      <c r="AG57" s="411">
        <f t="shared" si="22"/>
        <v>0</v>
      </c>
      <c r="AH57" s="411">
        <f t="shared" si="22"/>
        <v>0</v>
      </c>
      <c r="AI57" s="411">
        <f t="shared" si="22"/>
        <v>0</v>
      </c>
      <c r="AJ57" s="411">
        <f t="shared" si="22"/>
        <v>0</v>
      </c>
      <c r="AK57" s="411">
        <f t="shared" si="22"/>
        <v>0</v>
      </c>
      <c r="AL57" s="411">
        <f t="shared" si="22"/>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t="s">
        <v>771</v>
      </c>
      <c r="E59" s="295" t="s">
        <v>771</v>
      </c>
      <c r="F59" s="295" t="s">
        <v>771</v>
      </c>
      <c r="G59" s="295" t="s">
        <v>771</v>
      </c>
      <c r="H59" s="295" t="s">
        <v>771</v>
      </c>
      <c r="I59" s="295" t="s">
        <v>771</v>
      </c>
      <c r="J59" s="295" t="s">
        <v>771</v>
      </c>
      <c r="K59" s="295" t="s">
        <v>771</v>
      </c>
      <c r="L59" s="295" t="s">
        <v>771</v>
      </c>
      <c r="M59" s="295" t="s">
        <v>771</v>
      </c>
      <c r="N59" s="295">
        <v>12</v>
      </c>
      <c r="O59" s="295" t="s">
        <v>771</v>
      </c>
      <c r="P59" s="295" t="s">
        <v>771</v>
      </c>
      <c r="Q59" s="295" t="s">
        <v>771</v>
      </c>
      <c r="R59" s="295" t="s">
        <v>771</v>
      </c>
      <c r="S59" s="295" t="s">
        <v>771</v>
      </c>
      <c r="T59" s="295" t="s">
        <v>771</v>
      </c>
      <c r="U59" s="295" t="s">
        <v>771</v>
      </c>
      <c r="V59" s="295" t="s">
        <v>771</v>
      </c>
      <c r="W59" s="295" t="s">
        <v>771</v>
      </c>
      <c r="X59" s="295" t="s">
        <v>771</v>
      </c>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 si="23">AA59</f>
        <v>0</v>
      </c>
      <c r="AB60" s="411">
        <f t="shared" ref="AB60:AL60" si="24">AB59</f>
        <v>0</v>
      </c>
      <c r="AC60" s="411">
        <f t="shared" si="24"/>
        <v>0</v>
      </c>
      <c r="AD60" s="411">
        <f t="shared" si="24"/>
        <v>0</v>
      </c>
      <c r="AE60" s="411">
        <f t="shared" si="24"/>
        <v>0</v>
      </c>
      <c r="AF60" s="411">
        <f t="shared" si="24"/>
        <v>0</v>
      </c>
      <c r="AG60" s="411">
        <f t="shared" si="24"/>
        <v>0</v>
      </c>
      <c r="AH60" s="411">
        <f t="shared" si="24"/>
        <v>0</v>
      </c>
      <c r="AI60" s="411">
        <f t="shared" si="24"/>
        <v>0</v>
      </c>
      <c r="AJ60" s="411">
        <f t="shared" si="24"/>
        <v>0</v>
      </c>
      <c r="AK60" s="411">
        <f t="shared" si="24"/>
        <v>0</v>
      </c>
      <c r="AL60" s="411">
        <f t="shared" si="24"/>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t="s">
        <v>771</v>
      </c>
      <c r="E62" s="295" t="s">
        <v>771</v>
      </c>
      <c r="F62" s="295" t="s">
        <v>771</v>
      </c>
      <c r="G62" s="295" t="s">
        <v>771</v>
      </c>
      <c r="H62" s="295" t="s">
        <v>771</v>
      </c>
      <c r="I62" s="295" t="s">
        <v>771</v>
      </c>
      <c r="J62" s="295" t="s">
        <v>771</v>
      </c>
      <c r="K62" s="295" t="s">
        <v>771</v>
      </c>
      <c r="L62" s="295" t="s">
        <v>771</v>
      </c>
      <c r="M62" s="295" t="s">
        <v>771</v>
      </c>
      <c r="N62" s="295">
        <v>12</v>
      </c>
      <c r="O62" s="295" t="s">
        <v>771</v>
      </c>
      <c r="P62" s="295" t="s">
        <v>771</v>
      </c>
      <c r="Q62" s="295" t="s">
        <v>771</v>
      </c>
      <c r="R62" s="295" t="s">
        <v>771</v>
      </c>
      <c r="S62" s="295" t="s">
        <v>771</v>
      </c>
      <c r="T62" s="295" t="s">
        <v>771</v>
      </c>
      <c r="U62" s="295" t="s">
        <v>771</v>
      </c>
      <c r="V62" s="295" t="s">
        <v>771</v>
      </c>
      <c r="W62" s="295" t="s">
        <v>771</v>
      </c>
      <c r="X62" s="295" t="s">
        <v>771</v>
      </c>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 si="25">AA62</f>
        <v>0</v>
      </c>
      <c r="AB63" s="411">
        <f t="shared" ref="AB63:AL63" si="26">AB62</f>
        <v>0</v>
      </c>
      <c r="AC63" s="411">
        <f t="shared" si="26"/>
        <v>0</v>
      </c>
      <c r="AD63" s="411">
        <f t="shared" si="26"/>
        <v>0</v>
      </c>
      <c r="AE63" s="411">
        <f t="shared" si="26"/>
        <v>0</v>
      </c>
      <c r="AF63" s="411">
        <f t="shared" si="26"/>
        <v>0</v>
      </c>
      <c r="AG63" s="411">
        <f t="shared" si="26"/>
        <v>0</v>
      </c>
      <c r="AH63" s="411">
        <f t="shared" si="26"/>
        <v>0</v>
      </c>
      <c r="AI63" s="411">
        <f t="shared" si="26"/>
        <v>0</v>
      </c>
      <c r="AJ63" s="411">
        <f t="shared" si="26"/>
        <v>0</v>
      </c>
      <c r="AK63" s="411">
        <f t="shared" si="26"/>
        <v>0</v>
      </c>
      <c r="AL63" s="411">
        <f t="shared" si="26"/>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t="s">
        <v>771</v>
      </c>
      <c r="E65" s="295" t="s">
        <v>771</v>
      </c>
      <c r="F65" s="295" t="s">
        <v>771</v>
      </c>
      <c r="G65" s="295" t="s">
        <v>771</v>
      </c>
      <c r="H65" s="295" t="s">
        <v>771</v>
      </c>
      <c r="I65" s="295" t="s">
        <v>771</v>
      </c>
      <c r="J65" s="295" t="s">
        <v>771</v>
      </c>
      <c r="K65" s="295" t="s">
        <v>771</v>
      </c>
      <c r="L65" s="295" t="s">
        <v>771</v>
      </c>
      <c r="M65" s="295" t="s">
        <v>771</v>
      </c>
      <c r="N65" s="291"/>
      <c r="O65" s="295" t="s">
        <v>771</v>
      </c>
      <c r="P65" s="295" t="s">
        <v>771</v>
      </c>
      <c r="Q65" s="295" t="s">
        <v>771</v>
      </c>
      <c r="R65" s="295" t="s">
        <v>771</v>
      </c>
      <c r="S65" s="295" t="s">
        <v>771</v>
      </c>
      <c r="T65" s="295" t="s">
        <v>771</v>
      </c>
      <c r="U65" s="295" t="s">
        <v>771</v>
      </c>
      <c r="V65" s="295" t="s">
        <v>771</v>
      </c>
      <c r="W65" s="295" t="s">
        <v>771</v>
      </c>
      <c r="X65" s="295" t="s">
        <v>771</v>
      </c>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 si="27">AA65</f>
        <v>0</v>
      </c>
      <c r="AB66" s="411">
        <f t="shared" ref="AB66:AL66" si="28">AB65</f>
        <v>0</v>
      </c>
      <c r="AC66" s="411">
        <f t="shared" si="28"/>
        <v>0</v>
      </c>
      <c r="AD66" s="411">
        <f t="shared" si="28"/>
        <v>0</v>
      </c>
      <c r="AE66" s="411">
        <f t="shared" si="28"/>
        <v>0</v>
      </c>
      <c r="AF66" s="411">
        <f t="shared" si="28"/>
        <v>0</v>
      </c>
      <c r="AG66" s="411">
        <f t="shared" si="28"/>
        <v>0</v>
      </c>
      <c r="AH66" s="411">
        <f t="shared" si="28"/>
        <v>0</v>
      </c>
      <c r="AI66" s="411">
        <f t="shared" si="28"/>
        <v>0</v>
      </c>
      <c r="AJ66" s="411">
        <f t="shared" si="28"/>
        <v>0</v>
      </c>
      <c r="AK66" s="411">
        <f t="shared" si="28"/>
        <v>0</v>
      </c>
      <c r="AL66" s="411">
        <f t="shared" si="28"/>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487</v>
      </c>
      <c r="C68" s="291" t="s">
        <v>25</v>
      </c>
      <c r="D68" s="295" t="s">
        <v>771</v>
      </c>
      <c r="E68" s="295" t="s">
        <v>771</v>
      </c>
      <c r="F68" s="295" t="s">
        <v>771</v>
      </c>
      <c r="G68" s="295" t="s">
        <v>771</v>
      </c>
      <c r="H68" s="295" t="s">
        <v>771</v>
      </c>
      <c r="I68" s="295" t="s">
        <v>771</v>
      </c>
      <c r="J68" s="295" t="s">
        <v>771</v>
      </c>
      <c r="K68" s="295" t="s">
        <v>771</v>
      </c>
      <c r="L68" s="295" t="s">
        <v>771</v>
      </c>
      <c r="M68" s="295" t="s">
        <v>771</v>
      </c>
      <c r="N68" s="291"/>
      <c r="O68" s="295" t="s">
        <v>771</v>
      </c>
      <c r="P68" s="295" t="s">
        <v>771</v>
      </c>
      <c r="Q68" s="295" t="s">
        <v>771</v>
      </c>
      <c r="R68" s="295" t="s">
        <v>771</v>
      </c>
      <c r="S68" s="295" t="s">
        <v>771</v>
      </c>
      <c r="T68" s="295" t="s">
        <v>771</v>
      </c>
      <c r="U68" s="295" t="s">
        <v>771</v>
      </c>
      <c r="V68" s="295" t="s">
        <v>771</v>
      </c>
      <c r="W68" s="295" t="s">
        <v>771</v>
      </c>
      <c r="X68" s="295" t="s">
        <v>771</v>
      </c>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 si="29">AA68</f>
        <v>0</v>
      </c>
      <c r="AB69" s="411">
        <f t="shared" ref="AB69:AL69" si="30">AB68</f>
        <v>0</v>
      </c>
      <c r="AC69" s="411">
        <f t="shared" si="30"/>
        <v>0</v>
      </c>
      <c r="AD69" s="411">
        <f t="shared" si="30"/>
        <v>0</v>
      </c>
      <c r="AE69" s="411">
        <f t="shared" si="30"/>
        <v>0</v>
      </c>
      <c r="AF69" s="411">
        <f t="shared" si="30"/>
        <v>0</v>
      </c>
      <c r="AG69" s="411">
        <f t="shared" si="30"/>
        <v>0</v>
      </c>
      <c r="AH69" s="411">
        <f t="shared" si="30"/>
        <v>0</v>
      </c>
      <c r="AI69" s="411">
        <f t="shared" si="30"/>
        <v>0</v>
      </c>
      <c r="AJ69" s="411">
        <f t="shared" si="30"/>
        <v>0</v>
      </c>
      <c r="AK69" s="411">
        <f t="shared" si="30"/>
        <v>0</v>
      </c>
      <c r="AL69" s="411">
        <f t="shared" si="30"/>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v>1451.0339999999999</v>
      </c>
      <c r="E71" s="295">
        <v>0</v>
      </c>
      <c r="F71" s="295">
        <v>0</v>
      </c>
      <c r="G71" s="295">
        <v>0</v>
      </c>
      <c r="H71" s="295">
        <v>0</v>
      </c>
      <c r="I71" s="295">
        <v>0</v>
      </c>
      <c r="J71" s="295">
        <v>0</v>
      </c>
      <c r="K71" s="295">
        <v>0</v>
      </c>
      <c r="L71" s="295">
        <v>0</v>
      </c>
      <c r="M71" s="295">
        <v>0</v>
      </c>
      <c r="N71" s="291"/>
      <c r="O71" s="295">
        <v>37.164999999999999</v>
      </c>
      <c r="P71" s="295">
        <v>0</v>
      </c>
      <c r="Q71" s="295">
        <v>0</v>
      </c>
      <c r="R71" s="295">
        <v>0</v>
      </c>
      <c r="S71" s="295">
        <v>0</v>
      </c>
      <c r="T71" s="295">
        <v>0</v>
      </c>
      <c r="U71" s="295">
        <v>0</v>
      </c>
      <c r="V71" s="295">
        <v>0</v>
      </c>
      <c r="W71" s="295">
        <v>0</v>
      </c>
      <c r="X71" s="295">
        <v>0</v>
      </c>
      <c r="Y71" s="415">
        <v>0</v>
      </c>
      <c r="Z71" s="415">
        <v>0</v>
      </c>
      <c r="AA71" s="415">
        <v>1</v>
      </c>
      <c r="AB71" s="415"/>
      <c r="AC71" s="415"/>
      <c r="AD71" s="415"/>
      <c r="AE71" s="415"/>
      <c r="AF71" s="415"/>
      <c r="AG71" s="415"/>
      <c r="AH71" s="415"/>
      <c r="AI71" s="415"/>
      <c r="AJ71" s="415"/>
      <c r="AK71" s="415"/>
      <c r="AL71" s="415"/>
      <c r="AM71" s="296">
        <f>SUM(Y71:AL71)</f>
        <v>1</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 si="31">AA71</f>
        <v>1</v>
      </c>
      <c r="AB72" s="411">
        <f t="shared" ref="AB72:AL72" si="32">AB71</f>
        <v>0</v>
      </c>
      <c r="AC72" s="411">
        <f t="shared" si="32"/>
        <v>0</v>
      </c>
      <c r="AD72" s="411">
        <f t="shared" si="32"/>
        <v>0</v>
      </c>
      <c r="AE72" s="411">
        <f t="shared" si="32"/>
        <v>0</v>
      </c>
      <c r="AF72" s="411">
        <f t="shared" si="32"/>
        <v>0</v>
      </c>
      <c r="AG72" s="411">
        <f t="shared" si="32"/>
        <v>0</v>
      </c>
      <c r="AH72" s="411">
        <f t="shared" si="32"/>
        <v>0</v>
      </c>
      <c r="AI72" s="411">
        <f t="shared" si="32"/>
        <v>0</v>
      </c>
      <c r="AJ72" s="411">
        <f t="shared" si="32"/>
        <v>0</v>
      </c>
      <c r="AK72" s="411">
        <f t="shared" si="32"/>
        <v>0</v>
      </c>
      <c r="AL72" s="411">
        <f t="shared" si="32"/>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t="s">
        <v>771</v>
      </c>
      <c r="E75" s="295" t="s">
        <v>771</v>
      </c>
      <c r="F75" s="295" t="s">
        <v>771</v>
      </c>
      <c r="G75" s="295" t="s">
        <v>771</v>
      </c>
      <c r="H75" s="295" t="s">
        <v>771</v>
      </c>
      <c r="I75" s="295" t="s">
        <v>771</v>
      </c>
      <c r="J75" s="295" t="s">
        <v>771</v>
      </c>
      <c r="K75" s="295" t="s">
        <v>771</v>
      </c>
      <c r="L75" s="295" t="s">
        <v>771</v>
      </c>
      <c r="M75" s="295" t="s">
        <v>771</v>
      </c>
      <c r="N75" s="295">
        <v>12</v>
      </c>
      <c r="O75" s="295" t="s">
        <v>771</v>
      </c>
      <c r="P75" s="295" t="s">
        <v>771</v>
      </c>
      <c r="Q75" s="295" t="s">
        <v>771</v>
      </c>
      <c r="R75" s="295" t="s">
        <v>771</v>
      </c>
      <c r="S75" s="295" t="s">
        <v>771</v>
      </c>
      <c r="T75" s="295" t="s">
        <v>771</v>
      </c>
      <c r="U75" s="295" t="s">
        <v>771</v>
      </c>
      <c r="V75" s="295" t="s">
        <v>771</v>
      </c>
      <c r="W75" s="295" t="s">
        <v>771</v>
      </c>
      <c r="X75" s="295" t="s">
        <v>771</v>
      </c>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 si="33">AA75</f>
        <v>0</v>
      </c>
      <c r="AB76" s="411">
        <f t="shared" ref="AB76:AL76" si="34">AB75</f>
        <v>0</v>
      </c>
      <c r="AC76" s="411">
        <f t="shared" si="34"/>
        <v>0</v>
      </c>
      <c r="AD76" s="411">
        <f t="shared" si="34"/>
        <v>0</v>
      </c>
      <c r="AE76" s="411">
        <f t="shared" si="34"/>
        <v>0</v>
      </c>
      <c r="AF76" s="411">
        <f t="shared" si="34"/>
        <v>0</v>
      </c>
      <c r="AG76" s="411">
        <f t="shared" si="34"/>
        <v>0</v>
      </c>
      <c r="AH76" s="411">
        <f t="shared" si="34"/>
        <v>0</v>
      </c>
      <c r="AI76" s="411">
        <f t="shared" si="34"/>
        <v>0</v>
      </c>
      <c r="AJ76" s="411">
        <f t="shared" si="34"/>
        <v>0</v>
      </c>
      <c r="AK76" s="411">
        <f t="shared" si="34"/>
        <v>0</v>
      </c>
      <c r="AL76" s="411">
        <f t="shared" si="34"/>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t="s">
        <v>771</v>
      </c>
      <c r="E78" s="295" t="s">
        <v>771</v>
      </c>
      <c r="F78" s="295" t="s">
        <v>771</v>
      </c>
      <c r="G78" s="295" t="s">
        <v>771</v>
      </c>
      <c r="H78" s="295" t="s">
        <v>771</v>
      </c>
      <c r="I78" s="295" t="s">
        <v>771</v>
      </c>
      <c r="J78" s="295" t="s">
        <v>771</v>
      </c>
      <c r="K78" s="295" t="s">
        <v>771</v>
      </c>
      <c r="L78" s="295" t="s">
        <v>771</v>
      </c>
      <c r="M78" s="295" t="s">
        <v>771</v>
      </c>
      <c r="N78" s="295">
        <v>12</v>
      </c>
      <c r="O78" s="295" t="s">
        <v>771</v>
      </c>
      <c r="P78" s="295" t="s">
        <v>771</v>
      </c>
      <c r="Q78" s="295" t="s">
        <v>771</v>
      </c>
      <c r="R78" s="295" t="s">
        <v>771</v>
      </c>
      <c r="S78" s="295" t="s">
        <v>771</v>
      </c>
      <c r="T78" s="295" t="s">
        <v>771</v>
      </c>
      <c r="U78" s="295" t="s">
        <v>771</v>
      </c>
      <c r="V78" s="295" t="s">
        <v>771</v>
      </c>
      <c r="W78" s="295" t="s">
        <v>771</v>
      </c>
      <c r="X78" s="295" t="s">
        <v>771</v>
      </c>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 si="35">AA78</f>
        <v>0</v>
      </c>
      <c r="AB79" s="411">
        <f t="shared" ref="AB79:AL79" si="36">AB78</f>
        <v>0</v>
      </c>
      <c r="AC79" s="411">
        <f t="shared" si="36"/>
        <v>0</v>
      </c>
      <c r="AD79" s="411">
        <f t="shared" si="36"/>
        <v>0</v>
      </c>
      <c r="AE79" s="411">
        <f t="shared" si="36"/>
        <v>0</v>
      </c>
      <c r="AF79" s="411">
        <f t="shared" si="36"/>
        <v>0</v>
      </c>
      <c r="AG79" s="411">
        <f t="shared" si="36"/>
        <v>0</v>
      </c>
      <c r="AH79" s="411">
        <f t="shared" si="36"/>
        <v>0</v>
      </c>
      <c r="AI79" s="411">
        <f t="shared" si="36"/>
        <v>0</v>
      </c>
      <c r="AJ79" s="411">
        <f t="shared" si="36"/>
        <v>0</v>
      </c>
      <c r="AK79" s="411">
        <f t="shared" si="36"/>
        <v>0</v>
      </c>
      <c r="AL79" s="411">
        <f t="shared" si="36"/>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t="s">
        <v>771</v>
      </c>
      <c r="E81" s="295" t="s">
        <v>771</v>
      </c>
      <c r="F81" s="295" t="s">
        <v>771</v>
      </c>
      <c r="G81" s="295" t="s">
        <v>771</v>
      </c>
      <c r="H81" s="295" t="s">
        <v>771</v>
      </c>
      <c r="I81" s="295" t="s">
        <v>771</v>
      </c>
      <c r="J81" s="295" t="s">
        <v>771</v>
      </c>
      <c r="K81" s="295" t="s">
        <v>771</v>
      </c>
      <c r="L81" s="295" t="s">
        <v>771</v>
      </c>
      <c r="M81" s="295" t="s">
        <v>771</v>
      </c>
      <c r="N81" s="295">
        <v>12</v>
      </c>
      <c r="O81" s="295" t="s">
        <v>771</v>
      </c>
      <c r="P81" s="295" t="s">
        <v>771</v>
      </c>
      <c r="Q81" s="295" t="s">
        <v>771</v>
      </c>
      <c r="R81" s="295" t="s">
        <v>771</v>
      </c>
      <c r="S81" s="295" t="s">
        <v>771</v>
      </c>
      <c r="T81" s="295" t="s">
        <v>771</v>
      </c>
      <c r="U81" s="295" t="s">
        <v>771</v>
      </c>
      <c r="V81" s="295" t="s">
        <v>771</v>
      </c>
      <c r="W81" s="295" t="s">
        <v>771</v>
      </c>
      <c r="X81" s="295" t="s">
        <v>771</v>
      </c>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 si="37">AA81</f>
        <v>0</v>
      </c>
      <c r="AB82" s="411">
        <f t="shared" ref="AB82:AL82" si="38">AB81</f>
        <v>0</v>
      </c>
      <c r="AC82" s="411">
        <f t="shared" si="38"/>
        <v>0</v>
      </c>
      <c r="AD82" s="411">
        <f t="shared" si="38"/>
        <v>0</v>
      </c>
      <c r="AE82" s="411">
        <f t="shared" si="38"/>
        <v>0</v>
      </c>
      <c r="AF82" s="411">
        <f t="shared" si="38"/>
        <v>0</v>
      </c>
      <c r="AG82" s="411">
        <f t="shared" si="38"/>
        <v>0</v>
      </c>
      <c r="AH82" s="411">
        <f t="shared" si="38"/>
        <v>0</v>
      </c>
      <c r="AI82" s="411">
        <f t="shared" si="38"/>
        <v>0</v>
      </c>
      <c r="AJ82" s="411">
        <f t="shared" si="38"/>
        <v>0</v>
      </c>
      <c r="AK82" s="411">
        <f t="shared" si="38"/>
        <v>0</v>
      </c>
      <c r="AL82" s="411">
        <f t="shared" si="38"/>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v>20486.999999999949</v>
      </c>
      <c r="E84" s="295">
        <v>20486.999999999949</v>
      </c>
      <c r="F84" s="295">
        <v>20486.999999999949</v>
      </c>
      <c r="G84" s="295">
        <v>20486.999999999949</v>
      </c>
      <c r="H84" s="295">
        <v>20486.999999999949</v>
      </c>
      <c r="I84" s="295">
        <v>20486.999999999949</v>
      </c>
      <c r="J84" s="295">
        <v>20486.999999999949</v>
      </c>
      <c r="K84" s="295">
        <v>20486.999999999949</v>
      </c>
      <c r="L84" s="295">
        <v>20486.999999999949</v>
      </c>
      <c r="M84" s="295">
        <v>20486.999999999949</v>
      </c>
      <c r="N84" s="295">
        <v>12</v>
      </c>
      <c r="O84" s="295">
        <v>3</v>
      </c>
      <c r="P84" s="295">
        <v>3</v>
      </c>
      <c r="Q84" s="295">
        <v>3</v>
      </c>
      <c r="R84" s="295">
        <v>3</v>
      </c>
      <c r="S84" s="295">
        <v>3</v>
      </c>
      <c r="T84" s="295">
        <v>3</v>
      </c>
      <c r="U84" s="295">
        <v>3</v>
      </c>
      <c r="V84" s="295">
        <v>3</v>
      </c>
      <c r="W84" s="295">
        <v>3</v>
      </c>
      <c r="X84" s="295">
        <v>3</v>
      </c>
      <c r="Y84" s="410">
        <v>0</v>
      </c>
      <c r="Z84" s="415">
        <v>0.64223453521641183</v>
      </c>
      <c r="AA84" s="415">
        <v>0.35776546478358823</v>
      </c>
      <c r="AB84" s="415"/>
      <c r="AC84" s="415"/>
      <c r="AD84" s="415"/>
      <c r="AE84" s="415"/>
      <c r="AF84" s="415"/>
      <c r="AG84" s="415"/>
      <c r="AH84" s="415"/>
      <c r="AI84" s="415"/>
      <c r="AJ84" s="415"/>
      <c r="AK84" s="415"/>
      <c r="AL84" s="415"/>
      <c r="AM84" s="296">
        <f>SUM(Y84:AL84)</f>
        <v>1</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0.64223453521641183</v>
      </c>
      <c r="AA85" s="411">
        <f t="shared" ref="AA85" si="39">AA84</f>
        <v>0.35776546478358823</v>
      </c>
      <c r="AB85" s="411">
        <f t="shared" ref="AB85:AL85" si="40">AB84</f>
        <v>0</v>
      </c>
      <c r="AC85" s="411">
        <f t="shared" si="40"/>
        <v>0</v>
      </c>
      <c r="AD85" s="411">
        <f t="shared" si="40"/>
        <v>0</v>
      </c>
      <c r="AE85" s="411">
        <f t="shared" si="40"/>
        <v>0</v>
      </c>
      <c r="AF85" s="411">
        <f t="shared" si="40"/>
        <v>0</v>
      </c>
      <c r="AG85" s="411">
        <f t="shared" si="40"/>
        <v>0</v>
      </c>
      <c r="AH85" s="411">
        <f t="shared" si="40"/>
        <v>0</v>
      </c>
      <c r="AI85" s="411">
        <f t="shared" si="40"/>
        <v>0</v>
      </c>
      <c r="AJ85" s="411">
        <f t="shared" si="40"/>
        <v>0</v>
      </c>
      <c r="AK85" s="411">
        <f t="shared" si="40"/>
        <v>0</v>
      </c>
      <c r="AL85" s="411">
        <f t="shared" si="4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 si="41">AA87</f>
        <v>0</v>
      </c>
      <c r="AB88" s="411">
        <f t="shared" ref="AB88:AL88" si="42">AB87</f>
        <v>0</v>
      </c>
      <c r="AC88" s="411">
        <f t="shared" si="42"/>
        <v>0</v>
      </c>
      <c r="AD88" s="411">
        <f t="shared" si="42"/>
        <v>0</v>
      </c>
      <c r="AE88" s="411">
        <f t="shared" si="42"/>
        <v>0</v>
      </c>
      <c r="AF88" s="411">
        <f t="shared" si="42"/>
        <v>0</v>
      </c>
      <c r="AG88" s="411">
        <f t="shared" si="42"/>
        <v>0</v>
      </c>
      <c r="AH88" s="411">
        <f t="shared" si="42"/>
        <v>0</v>
      </c>
      <c r="AI88" s="411">
        <f t="shared" si="42"/>
        <v>0</v>
      </c>
      <c r="AJ88" s="411">
        <f t="shared" si="42"/>
        <v>0</v>
      </c>
      <c r="AK88" s="411">
        <f t="shared" si="42"/>
        <v>0</v>
      </c>
      <c r="AL88" s="411">
        <f t="shared" si="42"/>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t="s">
        <v>771</v>
      </c>
      <c r="E91" s="295" t="s">
        <v>771</v>
      </c>
      <c r="F91" s="295" t="s">
        <v>771</v>
      </c>
      <c r="G91" s="295" t="s">
        <v>771</v>
      </c>
      <c r="H91" s="295" t="s">
        <v>771</v>
      </c>
      <c r="I91" s="295" t="s">
        <v>771</v>
      </c>
      <c r="J91" s="295" t="s">
        <v>771</v>
      </c>
      <c r="K91" s="295" t="s">
        <v>771</v>
      </c>
      <c r="L91" s="295" t="s">
        <v>771</v>
      </c>
      <c r="M91" s="295" t="s">
        <v>771</v>
      </c>
      <c r="N91" s="291"/>
      <c r="O91" s="295" t="s">
        <v>771</v>
      </c>
      <c r="P91" s="295" t="s">
        <v>771</v>
      </c>
      <c r="Q91" s="295" t="s">
        <v>771</v>
      </c>
      <c r="R91" s="295" t="s">
        <v>771</v>
      </c>
      <c r="S91" s="295" t="s">
        <v>771</v>
      </c>
      <c r="T91" s="295" t="s">
        <v>771</v>
      </c>
      <c r="U91" s="295" t="s">
        <v>771</v>
      </c>
      <c r="V91" s="295" t="s">
        <v>771</v>
      </c>
      <c r="W91" s="295" t="s">
        <v>771</v>
      </c>
      <c r="X91" s="295" t="s">
        <v>771</v>
      </c>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 si="43">AA91</f>
        <v>0</v>
      </c>
      <c r="AB92" s="411">
        <f t="shared" ref="AB92:AL92" si="44">AB91</f>
        <v>0</v>
      </c>
      <c r="AC92" s="411">
        <f t="shared" si="44"/>
        <v>0</v>
      </c>
      <c r="AD92" s="411">
        <f t="shared" si="44"/>
        <v>0</v>
      </c>
      <c r="AE92" s="411">
        <f t="shared" si="44"/>
        <v>0</v>
      </c>
      <c r="AF92" s="411">
        <f t="shared" si="44"/>
        <v>0</v>
      </c>
      <c r="AG92" s="411">
        <f t="shared" si="44"/>
        <v>0</v>
      </c>
      <c r="AH92" s="411">
        <f t="shared" si="44"/>
        <v>0</v>
      </c>
      <c r="AI92" s="411">
        <f t="shared" si="44"/>
        <v>0</v>
      </c>
      <c r="AJ92" s="411">
        <f t="shared" si="44"/>
        <v>0</v>
      </c>
      <c r="AK92" s="411">
        <f t="shared" si="44"/>
        <v>0</v>
      </c>
      <c r="AL92" s="411">
        <f t="shared" si="44"/>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t="s">
        <v>771</v>
      </c>
      <c r="P95" s="295" t="s">
        <v>771</v>
      </c>
      <c r="Q95" s="295" t="s">
        <v>771</v>
      </c>
      <c r="R95" s="295" t="s">
        <v>771</v>
      </c>
      <c r="S95" s="295" t="s">
        <v>771</v>
      </c>
      <c r="T95" s="295" t="s">
        <v>771</v>
      </c>
      <c r="U95" s="295" t="s">
        <v>771</v>
      </c>
      <c r="V95" s="295" t="s">
        <v>771</v>
      </c>
      <c r="W95" s="295" t="s">
        <v>771</v>
      </c>
      <c r="X95" s="295" t="s">
        <v>771</v>
      </c>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 si="45">AA95</f>
        <v>0</v>
      </c>
      <c r="AB96" s="411">
        <f t="shared" ref="AB96:AL96" si="46">AB95</f>
        <v>0</v>
      </c>
      <c r="AC96" s="411">
        <f t="shared" si="46"/>
        <v>0</v>
      </c>
      <c r="AD96" s="411">
        <f t="shared" si="46"/>
        <v>0</v>
      </c>
      <c r="AE96" s="411">
        <f t="shared" si="46"/>
        <v>0</v>
      </c>
      <c r="AF96" s="411">
        <f t="shared" si="46"/>
        <v>0</v>
      </c>
      <c r="AG96" s="411">
        <f t="shared" si="46"/>
        <v>0</v>
      </c>
      <c r="AH96" s="411">
        <f t="shared" si="46"/>
        <v>0</v>
      </c>
      <c r="AI96" s="411">
        <f t="shared" si="46"/>
        <v>0</v>
      </c>
      <c r="AJ96" s="411">
        <f t="shared" si="46"/>
        <v>0</v>
      </c>
      <c r="AK96" s="411">
        <f t="shared" si="46"/>
        <v>0</v>
      </c>
      <c r="AL96" s="411">
        <f t="shared" si="46"/>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 si="47">AA98</f>
        <v>0</v>
      </c>
      <c r="AB99" s="411">
        <f t="shared" ref="AB99:AL99" si="48">AB98</f>
        <v>0</v>
      </c>
      <c r="AC99" s="411">
        <f t="shared" si="48"/>
        <v>0</v>
      </c>
      <c r="AD99" s="411">
        <f t="shared" si="48"/>
        <v>0</v>
      </c>
      <c r="AE99" s="411">
        <f t="shared" si="48"/>
        <v>0</v>
      </c>
      <c r="AF99" s="411">
        <f t="shared" si="48"/>
        <v>0</v>
      </c>
      <c r="AG99" s="411">
        <f t="shared" si="48"/>
        <v>0</v>
      </c>
      <c r="AH99" s="411">
        <f t="shared" si="48"/>
        <v>0</v>
      </c>
      <c r="AI99" s="411">
        <f t="shared" si="48"/>
        <v>0</v>
      </c>
      <c r="AJ99" s="411">
        <f t="shared" si="48"/>
        <v>0</v>
      </c>
      <c r="AK99" s="411">
        <f t="shared" si="48"/>
        <v>0</v>
      </c>
      <c r="AL99" s="411">
        <f t="shared" si="48"/>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v>15806.949478319999</v>
      </c>
      <c r="E102" s="295">
        <v>15806.949478319999</v>
      </c>
      <c r="F102" s="295">
        <v>15806.949478319999</v>
      </c>
      <c r="G102" s="295">
        <v>15806.949478319999</v>
      </c>
      <c r="H102" s="295">
        <v>15806.949478319999</v>
      </c>
      <c r="I102" s="295">
        <v>15806.949478319999</v>
      </c>
      <c r="J102" s="295">
        <v>15806.949478319999</v>
      </c>
      <c r="K102" s="295">
        <v>15806.949478319999</v>
      </c>
      <c r="L102" s="295">
        <v>15806.949478319999</v>
      </c>
      <c r="M102" s="295">
        <v>15806.949478319999</v>
      </c>
      <c r="N102" s="295">
        <v>12</v>
      </c>
      <c r="O102" s="295">
        <v>2.7203176000000004</v>
      </c>
      <c r="P102" s="295">
        <v>2.7203176000000004</v>
      </c>
      <c r="Q102" s="295">
        <v>2.7203176000000004</v>
      </c>
      <c r="R102" s="295">
        <v>2.7203176000000004</v>
      </c>
      <c r="S102" s="295">
        <v>2.7203176000000004</v>
      </c>
      <c r="T102" s="295">
        <v>2.7203176000000004</v>
      </c>
      <c r="U102" s="295">
        <v>2.7203176000000004</v>
      </c>
      <c r="V102" s="295">
        <v>2.7203176000000004</v>
      </c>
      <c r="W102" s="295">
        <v>2.7203176000000004</v>
      </c>
      <c r="X102" s="295">
        <v>2.7203176000000004</v>
      </c>
      <c r="Y102" s="410">
        <v>0</v>
      </c>
      <c r="Z102" s="410">
        <v>1</v>
      </c>
      <c r="AA102" s="410">
        <v>0</v>
      </c>
      <c r="AB102" s="410"/>
      <c r="AC102" s="410"/>
      <c r="AD102" s="410"/>
      <c r="AE102" s="415"/>
      <c r="AF102" s="415"/>
      <c r="AG102" s="415"/>
      <c r="AH102" s="415"/>
      <c r="AI102" s="415"/>
      <c r="AJ102" s="415"/>
      <c r="AK102" s="415"/>
      <c r="AL102" s="415"/>
      <c r="AM102" s="296">
        <f>SUM(Y102:AL102)</f>
        <v>1</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 si="49">AA102</f>
        <v>0</v>
      </c>
      <c r="AB103" s="411">
        <f t="shared" ref="AB103:AL103" si="50">AB102</f>
        <v>0</v>
      </c>
      <c r="AC103" s="411">
        <f t="shared" si="50"/>
        <v>0</v>
      </c>
      <c r="AD103" s="411">
        <f t="shared" si="50"/>
        <v>0</v>
      </c>
      <c r="AE103" s="411">
        <f t="shared" si="50"/>
        <v>0</v>
      </c>
      <c r="AF103" s="411">
        <f t="shared" si="50"/>
        <v>0</v>
      </c>
      <c r="AG103" s="411">
        <f t="shared" si="50"/>
        <v>0</v>
      </c>
      <c r="AH103" s="411">
        <f t="shared" si="50"/>
        <v>0</v>
      </c>
      <c r="AI103" s="411">
        <f t="shared" si="50"/>
        <v>0</v>
      </c>
      <c r="AJ103" s="411">
        <f t="shared" si="50"/>
        <v>0</v>
      </c>
      <c r="AK103" s="411">
        <f t="shared" si="50"/>
        <v>0</v>
      </c>
      <c r="AL103" s="411">
        <f t="shared" si="50"/>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v>157827.75200000001</v>
      </c>
      <c r="E105" s="295">
        <v>157827.75200000001</v>
      </c>
      <c r="F105" s="295">
        <v>157827.75200000001</v>
      </c>
      <c r="G105" s="295">
        <v>157827.75200000001</v>
      </c>
      <c r="H105" s="295">
        <v>157827.75200000001</v>
      </c>
      <c r="I105" s="295">
        <v>157827.75200000001</v>
      </c>
      <c r="J105" s="295">
        <v>157827.75200000001</v>
      </c>
      <c r="K105" s="295">
        <v>157827.75200000001</v>
      </c>
      <c r="L105" s="295">
        <v>157827.75200000001</v>
      </c>
      <c r="M105" s="295">
        <v>157827.75200000001</v>
      </c>
      <c r="N105" s="295">
        <v>12</v>
      </c>
      <c r="O105" s="295">
        <v>43.656999999999996</v>
      </c>
      <c r="P105" s="295">
        <v>43.656999999999996</v>
      </c>
      <c r="Q105" s="295">
        <v>43.656999999999996</v>
      </c>
      <c r="R105" s="295">
        <v>43.656999999999996</v>
      </c>
      <c r="S105" s="295">
        <v>43.657000000000004</v>
      </c>
      <c r="T105" s="295">
        <v>43.657000000000004</v>
      </c>
      <c r="U105" s="295">
        <v>43.657000000000004</v>
      </c>
      <c r="V105" s="295">
        <v>43.657000000000004</v>
      </c>
      <c r="W105" s="295">
        <v>43.657000000000004</v>
      </c>
      <c r="X105" s="295">
        <v>43.657000000000004</v>
      </c>
      <c r="Y105" s="410">
        <v>0</v>
      </c>
      <c r="Z105" s="410">
        <v>0</v>
      </c>
      <c r="AA105" s="410">
        <v>1</v>
      </c>
      <c r="AB105" s="410"/>
      <c r="AC105" s="410"/>
      <c r="AD105" s="410"/>
      <c r="AE105" s="415"/>
      <c r="AF105" s="415"/>
      <c r="AG105" s="415"/>
      <c r="AH105" s="415"/>
      <c r="AI105" s="415"/>
      <c r="AJ105" s="415"/>
      <c r="AK105" s="415"/>
      <c r="AL105" s="415"/>
      <c r="AM105" s="296">
        <f>SUM(Y105:AL105)</f>
        <v>1</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1</v>
      </c>
      <c r="AB106" s="411">
        <f>AB105</f>
        <v>0</v>
      </c>
      <c r="AC106" s="411">
        <f t="shared" ref="AC106:AL106" si="51">AC105</f>
        <v>0</v>
      </c>
      <c r="AD106" s="411">
        <f t="shared" si="51"/>
        <v>0</v>
      </c>
      <c r="AE106" s="411">
        <f t="shared" si="51"/>
        <v>0</v>
      </c>
      <c r="AF106" s="411">
        <f t="shared" si="51"/>
        <v>0</v>
      </c>
      <c r="AG106" s="411">
        <f t="shared" si="51"/>
        <v>0</v>
      </c>
      <c r="AH106" s="411">
        <f t="shared" si="51"/>
        <v>0</v>
      </c>
      <c r="AI106" s="411">
        <f t="shared" si="51"/>
        <v>0</v>
      </c>
      <c r="AJ106" s="411">
        <f t="shared" si="51"/>
        <v>0</v>
      </c>
      <c r="AK106" s="411">
        <f t="shared" si="51"/>
        <v>0</v>
      </c>
      <c r="AL106" s="411">
        <f t="shared" si="51"/>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t="s">
        <v>771</v>
      </c>
      <c r="P108" s="295" t="s">
        <v>771</v>
      </c>
      <c r="Q108" s="295" t="s">
        <v>771</v>
      </c>
      <c r="R108" s="295" t="s">
        <v>771</v>
      </c>
      <c r="S108" s="295" t="s">
        <v>771</v>
      </c>
      <c r="T108" s="295" t="s">
        <v>771</v>
      </c>
      <c r="U108" s="295" t="s">
        <v>771</v>
      </c>
      <c r="V108" s="295" t="s">
        <v>771</v>
      </c>
      <c r="W108" s="295" t="s">
        <v>771</v>
      </c>
      <c r="X108" s="295" t="s">
        <v>771</v>
      </c>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 si="52">AA108</f>
        <v>0</v>
      </c>
      <c r="AB109" s="411">
        <f t="shared" ref="AB109:AK109" si="53">AB108</f>
        <v>0</v>
      </c>
      <c r="AC109" s="411">
        <f t="shared" si="53"/>
        <v>0</v>
      </c>
      <c r="AD109" s="411">
        <f t="shared" si="53"/>
        <v>0</v>
      </c>
      <c r="AE109" s="411">
        <f t="shared" si="53"/>
        <v>0</v>
      </c>
      <c r="AF109" s="411">
        <f t="shared" si="53"/>
        <v>0</v>
      </c>
      <c r="AG109" s="411">
        <f t="shared" si="53"/>
        <v>0</v>
      </c>
      <c r="AH109" s="411">
        <f t="shared" si="53"/>
        <v>0</v>
      </c>
      <c r="AI109" s="411">
        <f t="shared" si="53"/>
        <v>0</v>
      </c>
      <c r="AJ109" s="411">
        <f t="shared" si="53"/>
        <v>0</v>
      </c>
      <c r="AK109" s="411">
        <f t="shared" si="53"/>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A112" si="54">Z111</f>
        <v>0</v>
      </c>
      <c r="AA112" s="411">
        <f t="shared" si="54"/>
        <v>0</v>
      </c>
      <c r="AB112" s="411">
        <f t="shared" ref="AB112:AK112" si="55">AB111</f>
        <v>0</v>
      </c>
      <c r="AC112" s="411">
        <f t="shared" si="55"/>
        <v>0</v>
      </c>
      <c r="AD112" s="411">
        <f t="shared" si="55"/>
        <v>0</v>
      </c>
      <c r="AE112" s="411">
        <f t="shared" si="55"/>
        <v>0</v>
      </c>
      <c r="AF112" s="411">
        <f t="shared" si="55"/>
        <v>0</v>
      </c>
      <c r="AG112" s="411">
        <f t="shared" si="55"/>
        <v>0</v>
      </c>
      <c r="AH112" s="411">
        <f t="shared" si="55"/>
        <v>0</v>
      </c>
      <c r="AI112" s="411">
        <f t="shared" si="55"/>
        <v>0</v>
      </c>
      <c r="AJ112" s="411">
        <f t="shared" si="55"/>
        <v>0</v>
      </c>
      <c r="AK112" s="411">
        <f t="shared" si="55"/>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A115" si="56">Z114</f>
        <v>0</v>
      </c>
      <c r="AA115" s="411">
        <f t="shared" si="56"/>
        <v>0</v>
      </c>
      <c r="AB115" s="411">
        <f t="shared" ref="AB115:AL115" si="57">AB114</f>
        <v>0</v>
      </c>
      <c r="AC115" s="411">
        <f t="shared" si="57"/>
        <v>0</v>
      </c>
      <c r="AD115" s="411">
        <f t="shared" si="57"/>
        <v>0</v>
      </c>
      <c r="AE115" s="411">
        <f t="shared" si="57"/>
        <v>0</v>
      </c>
      <c r="AF115" s="411">
        <f t="shared" si="57"/>
        <v>0</v>
      </c>
      <c r="AG115" s="411">
        <f t="shared" si="57"/>
        <v>0</v>
      </c>
      <c r="AH115" s="411">
        <f t="shared" si="57"/>
        <v>0</v>
      </c>
      <c r="AI115" s="411">
        <f t="shared" si="57"/>
        <v>0</v>
      </c>
      <c r="AJ115" s="411">
        <f t="shared" si="57"/>
        <v>0</v>
      </c>
      <c r="AK115" s="411">
        <f t="shared" si="57"/>
        <v>0</v>
      </c>
      <c r="AL115" s="411">
        <f t="shared" si="57"/>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A119" si="58">Z118</f>
        <v>0</v>
      </c>
      <c r="AA119" s="411">
        <f t="shared" si="58"/>
        <v>0</v>
      </c>
      <c r="AB119" s="411">
        <f t="shared" ref="AB119:AL119" si="59">AB118</f>
        <v>0</v>
      </c>
      <c r="AC119" s="411">
        <f t="shared" si="59"/>
        <v>0</v>
      </c>
      <c r="AD119" s="411">
        <f t="shared" si="59"/>
        <v>0</v>
      </c>
      <c r="AE119" s="411">
        <f t="shared" si="59"/>
        <v>0</v>
      </c>
      <c r="AF119" s="411">
        <f t="shared" si="59"/>
        <v>0</v>
      </c>
      <c r="AG119" s="411">
        <f t="shared" si="59"/>
        <v>0</v>
      </c>
      <c r="AH119" s="411">
        <f t="shared" si="59"/>
        <v>0</v>
      </c>
      <c r="AI119" s="411">
        <f t="shared" si="59"/>
        <v>0</v>
      </c>
      <c r="AJ119" s="411">
        <f t="shared" si="59"/>
        <v>0</v>
      </c>
      <c r="AK119" s="411">
        <f t="shared" si="59"/>
        <v>0</v>
      </c>
      <c r="AL119" s="411">
        <f t="shared" si="59"/>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A122" si="60">Z121</f>
        <v>0</v>
      </c>
      <c r="AA122" s="411">
        <f t="shared" si="60"/>
        <v>0</v>
      </c>
      <c r="AB122" s="411">
        <f t="shared" ref="AB122:AL122" si="61">AB121</f>
        <v>0</v>
      </c>
      <c r="AC122" s="411">
        <f t="shared" si="61"/>
        <v>0</v>
      </c>
      <c r="AD122" s="411">
        <f t="shared" si="61"/>
        <v>0</v>
      </c>
      <c r="AE122" s="411">
        <f t="shared" si="61"/>
        <v>0</v>
      </c>
      <c r="AF122" s="411">
        <f t="shared" si="61"/>
        <v>0</v>
      </c>
      <c r="AG122" s="411">
        <f t="shared" si="61"/>
        <v>0</v>
      </c>
      <c r="AH122" s="411">
        <f t="shared" si="61"/>
        <v>0</v>
      </c>
      <c r="AI122" s="411">
        <f t="shared" si="61"/>
        <v>0</v>
      </c>
      <c r="AJ122" s="411">
        <f t="shared" si="61"/>
        <v>0</v>
      </c>
      <c r="AK122" s="411">
        <f t="shared" si="61"/>
        <v>0</v>
      </c>
      <c r="AL122" s="411">
        <f t="shared" si="6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A125" si="62">Z124</f>
        <v>0</v>
      </c>
      <c r="AA125" s="411">
        <f t="shared" si="62"/>
        <v>0</v>
      </c>
      <c r="AB125" s="411">
        <f t="shared" ref="AB125:AL125" si="63">AB124</f>
        <v>0</v>
      </c>
      <c r="AC125" s="411">
        <f t="shared" si="63"/>
        <v>0</v>
      </c>
      <c r="AD125" s="411">
        <f t="shared" si="63"/>
        <v>0</v>
      </c>
      <c r="AE125" s="411">
        <f t="shared" si="63"/>
        <v>0</v>
      </c>
      <c r="AF125" s="411">
        <f t="shared" si="63"/>
        <v>0</v>
      </c>
      <c r="AG125" s="411">
        <f t="shared" si="63"/>
        <v>0</v>
      </c>
      <c r="AH125" s="411">
        <f t="shared" si="63"/>
        <v>0</v>
      </c>
      <c r="AI125" s="411">
        <f t="shared" si="63"/>
        <v>0</v>
      </c>
      <c r="AJ125" s="411">
        <f t="shared" si="63"/>
        <v>0</v>
      </c>
      <c r="AK125" s="411">
        <f t="shared" si="63"/>
        <v>0</v>
      </c>
      <c r="AL125" s="411">
        <f t="shared" si="63"/>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733545.77481516427</v>
      </c>
      <c r="E127" s="328"/>
      <c r="F127" s="328"/>
      <c r="G127" s="328"/>
      <c r="H127" s="328"/>
      <c r="I127" s="328"/>
      <c r="J127" s="328"/>
      <c r="K127" s="328"/>
      <c r="L127" s="328"/>
      <c r="M127" s="328"/>
      <c r="N127" s="328"/>
      <c r="O127" s="328">
        <f>SUM(O22:O125)</f>
        <v>211.73898821476956</v>
      </c>
      <c r="P127" s="328"/>
      <c r="Q127" s="328"/>
      <c r="R127" s="328"/>
      <c r="S127" s="328"/>
      <c r="T127" s="328"/>
      <c r="U127" s="328"/>
      <c r="V127" s="328"/>
      <c r="W127" s="328"/>
      <c r="X127" s="328"/>
      <c r="Y127" s="329">
        <f>IF(Y21="kWh",SUMPRODUCT(D22:D125,Y22:Y125))</f>
        <v>259799.64222938719</v>
      </c>
      <c r="Z127" s="329">
        <f>IF(Z21="kWh",SUMPRODUCT(D22:D125,Z22:Z125))</f>
        <v>265406.55692266568</v>
      </c>
      <c r="AA127" s="329">
        <f>IF(AA21="kW",SUMPRODUCT(N22:N125,O22:O125,AA22:AA125),SUMPRODUCT(D22:D125,AA22:AA125))</f>
        <v>603.48916260623798</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1.7100000000000001E-2</v>
      </c>
      <c r="Z130" s="341">
        <f>HLOOKUP(Z$20,'3.  Distribution Rates'!$C$122:$P$133,3,FALSE)</f>
        <v>1.11E-2</v>
      </c>
      <c r="AA130" s="341">
        <f>HLOOKUP(AA$20,'3.  Distribution Rates'!$C$122:$P$133,3,FALSE)</f>
        <v>2.504</v>
      </c>
      <c r="AB130" s="341">
        <f>HLOOKUP(AB$20,'3.  Distribution Rates'!$C$122:$P$133,3,FALSE)</f>
        <v>12.955299999999999</v>
      </c>
      <c r="AC130" s="341">
        <f>HLOOKUP(AC$20,'3.  Distribution Rates'!$C$122:$P$133,3,FALSE)</f>
        <v>1.5699999999999999E-2</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A131" si="64">Y127*Y130</f>
        <v>4442.5738821225214</v>
      </c>
      <c r="Z131" s="346">
        <f t="shared" si="64"/>
        <v>2946.012781841589</v>
      </c>
      <c r="AA131" s="347">
        <f t="shared" si="64"/>
        <v>1511.13686316602</v>
      </c>
      <c r="AB131" s="347">
        <f t="shared" ref="AB131:AD131" si="65">AB127*AB130</f>
        <v>0</v>
      </c>
      <c r="AC131" s="347">
        <f t="shared" si="65"/>
        <v>0</v>
      </c>
      <c r="AD131" s="347">
        <f t="shared" si="65"/>
        <v>0</v>
      </c>
      <c r="AE131" s="347">
        <f>AE127*AE130</f>
        <v>0</v>
      </c>
      <c r="AF131" s="347">
        <f t="shared" ref="AF131:AL131" si="66">AF127*AF130</f>
        <v>0</v>
      </c>
      <c r="AG131" s="347">
        <f t="shared" si="66"/>
        <v>0</v>
      </c>
      <c r="AH131" s="347">
        <f t="shared" si="66"/>
        <v>0</v>
      </c>
      <c r="AI131" s="347">
        <f t="shared" si="66"/>
        <v>0</v>
      </c>
      <c r="AJ131" s="347">
        <f t="shared" si="66"/>
        <v>0</v>
      </c>
      <c r="AK131" s="347">
        <f t="shared" si="66"/>
        <v>0</v>
      </c>
      <c r="AL131" s="347">
        <f t="shared" si="66"/>
        <v>0</v>
      </c>
      <c r="AM131" s="407">
        <f>SUM(Y131:AL131)</f>
        <v>8899.7235271301306</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A132" si="67">Y128*Y130</f>
        <v>0</v>
      </c>
      <c r="Z132" s="347">
        <f t="shared" si="67"/>
        <v>0</v>
      </c>
      <c r="AA132" s="347">
        <f t="shared" si="67"/>
        <v>0</v>
      </c>
      <c r="AB132" s="347">
        <f t="shared" ref="AB132:AD132" si="68">AB128*AB130</f>
        <v>0</v>
      </c>
      <c r="AC132" s="347">
        <f t="shared" si="68"/>
        <v>0</v>
      </c>
      <c r="AD132" s="347">
        <f t="shared" si="68"/>
        <v>0</v>
      </c>
      <c r="AE132" s="347">
        <f>AE128*AE130</f>
        <v>0</v>
      </c>
      <c r="AF132" s="347">
        <f t="shared" ref="AF132:AL132" si="69">AF128*AF130</f>
        <v>0</v>
      </c>
      <c r="AG132" s="347">
        <f t="shared" si="69"/>
        <v>0</v>
      </c>
      <c r="AH132" s="347">
        <f t="shared" si="69"/>
        <v>0</v>
      </c>
      <c r="AI132" s="347">
        <f t="shared" si="69"/>
        <v>0</v>
      </c>
      <c r="AJ132" s="347">
        <f t="shared" si="69"/>
        <v>0</v>
      </c>
      <c r="AK132" s="347">
        <f t="shared" si="69"/>
        <v>0</v>
      </c>
      <c r="AL132" s="347">
        <f t="shared" si="69"/>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8899.7235271301306</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259799.64222938719</v>
      </c>
      <c r="Z135" s="291">
        <f>SUMPRODUCT(E22:E125,Z22:Z125)</f>
        <v>265406.55692266568</v>
      </c>
      <c r="AA135" s="291">
        <f>IF(AA21="kW",SUMPRODUCT(N22:N125,P22:P125,AA22:AA125),SUMPRODUCT(E22:E125,AA22:AA125))</f>
        <v>603.48916260623798</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259799.64222938719</v>
      </c>
      <c r="Z136" s="291">
        <f>SUMPRODUCT(F22:F125,Z22:Z125)</f>
        <v>265406.55692266568</v>
      </c>
      <c r="AA136" s="291">
        <f>IF(AA21="kW",SUMPRODUCT(N22:N125,Q22:Q125,AA22:AA125),SUMPRODUCT(F22:F125,AA22:AA125))</f>
        <v>603.48916260623798</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259047.06954763783</v>
      </c>
      <c r="Z137" s="291">
        <f>SUMPRODUCT(G22:G125,Z22:Z125)</f>
        <v>183473.2045874593</v>
      </c>
      <c r="AA137" s="291">
        <f>IF(AA21="kW",SUMPRODUCT(N22:N125,R22:R125,AA22:AA125),SUMPRODUCT(G22:G125,AA22:AA125))</f>
        <v>603.48916260623798</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233359.02916661388</v>
      </c>
      <c r="Z138" s="291">
        <f>SUMPRODUCT(H22:H125,Z22:Z125)</f>
        <v>183473.2045874593</v>
      </c>
      <c r="AA138" s="291">
        <f>IF(AA21="kW",SUMPRODUCT(N22:N125,S22:S125,AA22:AA125),SUMPRODUCT(H22:H125,AA22:AA125))</f>
        <v>603.48916260623798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180633.59399241232</v>
      </c>
      <c r="Z139" s="291">
        <f>SUMPRODUCT(I22:I125,Z22:Z125)</f>
        <v>183473.2045874593</v>
      </c>
      <c r="AA139" s="291">
        <f>IF(AA21="kW",SUMPRODUCT(N22:N125,T22:T125,AA22:AA125),SUMPRODUCT(I22:I125,AA22:AA125))</f>
        <v>603.48916260623798</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151047.33180704538</v>
      </c>
      <c r="Z140" s="291">
        <f>SUMPRODUCT(J22:J125,Z22:Z125)</f>
        <v>121174.06463383755</v>
      </c>
      <c r="AA140" s="291">
        <f>IF(AA21="kW",SUMPRODUCT(N22:N125,U22:U125,AA22:AA125),SUMPRODUCT(J22:J125,AA22:AA125))</f>
        <v>603.48916260623798</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150632.48085589323</v>
      </c>
      <c r="Z141" s="291">
        <f>SUMPRODUCT(K22:K125,Z22:Z125)</f>
        <v>121174.06463383755</v>
      </c>
      <c r="AA141" s="291">
        <f>IF(AA21="kW",SUMPRODUCT(N22:N125,V22:V125,AA22:AA125),SUMPRODUCT(K22:K125,AA22:AA125))</f>
        <v>603.48916260623798</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174742.50645906135</v>
      </c>
      <c r="Z142" s="291">
        <f>SUMPRODUCT(L22:L125,Z22:Z125)</f>
        <v>121174.06463383755</v>
      </c>
      <c r="AA142" s="291">
        <f>IF(AA21="kW",SUMPRODUCT(N22:N125,W22:W125,AA22:AA125),SUMPRODUCT(L22:L125,AA22:AA125))</f>
        <v>603.48916260623798</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99708.393176116675</v>
      </c>
      <c r="Z143" s="326">
        <f>SUMPRODUCT(M22:M125,Z22:Z125)</f>
        <v>121174.06463383755</v>
      </c>
      <c r="AA143" s="326">
        <f>IF(AA21="kW",SUMPRODUCT(N22:N125,X22:X125,AA22:AA125),SUMPRODUCT(M22:M125,AA22:AA125))</f>
        <v>603.48916260623798</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39" t="s">
        <v>211</v>
      </c>
      <c r="C147" s="841" t="s">
        <v>33</v>
      </c>
      <c r="D147" s="284" t="s">
        <v>422</v>
      </c>
      <c r="E147" s="843" t="s">
        <v>209</v>
      </c>
      <c r="F147" s="844"/>
      <c r="G147" s="844"/>
      <c r="H147" s="844"/>
      <c r="I147" s="844"/>
      <c r="J147" s="844"/>
      <c r="K147" s="844"/>
      <c r="L147" s="844"/>
      <c r="M147" s="845"/>
      <c r="N147" s="846" t="s">
        <v>213</v>
      </c>
      <c r="O147" s="284" t="s">
        <v>423</v>
      </c>
      <c r="P147" s="843" t="s">
        <v>212</v>
      </c>
      <c r="Q147" s="844"/>
      <c r="R147" s="844"/>
      <c r="S147" s="844"/>
      <c r="T147" s="844"/>
      <c r="U147" s="844"/>
      <c r="V147" s="844"/>
      <c r="W147" s="844"/>
      <c r="X147" s="845"/>
      <c r="Y147" s="836" t="s">
        <v>243</v>
      </c>
      <c r="Z147" s="837"/>
      <c r="AA147" s="837"/>
      <c r="AB147" s="837"/>
      <c r="AC147" s="837"/>
      <c r="AD147" s="837"/>
      <c r="AE147" s="837"/>
      <c r="AF147" s="837"/>
      <c r="AG147" s="837"/>
      <c r="AH147" s="837"/>
      <c r="AI147" s="837"/>
      <c r="AJ147" s="837"/>
      <c r="AK147" s="837"/>
      <c r="AL147" s="837"/>
      <c r="AM147" s="838"/>
    </row>
    <row r="148" spans="1:39" ht="60.75" customHeight="1">
      <c r="B148" s="840"/>
      <c r="C148" s="842"/>
      <c r="D148" s="285">
        <v>2012</v>
      </c>
      <c r="E148" s="285">
        <v>2013</v>
      </c>
      <c r="F148" s="285">
        <v>2014</v>
      </c>
      <c r="G148" s="285">
        <v>2015</v>
      </c>
      <c r="H148" s="285">
        <v>2016</v>
      </c>
      <c r="I148" s="285">
        <v>2017</v>
      </c>
      <c r="J148" s="285">
        <v>2018</v>
      </c>
      <c r="K148" s="285">
        <v>2019</v>
      </c>
      <c r="L148" s="285">
        <v>2020</v>
      </c>
      <c r="M148" s="285">
        <v>2021</v>
      </c>
      <c r="N148" s="84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Streetlights</v>
      </c>
      <c r="AC148" s="285" t="str">
        <f>'1.  LRAMVA Summary'!H52</f>
        <v>Unmetered Scattered Load</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v>38949.134989276099</v>
      </c>
      <c r="E150" s="295">
        <v>38949.134989276099</v>
      </c>
      <c r="F150" s="295">
        <v>38949.134989276099</v>
      </c>
      <c r="G150" s="295">
        <v>38949.134989276099</v>
      </c>
      <c r="H150" s="295">
        <v>27241.702004079536</v>
      </c>
      <c r="I150" s="295">
        <v>0</v>
      </c>
      <c r="J150" s="295">
        <v>0</v>
      </c>
      <c r="K150" s="295">
        <v>0</v>
      </c>
      <c r="L150" s="295">
        <v>0</v>
      </c>
      <c r="M150" s="295">
        <v>0</v>
      </c>
      <c r="N150" s="291"/>
      <c r="O150" s="295">
        <v>5.1713546641434291</v>
      </c>
      <c r="P150" s="295">
        <v>5.1713546641434291</v>
      </c>
      <c r="Q150" s="295">
        <v>5.1713546641434291</v>
      </c>
      <c r="R150" s="295">
        <v>5.1713546641434291</v>
      </c>
      <c r="S150" s="295">
        <v>3.5817314430221332</v>
      </c>
      <c r="T150" s="295">
        <v>0</v>
      </c>
      <c r="U150" s="295">
        <v>0</v>
      </c>
      <c r="V150" s="295">
        <v>0</v>
      </c>
      <c r="W150" s="295">
        <v>0</v>
      </c>
      <c r="X150" s="295">
        <v>0</v>
      </c>
      <c r="Y150" s="410">
        <v>1</v>
      </c>
      <c r="Z150" s="410">
        <v>0</v>
      </c>
      <c r="AA150" s="410">
        <v>0</v>
      </c>
      <c r="AB150" s="410"/>
      <c r="AC150" s="410"/>
      <c r="AD150" s="410"/>
      <c r="AE150" s="410"/>
      <c r="AF150" s="410"/>
      <c r="AG150" s="410"/>
      <c r="AH150" s="410"/>
      <c r="AI150" s="410"/>
      <c r="AJ150" s="410"/>
      <c r="AK150" s="410"/>
      <c r="AL150" s="410"/>
      <c r="AM150" s="296">
        <f>SUM(Y150:AL150)</f>
        <v>1</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v>1</v>
      </c>
      <c r="Z151" s="411">
        <v>0</v>
      </c>
      <c r="AA151" s="411">
        <v>0</v>
      </c>
      <c r="AB151" s="411">
        <f t="shared" ref="AB151:AL151" si="70">AB150</f>
        <v>0</v>
      </c>
      <c r="AC151" s="411">
        <f t="shared" si="70"/>
        <v>0</v>
      </c>
      <c r="AD151" s="411">
        <f t="shared" si="70"/>
        <v>0</v>
      </c>
      <c r="AE151" s="411">
        <f t="shared" si="70"/>
        <v>0</v>
      </c>
      <c r="AF151" s="411">
        <f t="shared" si="70"/>
        <v>0</v>
      </c>
      <c r="AG151" s="411">
        <f t="shared" si="70"/>
        <v>0</v>
      </c>
      <c r="AH151" s="411">
        <f t="shared" si="70"/>
        <v>0</v>
      </c>
      <c r="AI151" s="411">
        <f t="shared" si="70"/>
        <v>0</v>
      </c>
      <c r="AJ151" s="411">
        <f t="shared" si="70"/>
        <v>0</v>
      </c>
      <c r="AK151" s="411">
        <f t="shared" si="70"/>
        <v>0</v>
      </c>
      <c r="AL151" s="411">
        <f t="shared" si="70"/>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v>542.0042224714316</v>
      </c>
      <c r="E153" s="295">
        <v>542.0042224714316</v>
      </c>
      <c r="F153" s="295">
        <v>542.0042224714316</v>
      </c>
      <c r="G153" s="295">
        <v>536.57135902159587</v>
      </c>
      <c r="H153" s="295">
        <v>0</v>
      </c>
      <c r="I153" s="295">
        <v>0</v>
      </c>
      <c r="J153" s="295">
        <v>0</v>
      </c>
      <c r="K153" s="295">
        <v>0</v>
      </c>
      <c r="L153" s="295">
        <v>0</v>
      </c>
      <c r="M153" s="295">
        <v>0</v>
      </c>
      <c r="N153" s="291"/>
      <c r="O153" s="295">
        <v>0.30700225932008651</v>
      </c>
      <c r="P153" s="295">
        <v>0.30700225932008651</v>
      </c>
      <c r="Q153" s="295">
        <v>0.30700225932008651</v>
      </c>
      <c r="R153" s="295">
        <v>0.30092695980086182</v>
      </c>
      <c r="S153" s="295">
        <v>0</v>
      </c>
      <c r="T153" s="295">
        <v>0</v>
      </c>
      <c r="U153" s="295">
        <v>0</v>
      </c>
      <c r="V153" s="295">
        <v>0</v>
      </c>
      <c r="W153" s="295">
        <v>0</v>
      </c>
      <c r="X153" s="295">
        <v>0</v>
      </c>
      <c r="Y153" s="410">
        <v>1</v>
      </c>
      <c r="Z153" s="410">
        <v>0</v>
      </c>
      <c r="AA153" s="410">
        <v>0</v>
      </c>
      <c r="AB153" s="410"/>
      <c r="AC153" s="410"/>
      <c r="AD153" s="410"/>
      <c r="AE153" s="410"/>
      <c r="AF153" s="410"/>
      <c r="AG153" s="410"/>
      <c r="AH153" s="410"/>
      <c r="AI153" s="410"/>
      <c r="AJ153" s="410"/>
      <c r="AK153" s="410"/>
      <c r="AL153" s="410"/>
      <c r="AM153" s="296">
        <f>SUM(Y153:AL153)</f>
        <v>1</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v>1</v>
      </c>
      <c r="Z154" s="411">
        <v>0</v>
      </c>
      <c r="AA154" s="411">
        <v>0</v>
      </c>
      <c r="AB154" s="411">
        <f t="shared" ref="AB154:AL154" si="71">AB153</f>
        <v>0</v>
      </c>
      <c r="AC154" s="411">
        <f t="shared" si="71"/>
        <v>0</v>
      </c>
      <c r="AD154" s="411">
        <f t="shared" si="71"/>
        <v>0</v>
      </c>
      <c r="AE154" s="411">
        <f t="shared" si="71"/>
        <v>0</v>
      </c>
      <c r="AF154" s="411">
        <f t="shared" si="71"/>
        <v>0</v>
      </c>
      <c r="AG154" s="411">
        <f t="shared" si="71"/>
        <v>0</v>
      </c>
      <c r="AH154" s="411">
        <f t="shared" si="71"/>
        <v>0</v>
      </c>
      <c r="AI154" s="411">
        <f t="shared" si="71"/>
        <v>0</v>
      </c>
      <c r="AJ154" s="411">
        <f t="shared" si="71"/>
        <v>0</v>
      </c>
      <c r="AK154" s="411">
        <f t="shared" si="71"/>
        <v>0</v>
      </c>
      <c r="AL154" s="411">
        <f t="shared" si="71"/>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v>48252.680964467334</v>
      </c>
      <c r="E156" s="295">
        <v>48252.680964467334</v>
      </c>
      <c r="F156" s="295">
        <v>48252.680964467334</v>
      </c>
      <c r="G156" s="295">
        <v>48252.680964467334</v>
      </c>
      <c r="H156" s="295">
        <v>48252.680964467334</v>
      </c>
      <c r="I156" s="295">
        <v>48252.680964467334</v>
      </c>
      <c r="J156" s="295">
        <v>48252.680964467334</v>
      </c>
      <c r="K156" s="295">
        <v>48252.680964467334</v>
      </c>
      <c r="L156" s="295">
        <v>48252.680964467334</v>
      </c>
      <c r="M156" s="295">
        <v>48252.680964467334</v>
      </c>
      <c r="N156" s="291"/>
      <c r="O156" s="295">
        <v>26.946122801105282</v>
      </c>
      <c r="P156" s="295">
        <v>26.946122801105282</v>
      </c>
      <c r="Q156" s="295">
        <v>26.946122801105282</v>
      </c>
      <c r="R156" s="295">
        <v>26.946122801105282</v>
      </c>
      <c r="S156" s="295">
        <v>26.946122801105282</v>
      </c>
      <c r="T156" s="295">
        <v>26.946122801105282</v>
      </c>
      <c r="U156" s="295">
        <v>26.946122801105282</v>
      </c>
      <c r="V156" s="295">
        <v>26.946122801105282</v>
      </c>
      <c r="W156" s="295">
        <v>26.946122801105282</v>
      </c>
      <c r="X156" s="295">
        <v>26.946122801105282</v>
      </c>
      <c r="Y156" s="410">
        <v>1</v>
      </c>
      <c r="Z156" s="410">
        <v>0</v>
      </c>
      <c r="AA156" s="410">
        <v>0</v>
      </c>
      <c r="AB156" s="410"/>
      <c r="AC156" s="410"/>
      <c r="AD156" s="410"/>
      <c r="AE156" s="410"/>
      <c r="AF156" s="410"/>
      <c r="AG156" s="410"/>
      <c r="AH156" s="410"/>
      <c r="AI156" s="410"/>
      <c r="AJ156" s="410"/>
      <c r="AK156" s="410"/>
      <c r="AL156" s="410"/>
      <c r="AM156" s="296">
        <f>SUM(Y156:AL156)</f>
        <v>1</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v>1</v>
      </c>
      <c r="Z157" s="411">
        <v>0</v>
      </c>
      <c r="AA157" s="411">
        <v>0</v>
      </c>
      <c r="AB157" s="411">
        <f t="shared" ref="AB157:AL157" si="72">AB156</f>
        <v>0</v>
      </c>
      <c r="AC157" s="411">
        <f t="shared" si="72"/>
        <v>0</v>
      </c>
      <c r="AD157" s="411">
        <f t="shared" si="72"/>
        <v>0</v>
      </c>
      <c r="AE157" s="411">
        <f t="shared" si="72"/>
        <v>0</v>
      </c>
      <c r="AF157" s="411">
        <f t="shared" si="72"/>
        <v>0</v>
      </c>
      <c r="AG157" s="411">
        <f t="shared" si="72"/>
        <v>0</v>
      </c>
      <c r="AH157" s="411">
        <f t="shared" si="72"/>
        <v>0</v>
      </c>
      <c r="AI157" s="411">
        <f t="shared" si="72"/>
        <v>0</v>
      </c>
      <c r="AJ157" s="411">
        <f t="shared" si="72"/>
        <v>0</v>
      </c>
      <c r="AK157" s="411">
        <f t="shared" si="72"/>
        <v>0</v>
      </c>
      <c r="AL157" s="411">
        <f t="shared" si="72"/>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v>3995.7204263027816</v>
      </c>
      <c r="E159" s="295">
        <v>3995.7204263027816</v>
      </c>
      <c r="F159" s="295">
        <v>3995.7204263027816</v>
      </c>
      <c r="G159" s="295">
        <v>3995.7204263027816</v>
      </c>
      <c r="H159" s="295">
        <v>3935.6907627111013</v>
      </c>
      <c r="I159" s="295">
        <v>3935.6907627111013</v>
      </c>
      <c r="J159" s="295">
        <v>1853.3034011010466</v>
      </c>
      <c r="K159" s="295">
        <v>1843.0749634492736</v>
      </c>
      <c r="L159" s="295">
        <v>1843.0749634492736</v>
      </c>
      <c r="M159" s="295">
        <v>1843.0749634492736</v>
      </c>
      <c r="N159" s="291"/>
      <c r="O159" s="295">
        <v>0.65847157903660603</v>
      </c>
      <c r="P159" s="295">
        <v>0.65847157903660603</v>
      </c>
      <c r="Q159" s="295">
        <v>0.65847157903660603</v>
      </c>
      <c r="R159" s="295">
        <v>0.65847157903660603</v>
      </c>
      <c r="S159" s="295">
        <v>0.65569202851862141</v>
      </c>
      <c r="T159" s="295">
        <v>0.65569202851862141</v>
      </c>
      <c r="U159" s="295">
        <v>0.55927135041890519</v>
      </c>
      <c r="V159" s="295">
        <v>0.55810372054998147</v>
      </c>
      <c r="W159" s="295">
        <v>0.55810372054998147</v>
      </c>
      <c r="X159" s="295">
        <v>0.55810372054998147</v>
      </c>
      <c r="Y159" s="410">
        <v>1</v>
      </c>
      <c r="Z159" s="410">
        <v>0</v>
      </c>
      <c r="AA159" s="410">
        <v>0</v>
      </c>
      <c r="AB159" s="410"/>
      <c r="AC159" s="410"/>
      <c r="AD159" s="410"/>
      <c r="AE159" s="410"/>
      <c r="AF159" s="410"/>
      <c r="AG159" s="410"/>
      <c r="AH159" s="410"/>
      <c r="AI159" s="410"/>
      <c r="AJ159" s="410"/>
      <c r="AK159" s="410"/>
      <c r="AL159" s="410"/>
      <c r="AM159" s="296">
        <f>SUM(Y159:AL159)</f>
        <v>1</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v>1</v>
      </c>
      <c r="Z160" s="411">
        <v>0</v>
      </c>
      <c r="AA160" s="411">
        <v>0</v>
      </c>
      <c r="AB160" s="411">
        <f t="shared" ref="AB160:AL160" si="73">AB159</f>
        <v>0</v>
      </c>
      <c r="AC160" s="411">
        <f t="shared" si="73"/>
        <v>0</v>
      </c>
      <c r="AD160" s="411">
        <f t="shared" si="73"/>
        <v>0</v>
      </c>
      <c r="AE160" s="411">
        <f t="shared" si="73"/>
        <v>0</v>
      </c>
      <c r="AF160" s="411">
        <f t="shared" si="73"/>
        <v>0</v>
      </c>
      <c r="AG160" s="411">
        <f t="shared" si="73"/>
        <v>0</v>
      </c>
      <c r="AH160" s="411">
        <f t="shared" si="73"/>
        <v>0</v>
      </c>
      <c r="AI160" s="411">
        <f t="shared" si="73"/>
        <v>0</v>
      </c>
      <c r="AJ160" s="411">
        <f t="shared" si="73"/>
        <v>0</v>
      </c>
      <c r="AK160" s="411">
        <f t="shared" si="73"/>
        <v>0</v>
      </c>
      <c r="AL160" s="411">
        <f t="shared" si="73"/>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v>76535.503542561826</v>
      </c>
      <c r="E162" s="295">
        <v>76535.503542561826</v>
      </c>
      <c r="F162" s="295">
        <v>76535.503542561826</v>
      </c>
      <c r="G162" s="295">
        <v>76535.503542561826</v>
      </c>
      <c r="H162" s="295">
        <v>68800.548836341186</v>
      </c>
      <c r="I162" s="295">
        <v>55944.67327254705</v>
      </c>
      <c r="J162" s="295">
        <v>38160.005052757042</v>
      </c>
      <c r="K162" s="295">
        <v>38080.68247504942</v>
      </c>
      <c r="L162" s="295">
        <v>38080.68247504942</v>
      </c>
      <c r="M162" s="295">
        <v>19342.088874374971</v>
      </c>
      <c r="N162" s="291"/>
      <c r="O162" s="295">
        <v>4.2294320984335121</v>
      </c>
      <c r="P162" s="295">
        <v>4.2294320984335121</v>
      </c>
      <c r="Q162" s="295">
        <v>4.2294320984335121</v>
      </c>
      <c r="R162" s="295">
        <v>4.2294320984335121</v>
      </c>
      <c r="S162" s="295">
        <v>3.871280876622532</v>
      </c>
      <c r="T162" s="295">
        <v>3.2760159118619909</v>
      </c>
      <c r="U162" s="295">
        <v>2.4525333066829149</v>
      </c>
      <c r="V162" s="295">
        <v>2.4434782179035053</v>
      </c>
      <c r="W162" s="295">
        <v>2.4434782179035053</v>
      </c>
      <c r="X162" s="295">
        <v>1.5758260534113691</v>
      </c>
      <c r="Y162" s="410">
        <v>1</v>
      </c>
      <c r="Z162" s="410">
        <v>0</v>
      </c>
      <c r="AA162" s="410">
        <v>0</v>
      </c>
      <c r="AB162" s="410"/>
      <c r="AC162" s="410"/>
      <c r="AD162" s="410"/>
      <c r="AE162" s="410"/>
      <c r="AF162" s="410"/>
      <c r="AG162" s="410"/>
      <c r="AH162" s="410"/>
      <c r="AI162" s="410"/>
      <c r="AJ162" s="410"/>
      <c r="AK162" s="410"/>
      <c r="AL162" s="410"/>
      <c r="AM162" s="296">
        <f>SUM(Y162:AL162)</f>
        <v>1</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v>1</v>
      </c>
      <c r="Z163" s="411">
        <v>0</v>
      </c>
      <c r="AA163" s="411">
        <v>0</v>
      </c>
      <c r="AB163" s="411">
        <f t="shared" ref="AB163:AL163" si="74">AB162</f>
        <v>0</v>
      </c>
      <c r="AC163" s="411">
        <f t="shared" si="74"/>
        <v>0</v>
      </c>
      <c r="AD163" s="411">
        <f t="shared" si="74"/>
        <v>0</v>
      </c>
      <c r="AE163" s="411">
        <f t="shared" si="74"/>
        <v>0</v>
      </c>
      <c r="AF163" s="411">
        <f t="shared" si="74"/>
        <v>0</v>
      </c>
      <c r="AG163" s="411">
        <f t="shared" si="74"/>
        <v>0</v>
      </c>
      <c r="AH163" s="411">
        <f t="shared" si="74"/>
        <v>0</v>
      </c>
      <c r="AI163" s="411">
        <f t="shared" si="74"/>
        <v>0</v>
      </c>
      <c r="AJ163" s="411">
        <f t="shared" si="74"/>
        <v>0</v>
      </c>
      <c r="AK163" s="411">
        <f t="shared" si="74"/>
        <v>0</v>
      </c>
      <c r="AL163" s="411">
        <f t="shared" si="74"/>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t="s">
        <v>771</v>
      </c>
      <c r="E165" s="295" t="s">
        <v>771</v>
      </c>
      <c r="F165" s="295" t="s">
        <v>771</v>
      </c>
      <c r="G165" s="295" t="s">
        <v>771</v>
      </c>
      <c r="H165" s="295" t="s">
        <v>771</v>
      </c>
      <c r="I165" s="295" t="s">
        <v>771</v>
      </c>
      <c r="J165" s="295" t="s">
        <v>771</v>
      </c>
      <c r="K165" s="295" t="s">
        <v>771</v>
      </c>
      <c r="L165" s="295" t="s">
        <v>771</v>
      </c>
      <c r="M165" s="295" t="s">
        <v>771</v>
      </c>
      <c r="N165" s="291"/>
      <c r="O165" s="295" t="s">
        <v>771</v>
      </c>
      <c r="P165" s="295" t="s">
        <v>771</v>
      </c>
      <c r="Q165" s="295" t="s">
        <v>771</v>
      </c>
      <c r="R165" s="295" t="s">
        <v>771</v>
      </c>
      <c r="S165" s="295" t="s">
        <v>771</v>
      </c>
      <c r="T165" s="295" t="s">
        <v>771</v>
      </c>
      <c r="U165" s="295" t="s">
        <v>771</v>
      </c>
      <c r="V165" s="295" t="s">
        <v>771</v>
      </c>
      <c r="W165" s="295" t="s">
        <v>771</v>
      </c>
      <c r="X165" s="295" t="s">
        <v>771</v>
      </c>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v>0</v>
      </c>
      <c r="Z166" s="411">
        <v>0</v>
      </c>
      <c r="AA166" s="411">
        <v>0</v>
      </c>
      <c r="AB166" s="411">
        <f t="shared" ref="AB166:AL166" si="75">AB165</f>
        <v>0</v>
      </c>
      <c r="AC166" s="411">
        <f t="shared" si="75"/>
        <v>0</v>
      </c>
      <c r="AD166" s="411">
        <f t="shared" si="75"/>
        <v>0</v>
      </c>
      <c r="AE166" s="411">
        <f t="shared" si="75"/>
        <v>0</v>
      </c>
      <c r="AF166" s="411">
        <f t="shared" si="75"/>
        <v>0</v>
      </c>
      <c r="AG166" s="411">
        <f t="shared" si="75"/>
        <v>0</v>
      </c>
      <c r="AH166" s="411">
        <f t="shared" si="75"/>
        <v>0</v>
      </c>
      <c r="AI166" s="411">
        <f t="shared" si="75"/>
        <v>0</v>
      </c>
      <c r="AJ166" s="411">
        <f t="shared" si="75"/>
        <v>0</v>
      </c>
      <c r="AK166" s="411">
        <f t="shared" si="75"/>
        <v>0</v>
      </c>
      <c r="AL166" s="411">
        <f t="shared" si="75"/>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t="s">
        <v>771</v>
      </c>
      <c r="E168" s="295" t="s">
        <v>771</v>
      </c>
      <c r="F168" s="295" t="s">
        <v>771</v>
      </c>
      <c r="G168" s="295" t="s">
        <v>771</v>
      </c>
      <c r="H168" s="295" t="s">
        <v>771</v>
      </c>
      <c r="I168" s="295" t="s">
        <v>771</v>
      </c>
      <c r="J168" s="295" t="s">
        <v>771</v>
      </c>
      <c r="K168" s="295" t="s">
        <v>771</v>
      </c>
      <c r="L168" s="295" t="s">
        <v>771</v>
      </c>
      <c r="M168" s="295" t="s">
        <v>771</v>
      </c>
      <c r="N168" s="291"/>
      <c r="O168" s="295" t="s">
        <v>771</v>
      </c>
      <c r="P168" s="295" t="s">
        <v>771</v>
      </c>
      <c r="Q168" s="295" t="s">
        <v>771</v>
      </c>
      <c r="R168" s="295" t="s">
        <v>771</v>
      </c>
      <c r="S168" s="295" t="s">
        <v>771</v>
      </c>
      <c r="T168" s="295" t="s">
        <v>771</v>
      </c>
      <c r="U168" s="295" t="s">
        <v>771</v>
      </c>
      <c r="V168" s="295" t="s">
        <v>771</v>
      </c>
      <c r="W168" s="295" t="s">
        <v>771</v>
      </c>
      <c r="X168" s="295" t="s">
        <v>771</v>
      </c>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v>0</v>
      </c>
      <c r="Z169" s="411">
        <v>0</v>
      </c>
      <c r="AA169" s="411">
        <v>0</v>
      </c>
      <c r="AB169" s="411">
        <f t="shared" ref="AB169:AL169" si="76">AB168</f>
        <v>0</v>
      </c>
      <c r="AC169" s="411">
        <f t="shared" si="76"/>
        <v>0</v>
      </c>
      <c r="AD169" s="411">
        <f t="shared" si="76"/>
        <v>0</v>
      </c>
      <c r="AE169" s="411">
        <f t="shared" si="76"/>
        <v>0</v>
      </c>
      <c r="AF169" s="411">
        <f t="shared" si="76"/>
        <v>0</v>
      </c>
      <c r="AG169" s="411">
        <f t="shared" si="76"/>
        <v>0</v>
      </c>
      <c r="AH169" s="411">
        <f t="shared" si="76"/>
        <v>0</v>
      </c>
      <c r="AI169" s="411">
        <f t="shared" si="76"/>
        <v>0</v>
      </c>
      <c r="AJ169" s="411">
        <f t="shared" si="76"/>
        <v>0</v>
      </c>
      <c r="AK169" s="411">
        <f t="shared" si="76"/>
        <v>0</v>
      </c>
      <c r="AL169" s="411">
        <f t="shared" si="76"/>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t="s">
        <v>771</v>
      </c>
      <c r="E171" s="295" t="s">
        <v>771</v>
      </c>
      <c r="F171" s="295" t="s">
        <v>771</v>
      </c>
      <c r="G171" s="295" t="s">
        <v>771</v>
      </c>
      <c r="H171" s="295" t="s">
        <v>771</v>
      </c>
      <c r="I171" s="295" t="s">
        <v>771</v>
      </c>
      <c r="J171" s="295" t="s">
        <v>771</v>
      </c>
      <c r="K171" s="295" t="s">
        <v>771</v>
      </c>
      <c r="L171" s="295" t="s">
        <v>771</v>
      </c>
      <c r="M171" s="295" t="s">
        <v>771</v>
      </c>
      <c r="N171" s="291"/>
      <c r="O171" s="295" t="s">
        <v>771</v>
      </c>
      <c r="P171" s="295" t="s">
        <v>771</v>
      </c>
      <c r="Q171" s="295" t="s">
        <v>771</v>
      </c>
      <c r="R171" s="295" t="s">
        <v>771</v>
      </c>
      <c r="S171" s="295" t="s">
        <v>771</v>
      </c>
      <c r="T171" s="295" t="s">
        <v>771</v>
      </c>
      <c r="U171" s="295" t="s">
        <v>771</v>
      </c>
      <c r="V171" s="295" t="s">
        <v>771</v>
      </c>
      <c r="W171" s="295" t="s">
        <v>771</v>
      </c>
      <c r="X171" s="295" t="s">
        <v>771</v>
      </c>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v>0</v>
      </c>
      <c r="Z172" s="411">
        <v>0</v>
      </c>
      <c r="AA172" s="411">
        <v>0</v>
      </c>
      <c r="AB172" s="411">
        <f t="shared" ref="AB172:AL172" si="77">AB171</f>
        <v>0</v>
      </c>
      <c r="AC172" s="411">
        <f t="shared" si="77"/>
        <v>0</v>
      </c>
      <c r="AD172" s="411">
        <f t="shared" si="77"/>
        <v>0</v>
      </c>
      <c r="AE172" s="411">
        <f t="shared" si="77"/>
        <v>0</v>
      </c>
      <c r="AF172" s="411">
        <f t="shared" si="77"/>
        <v>0</v>
      </c>
      <c r="AG172" s="411">
        <f t="shared" si="77"/>
        <v>0</v>
      </c>
      <c r="AH172" s="411">
        <f t="shared" si="77"/>
        <v>0</v>
      </c>
      <c r="AI172" s="411">
        <f t="shared" si="77"/>
        <v>0</v>
      </c>
      <c r="AJ172" s="411">
        <f t="shared" si="77"/>
        <v>0</v>
      </c>
      <c r="AK172" s="411">
        <f t="shared" si="77"/>
        <v>0</v>
      </c>
      <c r="AL172" s="411">
        <f t="shared" si="77"/>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t="s">
        <v>771</v>
      </c>
      <c r="E174" s="295" t="s">
        <v>771</v>
      </c>
      <c r="F174" s="295" t="s">
        <v>771</v>
      </c>
      <c r="G174" s="295" t="s">
        <v>771</v>
      </c>
      <c r="H174" s="295" t="s">
        <v>771</v>
      </c>
      <c r="I174" s="295" t="s">
        <v>771</v>
      </c>
      <c r="J174" s="295" t="s">
        <v>771</v>
      </c>
      <c r="K174" s="295" t="s">
        <v>771</v>
      </c>
      <c r="L174" s="295" t="s">
        <v>771</v>
      </c>
      <c r="M174" s="295" t="s">
        <v>771</v>
      </c>
      <c r="N174" s="291"/>
      <c r="O174" s="295" t="s">
        <v>771</v>
      </c>
      <c r="P174" s="295" t="s">
        <v>771</v>
      </c>
      <c r="Q174" s="295" t="s">
        <v>771</v>
      </c>
      <c r="R174" s="295" t="s">
        <v>771</v>
      </c>
      <c r="S174" s="295" t="s">
        <v>771</v>
      </c>
      <c r="T174" s="295" t="s">
        <v>771</v>
      </c>
      <c r="U174" s="295" t="s">
        <v>771</v>
      </c>
      <c r="V174" s="295" t="s">
        <v>771</v>
      </c>
      <c r="W174" s="295" t="s">
        <v>771</v>
      </c>
      <c r="X174" s="295" t="s">
        <v>771</v>
      </c>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v>0</v>
      </c>
      <c r="Z175" s="411">
        <v>0</v>
      </c>
      <c r="AA175" s="411">
        <v>0</v>
      </c>
      <c r="AB175" s="411">
        <f t="shared" ref="AB175:AL175" si="78">AB174</f>
        <v>0</v>
      </c>
      <c r="AC175" s="411">
        <f t="shared" si="78"/>
        <v>0</v>
      </c>
      <c r="AD175" s="411">
        <f t="shared" si="78"/>
        <v>0</v>
      </c>
      <c r="AE175" s="411">
        <f t="shared" si="78"/>
        <v>0</v>
      </c>
      <c r="AF175" s="411">
        <f t="shared" si="78"/>
        <v>0</v>
      </c>
      <c r="AG175" s="411">
        <f t="shared" si="78"/>
        <v>0</v>
      </c>
      <c r="AH175" s="411">
        <f t="shared" si="78"/>
        <v>0</v>
      </c>
      <c r="AI175" s="411">
        <f t="shared" si="78"/>
        <v>0</v>
      </c>
      <c r="AJ175" s="411">
        <f t="shared" si="78"/>
        <v>0</v>
      </c>
      <c r="AK175" s="411">
        <f t="shared" si="78"/>
        <v>0</v>
      </c>
      <c r="AL175" s="411">
        <f t="shared" si="78"/>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v>1338949.9999999998</v>
      </c>
      <c r="E178" s="295">
        <v>1316740.908589297</v>
      </c>
      <c r="F178" s="295">
        <v>1315188.406756781</v>
      </c>
      <c r="G178" s="295">
        <v>1278808.0112923288</v>
      </c>
      <c r="H178" s="295">
        <v>1278808.0112923288</v>
      </c>
      <c r="I178" s="295">
        <v>1276061.020276367</v>
      </c>
      <c r="J178" s="295">
        <v>1262218.2564969042</v>
      </c>
      <c r="K178" s="295">
        <v>1262218.2564969042</v>
      </c>
      <c r="L178" s="295">
        <v>1187772.2102303214</v>
      </c>
      <c r="M178" s="295">
        <v>682976.82626781112</v>
      </c>
      <c r="N178" s="295">
        <v>12</v>
      </c>
      <c r="O178" s="295">
        <v>267.51327501047109</v>
      </c>
      <c r="P178" s="295">
        <v>258.2416110905416</v>
      </c>
      <c r="Q178" s="295">
        <v>257.59348573683076</v>
      </c>
      <c r="R178" s="295">
        <v>242.40570548131015</v>
      </c>
      <c r="S178" s="295">
        <v>242.40570548131015</v>
      </c>
      <c r="T178" s="295">
        <v>241.27083157862046</v>
      </c>
      <c r="U178" s="295">
        <v>234.93532770854429</v>
      </c>
      <c r="V178" s="295">
        <v>234.93532770854429</v>
      </c>
      <c r="W178" s="295">
        <v>206.76778675027953</v>
      </c>
      <c r="X178" s="295">
        <v>137.36350477173204</v>
      </c>
      <c r="Y178" s="467">
        <v>0</v>
      </c>
      <c r="Z178" s="469">
        <v>0.34168208024700247</v>
      </c>
      <c r="AA178" s="469">
        <v>0.65831791975299747</v>
      </c>
      <c r="AB178" s="415"/>
      <c r="AC178" s="415"/>
      <c r="AD178" s="415"/>
      <c r="AE178" s="415"/>
      <c r="AF178" s="415"/>
      <c r="AG178" s="415"/>
      <c r="AH178" s="415"/>
      <c r="AI178" s="415"/>
      <c r="AJ178" s="415"/>
      <c r="AK178" s="415"/>
      <c r="AL178" s="415"/>
      <c r="AM178" s="296">
        <f>SUM(Y178:AL178)</f>
        <v>1</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v>0</v>
      </c>
      <c r="Z179" s="411">
        <v>0.34168208024700247</v>
      </c>
      <c r="AA179" s="411">
        <v>0.65831791975299747</v>
      </c>
      <c r="AB179" s="411">
        <f t="shared" ref="AB179:AL179" si="79">AB178</f>
        <v>0</v>
      </c>
      <c r="AC179" s="411">
        <f t="shared" si="79"/>
        <v>0</v>
      </c>
      <c r="AD179" s="411">
        <f t="shared" si="79"/>
        <v>0</v>
      </c>
      <c r="AE179" s="411">
        <f t="shared" si="79"/>
        <v>0</v>
      </c>
      <c r="AF179" s="411">
        <f t="shared" si="79"/>
        <v>0</v>
      </c>
      <c r="AG179" s="411">
        <f t="shared" si="79"/>
        <v>0</v>
      </c>
      <c r="AH179" s="411">
        <f t="shared" si="79"/>
        <v>0</v>
      </c>
      <c r="AI179" s="411">
        <f t="shared" si="79"/>
        <v>0</v>
      </c>
      <c r="AJ179" s="411">
        <f t="shared" si="79"/>
        <v>0</v>
      </c>
      <c r="AK179" s="411">
        <f t="shared" si="79"/>
        <v>0</v>
      </c>
      <c r="AL179" s="411">
        <f t="shared" si="79"/>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v>179920.70160477795</v>
      </c>
      <c r="E181" s="295">
        <v>179920.70160477798</v>
      </c>
      <c r="F181" s="295">
        <v>179920.70160477798</v>
      </c>
      <c r="G181" s="295">
        <v>116076.88019301901</v>
      </c>
      <c r="H181" s="295">
        <v>116076.88019301901</v>
      </c>
      <c r="I181" s="295">
        <v>21155.651674336819</v>
      </c>
      <c r="J181" s="295">
        <v>21155.651674336819</v>
      </c>
      <c r="K181" s="295">
        <v>21155.651674336819</v>
      </c>
      <c r="L181" s="295">
        <v>21155.651674336819</v>
      </c>
      <c r="M181" s="295">
        <v>21155.651674336819</v>
      </c>
      <c r="N181" s="295">
        <v>12</v>
      </c>
      <c r="O181" s="295">
        <v>46.955552418229615</v>
      </c>
      <c r="P181" s="295">
        <v>46.955552418229615</v>
      </c>
      <c r="Q181" s="295">
        <v>46.955552418229615</v>
      </c>
      <c r="R181" s="295">
        <v>31.663990904127672</v>
      </c>
      <c r="S181" s="295">
        <v>31.434557888425051</v>
      </c>
      <c r="T181" s="295">
        <v>6.4295317587025691</v>
      </c>
      <c r="U181" s="295">
        <v>5.1486035074728917</v>
      </c>
      <c r="V181" s="295">
        <v>5.1486035074728917</v>
      </c>
      <c r="W181" s="295">
        <v>5.1486035074728917</v>
      </c>
      <c r="X181" s="295">
        <v>5.1486035074728917</v>
      </c>
      <c r="Y181" s="415">
        <v>0</v>
      </c>
      <c r="Z181" s="469">
        <v>1</v>
      </c>
      <c r="AA181" s="415">
        <v>0</v>
      </c>
      <c r="AB181" s="415"/>
      <c r="AC181" s="415"/>
      <c r="AD181" s="415"/>
      <c r="AE181" s="415"/>
      <c r="AF181" s="415"/>
      <c r="AG181" s="415"/>
      <c r="AH181" s="415"/>
      <c r="AI181" s="415"/>
      <c r="AJ181" s="415"/>
      <c r="AK181" s="415"/>
      <c r="AL181" s="415"/>
      <c r="AM181" s="296">
        <f>SUM(Y181:AL181)</f>
        <v>1</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v>0</v>
      </c>
      <c r="Z182" s="411">
        <v>1</v>
      </c>
      <c r="AA182" s="411">
        <v>0</v>
      </c>
      <c r="AB182" s="411">
        <f t="shared" ref="AB182:AL182" si="80">AB181</f>
        <v>0</v>
      </c>
      <c r="AC182" s="411">
        <f t="shared" si="80"/>
        <v>0</v>
      </c>
      <c r="AD182" s="411">
        <f t="shared" si="80"/>
        <v>0</v>
      </c>
      <c r="AE182" s="411">
        <f t="shared" si="80"/>
        <v>0</v>
      </c>
      <c r="AF182" s="411">
        <f t="shared" si="80"/>
        <v>0</v>
      </c>
      <c r="AG182" s="411">
        <f t="shared" si="80"/>
        <v>0</v>
      </c>
      <c r="AH182" s="411">
        <f t="shared" si="80"/>
        <v>0</v>
      </c>
      <c r="AI182" s="411">
        <f t="shared" si="80"/>
        <v>0</v>
      </c>
      <c r="AJ182" s="411">
        <f t="shared" si="80"/>
        <v>0</v>
      </c>
      <c r="AK182" s="411">
        <f t="shared" si="80"/>
        <v>0</v>
      </c>
      <c r="AL182" s="411">
        <f t="shared" si="80"/>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t="s">
        <v>771</v>
      </c>
      <c r="E184" s="295" t="s">
        <v>771</v>
      </c>
      <c r="F184" s="295" t="s">
        <v>771</v>
      </c>
      <c r="G184" s="295" t="s">
        <v>771</v>
      </c>
      <c r="H184" s="295" t="s">
        <v>771</v>
      </c>
      <c r="I184" s="295" t="s">
        <v>771</v>
      </c>
      <c r="J184" s="295" t="s">
        <v>771</v>
      </c>
      <c r="K184" s="295" t="s">
        <v>771</v>
      </c>
      <c r="L184" s="295" t="s">
        <v>771</v>
      </c>
      <c r="M184" s="295" t="s">
        <v>771</v>
      </c>
      <c r="N184" s="295">
        <v>3</v>
      </c>
      <c r="O184" s="295" t="s">
        <v>771</v>
      </c>
      <c r="P184" s="295" t="s">
        <v>771</v>
      </c>
      <c r="Q184" s="295" t="s">
        <v>771</v>
      </c>
      <c r="R184" s="295" t="s">
        <v>771</v>
      </c>
      <c r="S184" s="295" t="s">
        <v>771</v>
      </c>
      <c r="T184" s="295" t="s">
        <v>771</v>
      </c>
      <c r="U184" s="295" t="s">
        <v>771</v>
      </c>
      <c r="V184" s="295" t="s">
        <v>771</v>
      </c>
      <c r="W184" s="295" t="s">
        <v>771</v>
      </c>
      <c r="X184" s="295" t="s">
        <v>771</v>
      </c>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v>0</v>
      </c>
      <c r="Z185" s="411">
        <v>0</v>
      </c>
      <c r="AA185" s="411">
        <v>0</v>
      </c>
      <c r="AB185" s="411">
        <f t="shared" ref="AB185:AL185" si="81">AB184</f>
        <v>0</v>
      </c>
      <c r="AC185" s="411">
        <f t="shared" si="81"/>
        <v>0</v>
      </c>
      <c r="AD185" s="411">
        <f t="shared" si="81"/>
        <v>0</v>
      </c>
      <c r="AE185" s="411">
        <f t="shared" si="81"/>
        <v>0</v>
      </c>
      <c r="AF185" s="411">
        <f t="shared" si="81"/>
        <v>0</v>
      </c>
      <c r="AG185" s="411">
        <f t="shared" si="81"/>
        <v>0</v>
      </c>
      <c r="AH185" s="411">
        <f t="shared" si="81"/>
        <v>0</v>
      </c>
      <c r="AI185" s="411">
        <f t="shared" si="81"/>
        <v>0</v>
      </c>
      <c r="AJ185" s="411">
        <f t="shared" si="81"/>
        <v>0</v>
      </c>
      <c r="AK185" s="411">
        <f t="shared" si="81"/>
        <v>0</v>
      </c>
      <c r="AL185" s="411">
        <f t="shared" si="81"/>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t="s">
        <v>771</v>
      </c>
      <c r="E187" s="295" t="s">
        <v>771</v>
      </c>
      <c r="F187" s="295" t="s">
        <v>771</v>
      </c>
      <c r="G187" s="295" t="s">
        <v>771</v>
      </c>
      <c r="H187" s="295" t="s">
        <v>771</v>
      </c>
      <c r="I187" s="295" t="s">
        <v>771</v>
      </c>
      <c r="J187" s="295" t="s">
        <v>771</v>
      </c>
      <c r="K187" s="295" t="s">
        <v>771</v>
      </c>
      <c r="L187" s="295" t="s">
        <v>771</v>
      </c>
      <c r="M187" s="295" t="s">
        <v>771</v>
      </c>
      <c r="N187" s="295">
        <v>12</v>
      </c>
      <c r="O187" s="295" t="s">
        <v>771</v>
      </c>
      <c r="P187" s="295" t="s">
        <v>771</v>
      </c>
      <c r="Q187" s="295" t="s">
        <v>771</v>
      </c>
      <c r="R187" s="295" t="s">
        <v>771</v>
      </c>
      <c r="S187" s="295" t="s">
        <v>771</v>
      </c>
      <c r="T187" s="295" t="s">
        <v>771</v>
      </c>
      <c r="U187" s="295" t="s">
        <v>771</v>
      </c>
      <c r="V187" s="295" t="s">
        <v>771</v>
      </c>
      <c r="W187" s="295" t="s">
        <v>771</v>
      </c>
      <c r="X187" s="295" t="s">
        <v>771</v>
      </c>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v>0</v>
      </c>
      <c r="Z188" s="411">
        <v>0</v>
      </c>
      <c r="AA188" s="411">
        <v>0</v>
      </c>
      <c r="AB188" s="411">
        <f t="shared" ref="AB188:AL188" si="82">AB187</f>
        <v>0</v>
      </c>
      <c r="AC188" s="411">
        <f t="shared" si="82"/>
        <v>0</v>
      </c>
      <c r="AD188" s="411">
        <f t="shared" si="82"/>
        <v>0</v>
      </c>
      <c r="AE188" s="411">
        <f t="shared" si="82"/>
        <v>0</v>
      </c>
      <c r="AF188" s="411">
        <f t="shared" si="82"/>
        <v>0</v>
      </c>
      <c r="AG188" s="411">
        <f t="shared" si="82"/>
        <v>0</v>
      </c>
      <c r="AH188" s="411">
        <f t="shared" si="82"/>
        <v>0</v>
      </c>
      <c r="AI188" s="411">
        <f t="shared" si="82"/>
        <v>0</v>
      </c>
      <c r="AJ188" s="411">
        <f t="shared" si="82"/>
        <v>0</v>
      </c>
      <c r="AK188" s="411">
        <f t="shared" si="82"/>
        <v>0</v>
      </c>
      <c r="AL188" s="411">
        <f t="shared" si="82"/>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v>17855</v>
      </c>
      <c r="E190" s="295">
        <v>17855</v>
      </c>
      <c r="F190" s="295">
        <v>17855</v>
      </c>
      <c r="G190" s="295">
        <v>17855</v>
      </c>
      <c r="H190" s="295">
        <v>0</v>
      </c>
      <c r="I190" s="295">
        <v>0</v>
      </c>
      <c r="J190" s="295">
        <v>0</v>
      </c>
      <c r="K190" s="295">
        <v>0</v>
      </c>
      <c r="L190" s="295">
        <v>0</v>
      </c>
      <c r="M190" s="295">
        <v>0</v>
      </c>
      <c r="N190" s="295">
        <v>12</v>
      </c>
      <c r="O190" s="295">
        <v>0</v>
      </c>
      <c r="P190" s="295">
        <v>0</v>
      </c>
      <c r="Q190" s="295">
        <v>0</v>
      </c>
      <c r="R190" s="295">
        <v>0</v>
      </c>
      <c r="S190" s="295">
        <v>0</v>
      </c>
      <c r="T190" s="295">
        <v>0</v>
      </c>
      <c r="U190" s="295">
        <v>0</v>
      </c>
      <c r="V190" s="295">
        <v>0</v>
      </c>
      <c r="W190" s="295">
        <v>0</v>
      </c>
      <c r="X190" s="295">
        <v>0</v>
      </c>
      <c r="Y190" s="415">
        <v>0</v>
      </c>
      <c r="Z190" s="415">
        <v>0</v>
      </c>
      <c r="AA190" s="415">
        <v>1</v>
      </c>
      <c r="AB190" s="415"/>
      <c r="AC190" s="415"/>
      <c r="AD190" s="415"/>
      <c r="AE190" s="415"/>
      <c r="AF190" s="415"/>
      <c r="AG190" s="415"/>
      <c r="AH190" s="415"/>
      <c r="AI190" s="415"/>
      <c r="AJ190" s="415"/>
      <c r="AK190" s="415"/>
      <c r="AL190" s="415"/>
      <c r="AM190" s="296">
        <f>SUM(Y190:AL190)</f>
        <v>1</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v>0</v>
      </c>
      <c r="Z191" s="411">
        <v>0</v>
      </c>
      <c r="AA191" s="411">
        <v>1</v>
      </c>
      <c r="AB191" s="411">
        <f t="shared" ref="AB191:AL191" si="83">AB190</f>
        <v>0</v>
      </c>
      <c r="AC191" s="411">
        <f t="shared" si="83"/>
        <v>0</v>
      </c>
      <c r="AD191" s="411">
        <f t="shared" si="83"/>
        <v>0</v>
      </c>
      <c r="AE191" s="411">
        <f t="shared" si="83"/>
        <v>0</v>
      </c>
      <c r="AF191" s="411">
        <f t="shared" si="83"/>
        <v>0</v>
      </c>
      <c r="AG191" s="411">
        <f t="shared" si="83"/>
        <v>0</v>
      </c>
      <c r="AH191" s="411">
        <f t="shared" si="83"/>
        <v>0</v>
      </c>
      <c r="AI191" s="411">
        <f t="shared" si="83"/>
        <v>0</v>
      </c>
      <c r="AJ191" s="411">
        <f t="shared" si="83"/>
        <v>0</v>
      </c>
      <c r="AK191" s="411">
        <f t="shared" si="83"/>
        <v>0</v>
      </c>
      <c r="AL191" s="411">
        <f t="shared" si="83"/>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t="s">
        <v>771</v>
      </c>
      <c r="E193" s="295" t="s">
        <v>771</v>
      </c>
      <c r="F193" s="295" t="s">
        <v>771</v>
      </c>
      <c r="G193" s="295" t="s">
        <v>771</v>
      </c>
      <c r="H193" s="295" t="s">
        <v>771</v>
      </c>
      <c r="I193" s="295" t="s">
        <v>771</v>
      </c>
      <c r="J193" s="295" t="s">
        <v>771</v>
      </c>
      <c r="K193" s="295" t="s">
        <v>771</v>
      </c>
      <c r="L193" s="295" t="s">
        <v>771</v>
      </c>
      <c r="M193" s="295" t="s">
        <v>771</v>
      </c>
      <c r="N193" s="291"/>
      <c r="O193" s="295" t="s">
        <v>771</v>
      </c>
      <c r="P193" s="295" t="s">
        <v>771</v>
      </c>
      <c r="Q193" s="295" t="s">
        <v>771</v>
      </c>
      <c r="R193" s="295" t="s">
        <v>771</v>
      </c>
      <c r="S193" s="295" t="s">
        <v>771</v>
      </c>
      <c r="T193" s="295" t="s">
        <v>771</v>
      </c>
      <c r="U193" s="295" t="s">
        <v>771</v>
      </c>
      <c r="V193" s="295" t="s">
        <v>771</v>
      </c>
      <c r="W193" s="295" t="s">
        <v>771</v>
      </c>
      <c r="X193" s="295" t="s">
        <v>771</v>
      </c>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v>0</v>
      </c>
      <c r="Z194" s="411">
        <v>0</v>
      </c>
      <c r="AA194" s="411">
        <v>0</v>
      </c>
      <c r="AB194" s="411">
        <f t="shared" ref="AB194:AL194" si="84">AB193</f>
        <v>0</v>
      </c>
      <c r="AC194" s="411">
        <f t="shared" si="84"/>
        <v>0</v>
      </c>
      <c r="AD194" s="411">
        <f t="shared" si="84"/>
        <v>0</v>
      </c>
      <c r="AE194" s="411">
        <f t="shared" si="84"/>
        <v>0</v>
      </c>
      <c r="AF194" s="411">
        <f t="shared" si="84"/>
        <v>0</v>
      </c>
      <c r="AG194" s="411">
        <f t="shared" si="84"/>
        <v>0</v>
      </c>
      <c r="AH194" s="411">
        <f t="shared" si="84"/>
        <v>0</v>
      </c>
      <c r="AI194" s="411">
        <f t="shared" si="84"/>
        <v>0</v>
      </c>
      <c r="AJ194" s="411">
        <f t="shared" si="84"/>
        <v>0</v>
      </c>
      <c r="AK194" s="411">
        <f t="shared" si="84"/>
        <v>0</v>
      </c>
      <c r="AL194" s="411">
        <f t="shared" si="84"/>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487</v>
      </c>
      <c r="C196" s="291" t="s">
        <v>25</v>
      </c>
      <c r="D196" s="295" t="s">
        <v>771</v>
      </c>
      <c r="E196" s="295" t="s">
        <v>771</v>
      </c>
      <c r="F196" s="295" t="s">
        <v>771</v>
      </c>
      <c r="G196" s="295" t="s">
        <v>771</v>
      </c>
      <c r="H196" s="295" t="s">
        <v>771</v>
      </c>
      <c r="I196" s="295" t="s">
        <v>771</v>
      </c>
      <c r="J196" s="295" t="s">
        <v>771</v>
      </c>
      <c r="K196" s="295" t="s">
        <v>771</v>
      </c>
      <c r="L196" s="295" t="s">
        <v>771</v>
      </c>
      <c r="M196" s="295" t="s">
        <v>771</v>
      </c>
      <c r="N196" s="291"/>
      <c r="O196" s="295" t="s">
        <v>771</v>
      </c>
      <c r="P196" s="295" t="s">
        <v>771</v>
      </c>
      <c r="Q196" s="295" t="s">
        <v>771</v>
      </c>
      <c r="R196" s="295" t="s">
        <v>771</v>
      </c>
      <c r="S196" s="295" t="s">
        <v>771</v>
      </c>
      <c r="T196" s="295" t="s">
        <v>771</v>
      </c>
      <c r="U196" s="295" t="s">
        <v>771</v>
      </c>
      <c r="V196" s="295" t="s">
        <v>771</v>
      </c>
      <c r="W196" s="295" t="s">
        <v>771</v>
      </c>
      <c r="X196" s="295" t="s">
        <v>771</v>
      </c>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v>0</v>
      </c>
      <c r="Z197" s="411">
        <v>0</v>
      </c>
      <c r="AA197" s="411">
        <v>0</v>
      </c>
      <c r="AB197" s="411">
        <f t="shared" ref="AB197:AL197" si="85">AB196</f>
        <v>0</v>
      </c>
      <c r="AC197" s="411">
        <f t="shared" si="85"/>
        <v>0</v>
      </c>
      <c r="AD197" s="411">
        <f t="shared" si="85"/>
        <v>0</v>
      </c>
      <c r="AE197" s="411">
        <f t="shared" si="85"/>
        <v>0</v>
      </c>
      <c r="AF197" s="411">
        <f t="shared" si="85"/>
        <v>0</v>
      </c>
      <c r="AG197" s="411">
        <f t="shared" si="85"/>
        <v>0</v>
      </c>
      <c r="AH197" s="411">
        <f t="shared" si="85"/>
        <v>0</v>
      </c>
      <c r="AI197" s="411">
        <f t="shared" si="85"/>
        <v>0</v>
      </c>
      <c r="AJ197" s="411">
        <f t="shared" si="85"/>
        <v>0</v>
      </c>
      <c r="AK197" s="411">
        <f t="shared" si="85"/>
        <v>0</v>
      </c>
      <c r="AL197" s="411">
        <f t="shared" si="85"/>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v>541.79780000000005</v>
      </c>
      <c r="E199" s="295">
        <v>0</v>
      </c>
      <c r="F199" s="295">
        <v>0</v>
      </c>
      <c r="G199" s="295">
        <v>0</v>
      </c>
      <c r="H199" s="295">
        <v>0</v>
      </c>
      <c r="I199" s="295">
        <v>0</v>
      </c>
      <c r="J199" s="295">
        <v>0</v>
      </c>
      <c r="K199" s="295">
        <v>0</v>
      </c>
      <c r="L199" s="295">
        <v>0</v>
      </c>
      <c r="M199" s="295">
        <v>0</v>
      </c>
      <c r="N199" s="291"/>
      <c r="O199" s="295">
        <v>37.274569499999998</v>
      </c>
      <c r="P199" s="295">
        <v>0</v>
      </c>
      <c r="Q199" s="295">
        <v>0</v>
      </c>
      <c r="R199" s="295">
        <v>0</v>
      </c>
      <c r="S199" s="295">
        <v>0</v>
      </c>
      <c r="T199" s="295">
        <v>0</v>
      </c>
      <c r="U199" s="295">
        <v>0</v>
      </c>
      <c r="V199" s="295">
        <v>0</v>
      </c>
      <c r="W199" s="295">
        <v>0</v>
      </c>
      <c r="X199" s="295">
        <v>0</v>
      </c>
      <c r="Y199" s="415">
        <v>0</v>
      </c>
      <c r="Z199" s="415">
        <v>0</v>
      </c>
      <c r="AA199" s="415">
        <v>1</v>
      </c>
      <c r="AB199" s="415"/>
      <c r="AC199" s="415"/>
      <c r="AD199" s="415"/>
      <c r="AE199" s="415"/>
      <c r="AF199" s="415"/>
      <c r="AG199" s="415"/>
      <c r="AH199" s="415"/>
      <c r="AI199" s="415"/>
      <c r="AJ199" s="415"/>
      <c r="AK199" s="415"/>
      <c r="AL199" s="415"/>
      <c r="AM199" s="296">
        <f>SUM(Y199:AL199)</f>
        <v>1</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v>0</v>
      </c>
      <c r="Z200" s="411">
        <v>0</v>
      </c>
      <c r="AA200" s="411">
        <v>1</v>
      </c>
      <c r="AB200" s="411">
        <f t="shared" ref="AB200:AL200" si="86">AB199</f>
        <v>0</v>
      </c>
      <c r="AC200" s="411">
        <f t="shared" si="86"/>
        <v>0</v>
      </c>
      <c r="AD200" s="411">
        <f t="shared" si="86"/>
        <v>0</v>
      </c>
      <c r="AE200" s="411">
        <f t="shared" si="86"/>
        <v>0</v>
      </c>
      <c r="AF200" s="411">
        <f t="shared" si="86"/>
        <v>0</v>
      </c>
      <c r="AG200" s="411">
        <f t="shared" si="86"/>
        <v>0</v>
      </c>
      <c r="AH200" s="411">
        <f t="shared" si="86"/>
        <v>0</v>
      </c>
      <c r="AI200" s="411">
        <f t="shared" si="86"/>
        <v>0</v>
      </c>
      <c r="AJ200" s="411">
        <f t="shared" si="86"/>
        <v>0</v>
      </c>
      <c r="AK200" s="411">
        <f t="shared" si="86"/>
        <v>0</v>
      </c>
      <c r="AL200" s="411">
        <f t="shared" si="86"/>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v>0</v>
      </c>
      <c r="Z204" s="411">
        <v>0</v>
      </c>
      <c r="AA204" s="411">
        <v>0</v>
      </c>
      <c r="AB204" s="411">
        <f t="shared" ref="AB204:AL204" si="87">AB203</f>
        <v>0</v>
      </c>
      <c r="AC204" s="411">
        <f t="shared" si="87"/>
        <v>0</v>
      </c>
      <c r="AD204" s="411">
        <f t="shared" si="87"/>
        <v>0</v>
      </c>
      <c r="AE204" s="411">
        <f t="shared" si="87"/>
        <v>0</v>
      </c>
      <c r="AF204" s="411">
        <f t="shared" si="87"/>
        <v>0</v>
      </c>
      <c r="AG204" s="411">
        <f t="shared" si="87"/>
        <v>0</v>
      </c>
      <c r="AH204" s="411">
        <f t="shared" si="87"/>
        <v>0</v>
      </c>
      <c r="AI204" s="411">
        <f t="shared" si="87"/>
        <v>0</v>
      </c>
      <c r="AJ204" s="411">
        <f t="shared" si="87"/>
        <v>0</v>
      </c>
      <c r="AK204" s="411">
        <f t="shared" si="87"/>
        <v>0</v>
      </c>
      <c r="AL204" s="411">
        <f t="shared" si="87"/>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v>0</v>
      </c>
      <c r="Z207" s="411">
        <v>0</v>
      </c>
      <c r="AA207" s="411">
        <v>0</v>
      </c>
      <c r="AB207" s="411">
        <f t="shared" ref="AB207:AL207" si="88">AB206</f>
        <v>0</v>
      </c>
      <c r="AC207" s="411">
        <f t="shared" si="88"/>
        <v>0</v>
      </c>
      <c r="AD207" s="411">
        <f t="shared" si="88"/>
        <v>0</v>
      </c>
      <c r="AE207" s="411">
        <f t="shared" si="88"/>
        <v>0</v>
      </c>
      <c r="AF207" s="411">
        <f t="shared" si="88"/>
        <v>0</v>
      </c>
      <c r="AG207" s="411">
        <f t="shared" si="88"/>
        <v>0</v>
      </c>
      <c r="AH207" s="411">
        <f t="shared" si="88"/>
        <v>0</v>
      </c>
      <c r="AI207" s="411">
        <f t="shared" si="88"/>
        <v>0</v>
      </c>
      <c r="AJ207" s="411">
        <f t="shared" si="88"/>
        <v>0</v>
      </c>
      <c r="AK207" s="411">
        <f t="shared" si="88"/>
        <v>0</v>
      </c>
      <c r="AL207" s="411">
        <f t="shared" si="88"/>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v>0</v>
      </c>
      <c r="Z210" s="411">
        <v>0</v>
      </c>
      <c r="AA210" s="411">
        <v>0</v>
      </c>
      <c r="AB210" s="411">
        <f t="shared" ref="AB210:AL210" si="89">AB209</f>
        <v>0</v>
      </c>
      <c r="AC210" s="411">
        <f t="shared" si="89"/>
        <v>0</v>
      </c>
      <c r="AD210" s="411">
        <f t="shared" si="89"/>
        <v>0</v>
      </c>
      <c r="AE210" s="411">
        <f t="shared" si="89"/>
        <v>0</v>
      </c>
      <c r="AF210" s="411">
        <f t="shared" si="89"/>
        <v>0</v>
      </c>
      <c r="AG210" s="411">
        <f t="shared" si="89"/>
        <v>0</v>
      </c>
      <c r="AH210" s="411">
        <f t="shared" si="89"/>
        <v>0</v>
      </c>
      <c r="AI210" s="411">
        <f t="shared" si="89"/>
        <v>0</v>
      </c>
      <c r="AJ210" s="411">
        <f t="shared" si="89"/>
        <v>0</v>
      </c>
      <c r="AK210" s="411">
        <f t="shared" si="89"/>
        <v>0</v>
      </c>
      <c r="AL210" s="411">
        <f t="shared" si="89"/>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v>0</v>
      </c>
      <c r="Z213" s="411">
        <v>0</v>
      </c>
      <c r="AA213" s="411">
        <v>0</v>
      </c>
      <c r="AB213" s="411">
        <f t="shared" ref="AB213:AL213" si="90">AB212</f>
        <v>0</v>
      </c>
      <c r="AC213" s="411">
        <f t="shared" si="90"/>
        <v>0</v>
      </c>
      <c r="AD213" s="411">
        <f t="shared" si="90"/>
        <v>0</v>
      </c>
      <c r="AE213" s="411">
        <f t="shared" si="90"/>
        <v>0</v>
      </c>
      <c r="AF213" s="411">
        <f t="shared" si="90"/>
        <v>0</v>
      </c>
      <c r="AG213" s="411">
        <f t="shared" si="90"/>
        <v>0</v>
      </c>
      <c r="AH213" s="411">
        <f t="shared" si="90"/>
        <v>0</v>
      </c>
      <c r="AI213" s="411">
        <f t="shared" si="90"/>
        <v>0</v>
      </c>
      <c r="AJ213" s="411">
        <f t="shared" si="90"/>
        <v>0</v>
      </c>
      <c r="AK213" s="411">
        <f t="shared" si="90"/>
        <v>0</v>
      </c>
      <c r="AL213" s="411">
        <f t="shared" si="90"/>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v>0</v>
      </c>
      <c r="Z216" s="411">
        <v>0</v>
      </c>
      <c r="AA216" s="411">
        <v>0</v>
      </c>
      <c r="AB216" s="411">
        <f t="shared" ref="AB216:AL216" si="91">AB215</f>
        <v>0</v>
      </c>
      <c r="AC216" s="411">
        <f t="shared" si="91"/>
        <v>0</v>
      </c>
      <c r="AD216" s="411">
        <f t="shared" si="91"/>
        <v>0</v>
      </c>
      <c r="AE216" s="411">
        <f t="shared" si="91"/>
        <v>0</v>
      </c>
      <c r="AF216" s="411">
        <f t="shared" si="91"/>
        <v>0</v>
      </c>
      <c r="AG216" s="411">
        <f t="shared" si="91"/>
        <v>0</v>
      </c>
      <c r="AH216" s="411">
        <f t="shared" si="91"/>
        <v>0</v>
      </c>
      <c r="AI216" s="411">
        <f t="shared" si="91"/>
        <v>0</v>
      </c>
      <c r="AJ216" s="411">
        <f t="shared" si="91"/>
        <v>0</v>
      </c>
      <c r="AK216" s="411">
        <f t="shared" si="91"/>
        <v>0</v>
      </c>
      <c r="AL216" s="411">
        <f t="shared" si="91"/>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v>14523.323989868164</v>
      </c>
      <c r="E219" s="295">
        <v>14523.324035644531</v>
      </c>
      <c r="F219" s="295">
        <v>14523.324035644531</v>
      </c>
      <c r="G219" s="295">
        <v>13687.323989868166</v>
      </c>
      <c r="H219" s="295">
        <v>13372.323989868162</v>
      </c>
      <c r="I219" s="295">
        <v>13372.323989868162</v>
      </c>
      <c r="J219" s="295">
        <v>12900.15998840332</v>
      </c>
      <c r="K219" s="295">
        <v>12159.940002441406</v>
      </c>
      <c r="L219" s="295">
        <v>3699.9400024414063</v>
      </c>
      <c r="M219" s="295">
        <v>3699.9400024414063</v>
      </c>
      <c r="N219" s="291"/>
      <c r="O219" s="295">
        <v>1.1396128369960934</v>
      </c>
      <c r="P219" s="295">
        <v>1.0961857405491173</v>
      </c>
      <c r="Q219" s="295">
        <v>1.0961857405491173</v>
      </c>
      <c r="R219" s="295">
        <v>1.0961857405491173</v>
      </c>
      <c r="S219" s="295">
        <v>1.0961857405491173</v>
      </c>
      <c r="T219" s="295">
        <v>1.0961857405491173</v>
      </c>
      <c r="U219" s="295">
        <v>1.0716585735790434</v>
      </c>
      <c r="V219" s="295">
        <v>1.0716585735790434</v>
      </c>
      <c r="W219" s="295">
        <v>0.63219298096373677</v>
      </c>
      <c r="X219" s="295">
        <v>0.63219298096373677</v>
      </c>
      <c r="Y219" s="470">
        <v>1</v>
      </c>
      <c r="Z219" s="410">
        <v>0</v>
      </c>
      <c r="AA219" s="410">
        <v>0</v>
      </c>
      <c r="AB219" s="410"/>
      <c r="AC219" s="410"/>
      <c r="AD219" s="410"/>
      <c r="AE219" s="410"/>
      <c r="AF219" s="410"/>
      <c r="AG219" s="410"/>
      <c r="AH219" s="410"/>
      <c r="AI219" s="410"/>
      <c r="AJ219" s="410"/>
      <c r="AK219" s="410"/>
      <c r="AL219" s="410"/>
      <c r="AM219" s="296">
        <f>SUM(Y219:AL219)</f>
        <v>1</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v>1</v>
      </c>
      <c r="Z220" s="411">
        <v>0</v>
      </c>
      <c r="AA220" s="411">
        <v>0</v>
      </c>
      <c r="AB220" s="411">
        <f t="shared" ref="AB220:AL220" si="92">AB219</f>
        <v>0</v>
      </c>
      <c r="AC220" s="411">
        <f t="shared" si="92"/>
        <v>0</v>
      </c>
      <c r="AD220" s="411">
        <f t="shared" si="92"/>
        <v>0</v>
      </c>
      <c r="AE220" s="411">
        <f t="shared" si="92"/>
        <v>0</v>
      </c>
      <c r="AF220" s="411">
        <f t="shared" si="92"/>
        <v>0</v>
      </c>
      <c r="AG220" s="411">
        <f t="shared" si="92"/>
        <v>0</v>
      </c>
      <c r="AH220" s="411">
        <f t="shared" si="92"/>
        <v>0</v>
      </c>
      <c r="AI220" s="411">
        <f t="shared" si="92"/>
        <v>0</v>
      </c>
      <c r="AJ220" s="411">
        <f t="shared" si="92"/>
        <v>0</v>
      </c>
      <c r="AK220" s="411">
        <f t="shared" si="92"/>
        <v>0</v>
      </c>
      <c r="AL220" s="411">
        <f t="shared" si="92"/>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v>0</v>
      </c>
      <c r="Z224" s="411">
        <v>0</v>
      </c>
      <c r="AA224" s="411">
        <v>0</v>
      </c>
      <c r="AB224" s="411">
        <f t="shared" ref="AB224:AL224" si="93">AB223</f>
        <v>0</v>
      </c>
      <c r="AC224" s="411">
        <f t="shared" si="93"/>
        <v>0</v>
      </c>
      <c r="AD224" s="411">
        <f t="shared" si="93"/>
        <v>0</v>
      </c>
      <c r="AE224" s="411">
        <f t="shared" si="93"/>
        <v>0</v>
      </c>
      <c r="AF224" s="411">
        <f t="shared" si="93"/>
        <v>0</v>
      </c>
      <c r="AG224" s="411">
        <f t="shared" si="93"/>
        <v>0</v>
      </c>
      <c r="AH224" s="411">
        <f t="shared" si="93"/>
        <v>0</v>
      </c>
      <c r="AI224" s="411">
        <f t="shared" si="93"/>
        <v>0</v>
      </c>
      <c r="AJ224" s="411">
        <f t="shared" si="93"/>
        <v>0</v>
      </c>
      <c r="AK224" s="411">
        <f t="shared" si="93"/>
        <v>0</v>
      </c>
      <c r="AL224" s="411">
        <f t="shared" si="93"/>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v>0</v>
      </c>
      <c r="Z227" s="411">
        <v>0</v>
      </c>
      <c r="AA227" s="411">
        <v>0</v>
      </c>
      <c r="AB227" s="411">
        <f t="shared" ref="AB227:AL227" si="94">AB226</f>
        <v>0</v>
      </c>
      <c r="AC227" s="411">
        <f t="shared" si="94"/>
        <v>0</v>
      </c>
      <c r="AD227" s="411">
        <f t="shared" si="94"/>
        <v>0</v>
      </c>
      <c r="AE227" s="411">
        <f t="shared" si="94"/>
        <v>0</v>
      </c>
      <c r="AF227" s="411">
        <f t="shared" si="94"/>
        <v>0</v>
      </c>
      <c r="AG227" s="411">
        <f t="shared" si="94"/>
        <v>0</v>
      </c>
      <c r="AH227" s="411">
        <f t="shared" si="94"/>
        <v>0</v>
      </c>
      <c r="AI227" s="411">
        <f t="shared" si="94"/>
        <v>0</v>
      </c>
      <c r="AJ227" s="411">
        <f t="shared" si="94"/>
        <v>0</v>
      </c>
      <c r="AK227" s="411">
        <f t="shared" si="94"/>
        <v>0</v>
      </c>
      <c r="AL227" s="411">
        <f t="shared" si="94"/>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v>0</v>
      </c>
      <c r="Z231" s="411">
        <v>0</v>
      </c>
      <c r="AA231" s="411">
        <v>0</v>
      </c>
      <c r="AB231" s="411">
        <f t="shared" ref="AB231:AL231" si="95">AB230</f>
        <v>0</v>
      </c>
      <c r="AC231" s="411">
        <f t="shared" si="95"/>
        <v>0</v>
      </c>
      <c r="AD231" s="411">
        <f t="shared" si="95"/>
        <v>0</v>
      </c>
      <c r="AE231" s="411">
        <f t="shared" si="95"/>
        <v>0</v>
      </c>
      <c r="AF231" s="411">
        <f t="shared" si="95"/>
        <v>0</v>
      </c>
      <c r="AG231" s="411">
        <f t="shared" si="95"/>
        <v>0</v>
      </c>
      <c r="AH231" s="411">
        <f t="shared" si="95"/>
        <v>0</v>
      </c>
      <c r="AI231" s="411">
        <f t="shared" si="95"/>
        <v>0</v>
      </c>
      <c r="AJ231" s="411">
        <f t="shared" si="95"/>
        <v>0</v>
      </c>
      <c r="AK231" s="411">
        <f t="shared" si="95"/>
        <v>0</v>
      </c>
      <c r="AL231" s="411">
        <f t="shared" si="95"/>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v>312.86289399373942</v>
      </c>
      <c r="E233" s="295">
        <v>312.86289399373942</v>
      </c>
      <c r="F233" s="295">
        <v>312.86289399373942</v>
      </c>
      <c r="G233" s="295">
        <v>312.86289399373942</v>
      </c>
      <c r="H233" s="295">
        <v>312.86289399373942</v>
      </c>
      <c r="I233" s="295">
        <v>312.86289399373942</v>
      </c>
      <c r="J233" s="295">
        <v>312.86289399373942</v>
      </c>
      <c r="K233" s="295">
        <v>312.86289399373942</v>
      </c>
      <c r="L233" s="295">
        <v>312.86289399373942</v>
      </c>
      <c r="M233" s="295">
        <v>312.86289399373942</v>
      </c>
      <c r="N233" s="295">
        <v>12</v>
      </c>
      <c r="O233" s="295">
        <v>0.32292648347659642</v>
      </c>
      <c r="P233" s="295">
        <v>0.32292648347659642</v>
      </c>
      <c r="Q233" s="295">
        <v>0.32292648347659642</v>
      </c>
      <c r="R233" s="295">
        <v>0.32292648347659642</v>
      </c>
      <c r="S233" s="295">
        <v>0.32292648347659642</v>
      </c>
      <c r="T233" s="295">
        <v>0.32292648347659642</v>
      </c>
      <c r="U233" s="295">
        <v>0.32292648347659642</v>
      </c>
      <c r="V233" s="295">
        <v>0.32292648347659642</v>
      </c>
      <c r="W233" s="295">
        <v>0.32292648347659642</v>
      </c>
      <c r="X233" s="295">
        <v>0.32292648347659642</v>
      </c>
      <c r="Y233" s="426">
        <v>0</v>
      </c>
      <c r="Z233" s="415">
        <v>0</v>
      </c>
      <c r="AA233" s="415">
        <v>1</v>
      </c>
      <c r="AB233" s="415"/>
      <c r="AC233" s="415"/>
      <c r="AD233" s="415"/>
      <c r="AE233" s="415"/>
      <c r="AF233" s="415"/>
      <c r="AG233" s="415"/>
      <c r="AH233" s="415"/>
      <c r="AI233" s="415"/>
      <c r="AJ233" s="415"/>
      <c r="AK233" s="415"/>
      <c r="AL233" s="415"/>
      <c r="AM233" s="296">
        <f>SUM(Y233:AL233)</f>
        <v>1</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v>0</v>
      </c>
      <c r="Z234" s="411">
        <v>0</v>
      </c>
      <c r="AA234" s="411">
        <v>1</v>
      </c>
      <c r="AB234" s="411">
        <f t="shared" ref="AB234:AL234" si="96">AB233</f>
        <v>0</v>
      </c>
      <c r="AC234" s="411">
        <f t="shared" si="96"/>
        <v>0</v>
      </c>
      <c r="AD234" s="411">
        <f t="shared" si="96"/>
        <v>0</v>
      </c>
      <c r="AE234" s="411">
        <f t="shared" si="96"/>
        <v>0</v>
      </c>
      <c r="AF234" s="411">
        <f t="shared" si="96"/>
        <v>0</v>
      </c>
      <c r="AG234" s="411">
        <f t="shared" si="96"/>
        <v>0</v>
      </c>
      <c r="AH234" s="411">
        <f t="shared" si="96"/>
        <v>0</v>
      </c>
      <c r="AI234" s="411">
        <f t="shared" si="96"/>
        <v>0</v>
      </c>
      <c r="AJ234" s="411">
        <f t="shared" si="96"/>
        <v>0</v>
      </c>
      <c r="AK234" s="411">
        <f t="shared" si="96"/>
        <v>0</v>
      </c>
      <c r="AL234" s="411">
        <f t="shared" si="96"/>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v>0</v>
      </c>
      <c r="Z237" s="411">
        <v>0</v>
      </c>
      <c r="AA237" s="411">
        <v>0</v>
      </c>
      <c r="AB237" s="411">
        <f t="shared" ref="AB237:AL237" si="97">AB236</f>
        <v>0</v>
      </c>
      <c r="AC237" s="411">
        <f t="shared" si="97"/>
        <v>0</v>
      </c>
      <c r="AD237" s="411">
        <f t="shared" si="97"/>
        <v>0</v>
      </c>
      <c r="AE237" s="411">
        <f t="shared" si="97"/>
        <v>0</v>
      </c>
      <c r="AF237" s="411">
        <f t="shared" si="97"/>
        <v>0</v>
      </c>
      <c r="AG237" s="411">
        <f t="shared" si="97"/>
        <v>0</v>
      </c>
      <c r="AH237" s="411">
        <f t="shared" si="97"/>
        <v>0</v>
      </c>
      <c r="AI237" s="411">
        <f t="shared" si="97"/>
        <v>0</v>
      </c>
      <c r="AJ237" s="411">
        <f t="shared" si="97"/>
        <v>0</v>
      </c>
      <c r="AK237" s="411">
        <f t="shared" si="97"/>
        <v>0</v>
      </c>
      <c r="AL237" s="411">
        <f t="shared" si="97"/>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v>0</v>
      </c>
      <c r="Z240" s="411">
        <v>0</v>
      </c>
      <c r="AA240" s="411">
        <v>0</v>
      </c>
      <c r="AB240" s="411">
        <f t="shared" ref="AB240:AL240" si="98">AB239</f>
        <v>0</v>
      </c>
      <c r="AC240" s="411">
        <f t="shared" si="98"/>
        <v>0</v>
      </c>
      <c r="AD240" s="411">
        <f t="shared" si="98"/>
        <v>0</v>
      </c>
      <c r="AE240" s="411">
        <f t="shared" si="98"/>
        <v>0</v>
      </c>
      <c r="AF240" s="411">
        <f t="shared" si="98"/>
        <v>0</v>
      </c>
      <c r="AG240" s="411">
        <f t="shared" si="98"/>
        <v>0</v>
      </c>
      <c r="AH240" s="411">
        <f t="shared" si="98"/>
        <v>0</v>
      </c>
      <c r="AI240" s="411">
        <f t="shared" si="98"/>
        <v>0</v>
      </c>
      <c r="AJ240" s="411">
        <f t="shared" si="98"/>
        <v>0</v>
      </c>
      <c r="AK240" s="411">
        <f t="shared" si="98"/>
        <v>0</v>
      </c>
      <c r="AL240" s="411">
        <f t="shared" si="98"/>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v>0</v>
      </c>
      <c r="Z243" s="411">
        <v>0</v>
      </c>
      <c r="AA243" s="411">
        <v>0</v>
      </c>
      <c r="AB243" s="411">
        <f t="shared" ref="AB243:AL243" si="99">AB242</f>
        <v>0</v>
      </c>
      <c r="AC243" s="411">
        <f t="shared" si="99"/>
        <v>0</v>
      </c>
      <c r="AD243" s="411">
        <f t="shared" si="99"/>
        <v>0</v>
      </c>
      <c r="AE243" s="411">
        <f t="shared" si="99"/>
        <v>0</v>
      </c>
      <c r="AF243" s="411">
        <f t="shared" si="99"/>
        <v>0</v>
      </c>
      <c r="AG243" s="411">
        <f t="shared" si="99"/>
        <v>0</v>
      </c>
      <c r="AH243" s="411">
        <f t="shared" si="99"/>
        <v>0</v>
      </c>
      <c r="AI243" s="411">
        <f t="shared" si="99"/>
        <v>0</v>
      </c>
      <c r="AJ243" s="411">
        <f t="shared" si="99"/>
        <v>0</v>
      </c>
      <c r="AK243" s="411">
        <f t="shared" si="99"/>
        <v>0</v>
      </c>
      <c r="AL243" s="411">
        <f t="shared" si="99"/>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v>0</v>
      </c>
      <c r="Z247" s="411">
        <v>0</v>
      </c>
      <c r="AA247" s="411">
        <v>0</v>
      </c>
      <c r="AB247" s="411">
        <f t="shared" ref="AB247:AL247" si="100">AB246</f>
        <v>0</v>
      </c>
      <c r="AC247" s="411">
        <f t="shared" si="100"/>
        <v>0</v>
      </c>
      <c r="AD247" s="411">
        <f t="shared" si="100"/>
        <v>0</v>
      </c>
      <c r="AE247" s="411">
        <f t="shared" si="100"/>
        <v>0</v>
      </c>
      <c r="AF247" s="411">
        <f t="shared" si="100"/>
        <v>0</v>
      </c>
      <c r="AG247" s="411">
        <f t="shared" si="100"/>
        <v>0</v>
      </c>
      <c r="AH247" s="411">
        <f t="shared" si="100"/>
        <v>0</v>
      </c>
      <c r="AI247" s="411">
        <f t="shared" si="100"/>
        <v>0</v>
      </c>
      <c r="AJ247" s="411">
        <f t="shared" si="100"/>
        <v>0</v>
      </c>
      <c r="AK247" s="411">
        <f t="shared" si="100"/>
        <v>0</v>
      </c>
      <c r="AL247" s="411">
        <f t="shared" si="100"/>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v>0</v>
      </c>
      <c r="Z250" s="411">
        <v>0</v>
      </c>
      <c r="AA250" s="411">
        <v>0</v>
      </c>
      <c r="AB250" s="411">
        <f t="shared" ref="AB250:AL250" si="101">AB249</f>
        <v>0</v>
      </c>
      <c r="AC250" s="411">
        <f t="shared" si="101"/>
        <v>0</v>
      </c>
      <c r="AD250" s="411">
        <f t="shared" si="101"/>
        <v>0</v>
      </c>
      <c r="AE250" s="411">
        <f t="shared" si="101"/>
        <v>0</v>
      </c>
      <c r="AF250" s="411">
        <f t="shared" si="101"/>
        <v>0</v>
      </c>
      <c r="AG250" s="411">
        <f t="shared" si="101"/>
        <v>0</v>
      </c>
      <c r="AH250" s="411">
        <f t="shared" si="101"/>
        <v>0</v>
      </c>
      <c r="AI250" s="411">
        <f t="shared" si="101"/>
        <v>0</v>
      </c>
      <c r="AJ250" s="411">
        <f t="shared" si="101"/>
        <v>0</v>
      </c>
      <c r="AK250" s="411">
        <f t="shared" si="101"/>
        <v>0</v>
      </c>
      <c r="AL250" s="411">
        <f t="shared" si="101"/>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v>0</v>
      </c>
      <c r="Z253" s="411">
        <v>0</v>
      </c>
      <c r="AA253" s="411">
        <v>0</v>
      </c>
      <c r="AB253" s="411">
        <f t="shared" ref="AB253:AL253" si="102">AB252</f>
        <v>0</v>
      </c>
      <c r="AC253" s="411">
        <f t="shared" si="102"/>
        <v>0</v>
      </c>
      <c r="AD253" s="411">
        <f t="shared" si="102"/>
        <v>0</v>
      </c>
      <c r="AE253" s="411">
        <f t="shared" si="102"/>
        <v>0</v>
      </c>
      <c r="AF253" s="411">
        <f t="shared" si="102"/>
        <v>0</v>
      </c>
      <c r="AG253" s="411">
        <f t="shared" si="102"/>
        <v>0</v>
      </c>
      <c r="AH253" s="411">
        <f t="shared" si="102"/>
        <v>0</v>
      </c>
      <c r="AI253" s="411">
        <f t="shared" si="102"/>
        <v>0</v>
      </c>
      <c r="AJ253" s="411">
        <f t="shared" si="102"/>
        <v>0</v>
      </c>
      <c r="AK253" s="411">
        <f t="shared" si="102"/>
        <v>0</v>
      </c>
      <c r="AL253" s="411">
        <f t="shared" si="102"/>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1720378.7304337192</v>
      </c>
      <c r="E255" s="329"/>
      <c r="F255" s="329"/>
      <c r="G255" s="329"/>
      <c r="H255" s="329"/>
      <c r="I255" s="329"/>
      <c r="J255" s="329"/>
      <c r="K255" s="329"/>
      <c r="L255" s="329"/>
      <c r="M255" s="329"/>
      <c r="N255" s="329"/>
      <c r="O255" s="329">
        <f>SUM(O150:O253)</f>
        <v>390.51831965121227</v>
      </c>
      <c r="P255" s="329"/>
      <c r="Q255" s="329"/>
      <c r="R255" s="329"/>
      <c r="S255" s="329"/>
      <c r="T255" s="329"/>
      <c r="U255" s="329"/>
      <c r="V255" s="329"/>
      <c r="W255" s="329"/>
      <c r="X255" s="329"/>
      <c r="Y255" s="329">
        <f>IF(Y149="kWh",SUMPRODUCT(D150:D253,Y150:Y253))</f>
        <v>182798.36813494764</v>
      </c>
      <c r="Z255" s="329">
        <f>IF(Z149="kWh",SUMPRODUCT(D150:D253,Z150:Z253))</f>
        <v>637415.92295150179</v>
      </c>
      <c r="AA255" s="329">
        <f>IF(AA149="kW",SUMPRODUCT(N150:N253,O150:O253,AA150:AA253),SUMPRODUCT(D150:D253,AA150:AA253))</f>
        <v>2117.1805103361776</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1.6799999999999999E-2</v>
      </c>
      <c r="Z258" s="341">
        <f>HLOOKUP(Z$20,'3.  Distribution Rates'!$C$122:$P$133,4,FALSE)</f>
        <v>1.12E-2</v>
      </c>
      <c r="AA258" s="341">
        <f>HLOOKUP(AA$20,'3.  Distribution Rates'!$C$122:$P$133,4,FALSE)</f>
        <v>2.6152000000000002</v>
      </c>
      <c r="AB258" s="341">
        <f>HLOOKUP(AB$20,'3.  Distribution Rates'!$C$122:$P$133,4,FALSE)</f>
        <v>13.776899999999999</v>
      </c>
      <c r="AC258" s="341">
        <f>HLOOKUP(AC$20,'3.  Distribution Rates'!$C$122:$P$133,4,FALSE)</f>
        <v>1.7000000000000001E-2</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A259" si="103">Y135*Y258</f>
        <v>4364.6339894537041</v>
      </c>
      <c r="Z259" s="378">
        <f t="shared" si="103"/>
        <v>2972.5534375338557</v>
      </c>
      <c r="AA259" s="378">
        <f t="shared" si="103"/>
        <v>1578.2448580478338</v>
      </c>
      <c r="AB259" s="378">
        <f t="shared" ref="AB259:AL259" si="104">AB135*AB258</f>
        <v>0</v>
      </c>
      <c r="AC259" s="378">
        <f t="shared" si="104"/>
        <v>0</v>
      </c>
      <c r="AD259" s="378">
        <f t="shared" si="104"/>
        <v>0</v>
      </c>
      <c r="AE259" s="378">
        <f t="shared" si="104"/>
        <v>0</v>
      </c>
      <c r="AF259" s="378">
        <f t="shared" si="104"/>
        <v>0</v>
      </c>
      <c r="AG259" s="378">
        <f t="shared" si="104"/>
        <v>0</v>
      </c>
      <c r="AH259" s="378">
        <f t="shared" si="104"/>
        <v>0</v>
      </c>
      <c r="AI259" s="378">
        <f t="shared" si="104"/>
        <v>0</v>
      </c>
      <c r="AJ259" s="378">
        <f t="shared" si="104"/>
        <v>0</v>
      </c>
      <c r="AK259" s="378">
        <f t="shared" si="104"/>
        <v>0</v>
      </c>
      <c r="AL259" s="378">
        <f t="shared" si="104"/>
        <v>0</v>
      </c>
      <c r="AM259" s="629">
        <f>SUM(Y259:AL259)</f>
        <v>8915.4322850353929</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A260" si="105">Y255*Y258</f>
        <v>3071.0125846671203</v>
      </c>
      <c r="Z260" s="378">
        <f t="shared" si="105"/>
        <v>7139.0583370568202</v>
      </c>
      <c r="AA260" s="379">
        <f t="shared" si="105"/>
        <v>5536.8504706311724</v>
      </c>
      <c r="AB260" s="379">
        <f t="shared" ref="AB260:AE260" si="106">AB255*AB258</f>
        <v>0</v>
      </c>
      <c r="AC260" s="379">
        <f t="shared" si="106"/>
        <v>0</v>
      </c>
      <c r="AD260" s="379">
        <f t="shared" si="106"/>
        <v>0</v>
      </c>
      <c r="AE260" s="379">
        <f t="shared" si="106"/>
        <v>0</v>
      </c>
      <c r="AF260" s="379">
        <f t="shared" ref="AF260:AL260" si="107">AF255*AF258</f>
        <v>0</v>
      </c>
      <c r="AG260" s="379">
        <f t="shared" si="107"/>
        <v>0</v>
      </c>
      <c r="AH260" s="379">
        <f t="shared" si="107"/>
        <v>0</v>
      </c>
      <c r="AI260" s="379">
        <f t="shared" si="107"/>
        <v>0</v>
      </c>
      <c r="AJ260" s="379">
        <f t="shared" si="107"/>
        <v>0</v>
      </c>
      <c r="AK260" s="379">
        <f t="shared" si="107"/>
        <v>0</v>
      </c>
      <c r="AL260" s="379">
        <f t="shared" si="107"/>
        <v>0</v>
      </c>
      <c r="AM260" s="629">
        <f>SUM(Y260:AL260)</f>
        <v>15746.921392355112</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7435.6465741208249</v>
      </c>
      <c r="Z261" s="346">
        <f t="shared" ref="Z261:AA261" si="108">SUM(Z259:Z260)</f>
        <v>10111.611774590676</v>
      </c>
      <c r="AA261" s="346">
        <f t="shared" si="108"/>
        <v>7115.0953286790063</v>
      </c>
      <c r="AB261" s="346">
        <f t="shared" ref="AB261:AE261" si="109">SUM(AB259:AB260)</f>
        <v>0</v>
      </c>
      <c r="AC261" s="346">
        <f t="shared" si="109"/>
        <v>0</v>
      </c>
      <c r="AD261" s="346">
        <f t="shared" si="109"/>
        <v>0</v>
      </c>
      <c r="AE261" s="346">
        <f t="shared" si="109"/>
        <v>0</v>
      </c>
      <c r="AF261" s="346">
        <f t="shared" ref="AF261:AL261" si="110">SUM(AF259:AF260)</f>
        <v>0</v>
      </c>
      <c r="AG261" s="346">
        <f t="shared" si="110"/>
        <v>0</v>
      </c>
      <c r="AH261" s="346">
        <f t="shared" si="110"/>
        <v>0</v>
      </c>
      <c r="AI261" s="346">
        <f t="shared" si="110"/>
        <v>0</v>
      </c>
      <c r="AJ261" s="346">
        <f t="shared" si="110"/>
        <v>0</v>
      </c>
      <c r="AK261" s="346">
        <f t="shared" si="110"/>
        <v>0</v>
      </c>
      <c r="AL261" s="346">
        <f t="shared" si="110"/>
        <v>0</v>
      </c>
      <c r="AM261" s="407">
        <f>SUM(AM259:AM260)</f>
        <v>24662.353677390507</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A262" si="111">Y256*Y258</f>
        <v>0</v>
      </c>
      <c r="Z262" s="347">
        <f t="shared" si="111"/>
        <v>0</v>
      </c>
      <c r="AA262" s="347">
        <f t="shared" si="111"/>
        <v>0</v>
      </c>
      <c r="AB262" s="347">
        <f t="shared" ref="AB262:AE262" si="112">AB256*AB258</f>
        <v>0</v>
      </c>
      <c r="AC262" s="347">
        <f t="shared" si="112"/>
        <v>0</v>
      </c>
      <c r="AD262" s="347">
        <f t="shared" si="112"/>
        <v>0</v>
      </c>
      <c r="AE262" s="347">
        <f t="shared" si="112"/>
        <v>0</v>
      </c>
      <c r="AF262" s="347">
        <f t="shared" ref="AF262:AL262" si="113">AF256*AF258</f>
        <v>0</v>
      </c>
      <c r="AG262" s="347">
        <f t="shared" si="113"/>
        <v>0</v>
      </c>
      <c r="AH262" s="347">
        <f t="shared" si="113"/>
        <v>0</v>
      </c>
      <c r="AI262" s="347">
        <f t="shared" si="113"/>
        <v>0</v>
      </c>
      <c r="AJ262" s="347">
        <f t="shared" si="113"/>
        <v>0</v>
      </c>
      <c r="AK262" s="347">
        <f t="shared" si="113"/>
        <v>0</v>
      </c>
      <c r="AL262" s="347">
        <f t="shared" si="113"/>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24662.353677390507</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182798.36818072401</v>
      </c>
      <c r="Z265" s="291">
        <f>SUMPRODUCT(E150:E253,Z150:Z253)</f>
        <v>629827.47439789714</v>
      </c>
      <c r="AA265" s="291">
        <f>IF(AA149="kW",SUMPRODUCT(N150:N253,P150:P253,AA150:AA253),SUMPRODUCT(E150:E253,AA150:AA253))</f>
        <v>2043.9360802831745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182798.36818072401</v>
      </c>
      <c r="Z266" s="291">
        <f>SUMPRODUCT(F150:F253,Z150:Z253)</f>
        <v>629297.01234217582</v>
      </c>
      <c r="AA266" s="291">
        <f>IF(AA149="kW",SUMPRODUCT(N150:N253,Q150:Q253,AA150:AA253),SUMPRODUCT(F150:F253,AA150:AA253))</f>
        <v>2038.8160098680453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181956.93527149782</v>
      </c>
      <c r="Z267" s="291">
        <f>SUMPRODUCT(G150:G253,Z150:Z253)</f>
        <v>553022.66172791412</v>
      </c>
      <c r="AA267" s="291">
        <f>IF(AA149="kW",SUMPRODUCT(N150:N253,R150:R253,AA150:AA253),SUMPRODUCT(G150:G253,AA150:AA253))</f>
        <v>1918.8353550262857</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161602.94655746734</v>
      </c>
      <c r="Z268" s="291">
        <f>SUMPRODUCT(H150:H253,Z150:Z253)</f>
        <v>553022.66172791412</v>
      </c>
      <c r="AA268" s="291">
        <f>IF(AA149="kW",SUMPRODUCT(N150:N253,S150:S253,AA150:AA253),SUMPRODUCT(H150:H253,AA150:AA253))</f>
        <v>1918.8353550262857</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121505.36898959364</v>
      </c>
      <c r="Z269" s="291">
        <f>SUMPRODUCT(I150:I253,Z150:Z253)</f>
        <v>457162.83560447826</v>
      </c>
      <c r="AA269" s="291">
        <f>IF(AA149="kW",SUMPRODUCT(N150:N253,T150:T253,AA150:AA253),SUMPRODUCT(I150:I253,AA150:AA253))</f>
        <v>1909.8700611046779</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101166.14940672874</v>
      </c>
      <c r="Z270" s="291">
        <f>SUMPRODUCT(J150:J253,Z150:Z253)</f>
        <v>452433.01127994357</v>
      </c>
      <c r="AA270" s="291">
        <f>IF(AA149="kW",SUMPRODUCT(N150:N253,U150:U253,AA150:AA253),SUMPRODUCT(J150:J253,AA150:AA253))</f>
        <v>1859.8207523646508</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100336.37840540743</v>
      </c>
      <c r="Z271" s="291">
        <f>SUMPRODUCT(K150:K253,Z150:Z253)</f>
        <v>452433.01127994357</v>
      </c>
      <c r="AA271" s="291">
        <f>IF(AA149="kW",SUMPRODUCT(N150:N253,V150:V253,AA150:AA253),SUMPRODUCT(K150:K253,AA150:AA253))</f>
        <v>1859.8207523646508</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91876.378405407435</v>
      </c>
      <c r="Z272" s="326">
        <f>SUMPRODUCT(L150:L253,Z150:Z253)</f>
        <v>426996.13132541295</v>
      </c>
      <c r="AA272" s="326">
        <f>IF(AA149="kW",SUMPRODUCT(N150:N253,W150:W253,AA150:AA253),SUMPRODUCT(L150:L253,AA150:AA253))</f>
        <v>1637.3023887462239</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39" t="s">
        <v>211</v>
      </c>
      <c r="C276" s="841" t="s">
        <v>33</v>
      </c>
      <c r="D276" s="284" t="s">
        <v>422</v>
      </c>
      <c r="E276" s="843" t="s">
        <v>209</v>
      </c>
      <c r="F276" s="844"/>
      <c r="G276" s="844"/>
      <c r="H276" s="844"/>
      <c r="I276" s="844"/>
      <c r="J276" s="844"/>
      <c r="K276" s="844"/>
      <c r="L276" s="844"/>
      <c r="M276" s="845"/>
      <c r="N276" s="846" t="s">
        <v>213</v>
      </c>
      <c r="O276" s="284" t="s">
        <v>423</v>
      </c>
      <c r="P276" s="843" t="s">
        <v>212</v>
      </c>
      <c r="Q276" s="844"/>
      <c r="R276" s="844"/>
      <c r="S276" s="844"/>
      <c r="T276" s="844"/>
      <c r="U276" s="844"/>
      <c r="V276" s="844"/>
      <c r="W276" s="844"/>
      <c r="X276" s="845"/>
      <c r="Y276" s="836" t="s">
        <v>243</v>
      </c>
      <c r="Z276" s="837"/>
      <c r="AA276" s="837"/>
      <c r="AB276" s="837"/>
      <c r="AC276" s="837"/>
      <c r="AD276" s="837"/>
      <c r="AE276" s="837"/>
      <c r="AF276" s="837"/>
      <c r="AG276" s="837"/>
      <c r="AH276" s="837"/>
      <c r="AI276" s="837"/>
      <c r="AJ276" s="837"/>
      <c r="AK276" s="837"/>
      <c r="AL276" s="837"/>
      <c r="AM276" s="838"/>
    </row>
    <row r="277" spans="1:39" ht="60.75" customHeight="1">
      <c r="B277" s="840"/>
      <c r="C277" s="842"/>
      <c r="D277" s="285">
        <v>2013</v>
      </c>
      <c r="E277" s="285">
        <v>2014</v>
      </c>
      <c r="F277" s="285">
        <v>2015</v>
      </c>
      <c r="G277" s="285">
        <v>2016</v>
      </c>
      <c r="H277" s="285">
        <v>2017</v>
      </c>
      <c r="I277" s="285">
        <v>2018</v>
      </c>
      <c r="J277" s="285">
        <v>2019</v>
      </c>
      <c r="K277" s="285">
        <v>2020</v>
      </c>
      <c r="L277" s="285">
        <v>2021</v>
      </c>
      <c r="M277" s="285">
        <v>2022</v>
      </c>
      <c r="N277" s="84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Streetlights</v>
      </c>
      <c r="AC277" s="285" t="str">
        <f>'1.  LRAMVA Summary'!H52</f>
        <v>Unmetered Scattered Load</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v>19121.613504303874</v>
      </c>
      <c r="E279" s="295">
        <v>19121.613504303874</v>
      </c>
      <c r="F279" s="295">
        <v>19121.613504303874</v>
      </c>
      <c r="G279" s="295">
        <v>19019.068985970542</v>
      </c>
      <c r="H279" s="295">
        <v>10735.90253343334</v>
      </c>
      <c r="I279" s="295">
        <v>0</v>
      </c>
      <c r="J279" s="295">
        <v>0</v>
      </c>
      <c r="K279" s="295">
        <v>0</v>
      </c>
      <c r="L279" s="295">
        <v>0</v>
      </c>
      <c r="M279" s="295">
        <v>0</v>
      </c>
      <c r="N279" s="291"/>
      <c r="O279" s="295">
        <v>2.9523212232111886</v>
      </c>
      <c r="P279" s="295">
        <v>2.9523212232111886</v>
      </c>
      <c r="Q279" s="295">
        <v>2.9523212232111886</v>
      </c>
      <c r="R279" s="295">
        <v>2.847537193591164</v>
      </c>
      <c r="S279" s="295">
        <v>1.5778427170262748</v>
      </c>
      <c r="T279" s="295">
        <v>0</v>
      </c>
      <c r="U279" s="295">
        <v>0</v>
      </c>
      <c r="V279" s="295">
        <v>0</v>
      </c>
      <c r="W279" s="295">
        <v>0</v>
      </c>
      <c r="X279" s="295">
        <v>0</v>
      </c>
      <c r="Y279" s="410">
        <v>1</v>
      </c>
      <c r="Z279" s="410">
        <v>0</v>
      </c>
      <c r="AA279" s="410">
        <v>0</v>
      </c>
      <c r="AB279" s="410"/>
      <c r="AC279" s="410"/>
      <c r="AD279" s="410"/>
      <c r="AE279" s="410"/>
      <c r="AF279" s="410"/>
      <c r="AG279" s="410"/>
      <c r="AH279" s="410"/>
      <c r="AI279" s="410"/>
      <c r="AJ279" s="410"/>
      <c r="AK279" s="410"/>
      <c r="AL279" s="410"/>
      <c r="AM279" s="296">
        <f>SUM(Y279:AL279)</f>
        <v>1</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v>1</v>
      </c>
      <c r="Z280" s="411">
        <v>0</v>
      </c>
      <c r="AA280" s="411">
        <v>0</v>
      </c>
      <c r="AB280" s="411">
        <f t="shared" ref="AB280:AL280" si="114">AB279</f>
        <v>0</v>
      </c>
      <c r="AC280" s="411">
        <f t="shared" si="114"/>
        <v>0</v>
      </c>
      <c r="AD280" s="411">
        <f t="shared" si="114"/>
        <v>0</v>
      </c>
      <c r="AE280" s="411">
        <f t="shared" si="114"/>
        <v>0</v>
      </c>
      <c r="AF280" s="411">
        <f t="shared" si="114"/>
        <v>0</v>
      </c>
      <c r="AG280" s="411">
        <f t="shared" si="114"/>
        <v>0</v>
      </c>
      <c r="AH280" s="411">
        <f t="shared" si="114"/>
        <v>0</v>
      </c>
      <c r="AI280" s="411">
        <f t="shared" si="114"/>
        <v>0</v>
      </c>
      <c r="AJ280" s="411">
        <f t="shared" si="114"/>
        <v>0</v>
      </c>
      <c r="AK280" s="411">
        <f t="shared" si="114"/>
        <v>0</v>
      </c>
      <c r="AL280" s="411">
        <f t="shared" si="114"/>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v>7758.2374371089982</v>
      </c>
      <c r="E282" s="295">
        <v>7758.2374371089982</v>
      </c>
      <c r="F282" s="295">
        <v>7758.2374371089982</v>
      </c>
      <c r="G282" s="295">
        <v>7758.2374371089982</v>
      </c>
      <c r="H282" s="295">
        <v>0</v>
      </c>
      <c r="I282" s="295">
        <v>0</v>
      </c>
      <c r="J282" s="295">
        <v>0</v>
      </c>
      <c r="K282" s="295">
        <v>0</v>
      </c>
      <c r="L282" s="295">
        <v>0</v>
      </c>
      <c r="M282" s="295">
        <v>0</v>
      </c>
      <c r="N282" s="291"/>
      <c r="O282" s="295">
        <v>4.3510760798331551</v>
      </c>
      <c r="P282" s="295">
        <v>4.3510760798331551</v>
      </c>
      <c r="Q282" s="295">
        <v>4.3510760798331551</v>
      </c>
      <c r="R282" s="295">
        <v>4.3510760798331551</v>
      </c>
      <c r="S282" s="295">
        <v>0</v>
      </c>
      <c r="T282" s="295">
        <v>0</v>
      </c>
      <c r="U282" s="295">
        <v>0</v>
      </c>
      <c r="V282" s="295">
        <v>0</v>
      </c>
      <c r="W282" s="295">
        <v>0</v>
      </c>
      <c r="X282" s="295">
        <v>0</v>
      </c>
      <c r="Y282" s="410">
        <v>1</v>
      </c>
      <c r="Z282" s="410">
        <v>0</v>
      </c>
      <c r="AA282" s="410">
        <v>0</v>
      </c>
      <c r="AB282" s="410"/>
      <c r="AC282" s="410"/>
      <c r="AD282" s="410"/>
      <c r="AE282" s="410"/>
      <c r="AF282" s="410"/>
      <c r="AG282" s="410"/>
      <c r="AH282" s="410"/>
      <c r="AI282" s="410"/>
      <c r="AJ282" s="410"/>
      <c r="AK282" s="410"/>
      <c r="AL282" s="410"/>
      <c r="AM282" s="296">
        <f>SUM(Y282:AL282)</f>
        <v>1</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v>1</v>
      </c>
      <c r="Z283" s="411">
        <v>0</v>
      </c>
      <c r="AA283" s="411">
        <v>0</v>
      </c>
      <c r="AB283" s="411">
        <f t="shared" ref="AB283:AL283" si="115">AB282</f>
        <v>0</v>
      </c>
      <c r="AC283" s="411">
        <f t="shared" si="115"/>
        <v>0</v>
      </c>
      <c r="AD283" s="411">
        <f t="shared" si="115"/>
        <v>0</v>
      </c>
      <c r="AE283" s="411">
        <f t="shared" si="115"/>
        <v>0</v>
      </c>
      <c r="AF283" s="411">
        <f t="shared" si="115"/>
        <v>0</v>
      </c>
      <c r="AG283" s="411">
        <f t="shared" si="115"/>
        <v>0</v>
      </c>
      <c r="AH283" s="411">
        <f t="shared" si="115"/>
        <v>0</v>
      </c>
      <c r="AI283" s="411">
        <f t="shared" si="115"/>
        <v>0</v>
      </c>
      <c r="AJ283" s="411">
        <f t="shared" si="115"/>
        <v>0</v>
      </c>
      <c r="AK283" s="411">
        <f t="shared" si="115"/>
        <v>0</v>
      </c>
      <c r="AL283" s="411">
        <f t="shared" si="115"/>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v>63246.155788642405</v>
      </c>
      <c r="E285" s="295">
        <v>63246.155788642405</v>
      </c>
      <c r="F285" s="295">
        <v>63246.155788642405</v>
      </c>
      <c r="G285" s="295">
        <v>63246.155788642405</v>
      </c>
      <c r="H285" s="295">
        <v>63246.155788642405</v>
      </c>
      <c r="I285" s="295">
        <v>63246.155788642405</v>
      </c>
      <c r="J285" s="295">
        <v>63246.155788642405</v>
      </c>
      <c r="K285" s="295">
        <v>63246.155788642405</v>
      </c>
      <c r="L285" s="295">
        <v>63246.155788642405</v>
      </c>
      <c r="M285" s="295">
        <v>63246.155788642405</v>
      </c>
      <c r="N285" s="291"/>
      <c r="O285" s="295">
        <v>34.690399470213158</v>
      </c>
      <c r="P285" s="295">
        <v>34.690399470213158</v>
      </c>
      <c r="Q285" s="295">
        <v>34.690399470213158</v>
      </c>
      <c r="R285" s="295">
        <v>34.690399470213158</v>
      </c>
      <c r="S285" s="295">
        <v>34.690399470213158</v>
      </c>
      <c r="T285" s="295">
        <v>34.690399470213158</v>
      </c>
      <c r="U285" s="295">
        <v>34.690399470213158</v>
      </c>
      <c r="V285" s="295">
        <v>34.690399470213158</v>
      </c>
      <c r="W285" s="295">
        <v>34.690399470213158</v>
      </c>
      <c r="X285" s="295">
        <v>34.690399470213158</v>
      </c>
      <c r="Y285" s="410">
        <v>1</v>
      </c>
      <c r="Z285" s="410">
        <v>0</v>
      </c>
      <c r="AA285" s="410">
        <v>0</v>
      </c>
      <c r="AB285" s="410"/>
      <c r="AC285" s="410"/>
      <c r="AD285" s="410"/>
      <c r="AE285" s="410"/>
      <c r="AF285" s="410"/>
      <c r="AG285" s="410"/>
      <c r="AH285" s="410"/>
      <c r="AI285" s="410"/>
      <c r="AJ285" s="410"/>
      <c r="AK285" s="410"/>
      <c r="AL285" s="410"/>
      <c r="AM285" s="296">
        <f>SUM(Y285:AL285)</f>
        <v>1</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v>1</v>
      </c>
      <c r="Z286" s="411">
        <v>0</v>
      </c>
      <c r="AA286" s="411">
        <v>0</v>
      </c>
      <c r="AB286" s="411">
        <f t="shared" ref="AB286:AL286" si="116">AB285</f>
        <v>0</v>
      </c>
      <c r="AC286" s="411">
        <f t="shared" si="116"/>
        <v>0</v>
      </c>
      <c r="AD286" s="411">
        <f t="shared" si="116"/>
        <v>0</v>
      </c>
      <c r="AE286" s="411">
        <f t="shared" si="116"/>
        <v>0</v>
      </c>
      <c r="AF286" s="411">
        <f t="shared" si="116"/>
        <v>0</v>
      </c>
      <c r="AG286" s="411">
        <f t="shared" si="116"/>
        <v>0</v>
      </c>
      <c r="AH286" s="411">
        <f t="shared" si="116"/>
        <v>0</v>
      </c>
      <c r="AI286" s="411">
        <f t="shared" si="116"/>
        <v>0</v>
      </c>
      <c r="AJ286" s="411">
        <f t="shared" si="116"/>
        <v>0</v>
      </c>
      <c r="AK286" s="411">
        <f t="shared" si="116"/>
        <v>0</v>
      </c>
      <c r="AL286" s="411">
        <f t="shared" si="116"/>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v>22093</v>
      </c>
      <c r="E288" s="295">
        <v>22093</v>
      </c>
      <c r="F288" s="295">
        <v>20610.459973497607</v>
      </c>
      <c r="G288" s="295">
        <v>19894.005094043372</v>
      </c>
      <c r="H288" s="295">
        <v>19894.005094043372</v>
      </c>
      <c r="I288" s="295">
        <v>19894.005094043372</v>
      </c>
      <c r="J288" s="295">
        <v>19894.005094043372</v>
      </c>
      <c r="K288" s="295">
        <v>19894.005094043372</v>
      </c>
      <c r="L288" s="295">
        <v>19040.172781679059</v>
      </c>
      <c r="M288" s="295">
        <v>19040.172781679059</v>
      </c>
      <c r="N288" s="291"/>
      <c r="O288" s="295">
        <v>1</v>
      </c>
      <c r="P288" s="295">
        <v>0.93289548605882433</v>
      </c>
      <c r="Q288" s="295">
        <v>0.90046644158979638</v>
      </c>
      <c r="R288" s="295">
        <v>0.90046644158979638</v>
      </c>
      <c r="S288" s="295">
        <v>0.90046644158979638</v>
      </c>
      <c r="T288" s="295">
        <v>0.90046644158979638</v>
      </c>
      <c r="U288" s="295">
        <v>0.90046644158979638</v>
      </c>
      <c r="V288" s="295">
        <v>0.86181925413837235</v>
      </c>
      <c r="W288" s="295">
        <v>0.86181925413837235</v>
      </c>
      <c r="X288" s="295">
        <v>0.71400096049362416</v>
      </c>
      <c r="Y288" s="410">
        <v>1</v>
      </c>
      <c r="Z288" s="410">
        <v>0</v>
      </c>
      <c r="AA288" s="410">
        <v>0</v>
      </c>
      <c r="AB288" s="410"/>
      <c r="AC288" s="410"/>
      <c r="AD288" s="410"/>
      <c r="AE288" s="410"/>
      <c r="AF288" s="410"/>
      <c r="AG288" s="410"/>
      <c r="AH288" s="410"/>
      <c r="AI288" s="410"/>
      <c r="AJ288" s="410"/>
      <c r="AK288" s="410"/>
      <c r="AL288" s="410"/>
      <c r="AM288" s="296">
        <f>SUM(Y288:AL288)</f>
        <v>1</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v>1</v>
      </c>
      <c r="Z289" s="411">
        <v>0</v>
      </c>
      <c r="AA289" s="411">
        <v>0</v>
      </c>
      <c r="AB289" s="411">
        <f t="shared" ref="AB289:AL289" si="117">AB288</f>
        <v>0</v>
      </c>
      <c r="AC289" s="411">
        <f t="shared" si="117"/>
        <v>0</v>
      </c>
      <c r="AD289" s="411">
        <f t="shared" si="117"/>
        <v>0</v>
      </c>
      <c r="AE289" s="411">
        <f t="shared" si="117"/>
        <v>0</v>
      </c>
      <c r="AF289" s="411">
        <f t="shared" si="117"/>
        <v>0</v>
      </c>
      <c r="AG289" s="411">
        <f t="shared" si="117"/>
        <v>0</v>
      </c>
      <c r="AH289" s="411">
        <f t="shared" si="117"/>
        <v>0</v>
      </c>
      <c r="AI289" s="411">
        <f t="shared" si="117"/>
        <v>0</v>
      </c>
      <c r="AJ289" s="411">
        <f t="shared" si="117"/>
        <v>0</v>
      </c>
      <c r="AK289" s="411">
        <f t="shared" si="117"/>
        <v>0</v>
      </c>
      <c r="AL289" s="411">
        <f t="shared" si="117"/>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v>49096</v>
      </c>
      <c r="E291" s="295">
        <v>49096</v>
      </c>
      <c r="F291" s="295">
        <v>42590.261380968041</v>
      </c>
      <c r="G291" s="295">
        <v>39199.830635316241</v>
      </c>
      <c r="H291" s="295">
        <v>39199.830635316241</v>
      </c>
      <c r="I291" s="295">
        <v>39199.830635316241</v>
      </c>
      <c r="J291" s="295">
        <v>39199.830635316241</v>
      </c>
      <c r="K291" s="295">
        <v>39199.830635316241</v>
      </c>
      <c r="L291" s="295">
        <v>39182.849863746684</v>
      </c>
      <c r="M291" s="295">
        <v>39182.849863746684</v>
      </c>
      <c r="N291" s="291"/>
      <c r="O291" s="295">
        <v>3</v>
      </c>
      <c r="P291" s="295">
        <v>2.6024683099010941</v>
      </c>
      <c r="Q291" s="295">
        <v>2.3952968043414682</v>
      </c>
      <c r="R291" s="295">
        <v>2.3952968043414682</v>
      </c>
      <c r="S291" s="295">
        <v>2.3952968043414682</v>
      </c>
      <c r="T291" s="295">
        <v>2.3952968043414682</v>
      </c>
      <c r="U291" s="295">
        <v>2.3952968043414682</v>
      </c>
      <c r="V291" s="295">
        <v>2.3942591981269361</v>
      </c>
      <c r="W291" s="295">
        <v>2.3942591981269361</v>
      </c>
      <c r="X291" s="295">
        <v>2.2267940713945822</v>
      </c>
      <c r="Y291" s="410">
        <v>1</v>
      </c>
      <c r="Z291" s="410">
        <v>0</v>
      </c>
      <c r="AA291" s="410">
        <v>0</v>
      </c>
      <c r="AB291" s="410"/>
      <c r="AC291" s="410"/>
      <c r="AD291" s="410"/>
      <c r="AE291" s="410"/>
      <c r="AF291" s="410"/>
      <c r="AG291" s="410"/>
      <c r="AH291" s="410"/>
      <c r="AI291" s="410"/>
      <c r="AJ291" s="410"/>
      <c r="AK291" s="410"/>
      <c r="AL291" s="410"/>
      <c r="AM291" s="296">
        <f>SUM(Y291:AL291)</f>
        <v>1</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v>1</v>
      </c>
      <c r="Z292" s="411">
        <v>0</v>
      </c>
      <c r="AA292" s="411">
        <v>0</v>
      </c>
      <c r="AB292" s="411">
        <f t="shared" ref="AB292:AL292" si="118">AB291</f>
        <v>0</v>
      </c>
      <c r="AC292" s="411">
        <f t="shared" si="118"/>
        <v>0</v>
      </c>
      <c r="AD292" s="411">
        <f t="shared" si="118"/>
        <v>0</v>
      </c>
      <c r="AE292" s="411">
        <f t="shared" si="118"/>
        <v>0</v>
      </c>
      <c r="AF292" s="411">
        <f t="shared" si="118"/>
        <v>0</v>
      </c>
      <c r="AG292" s="411">
        <f t="shared" si="118"/>
        <v>0</v>
      </c>
      <c r="AH292" s="411">
        <f t="shared" si="118"/>
        <v>0</v>
      </c>
      <c r="AI292" s="411">
        <f t="shared" si="118"/>
        <v>0</v>
      </c>
      <c r="AJ292" s="411">
        <f t="shared" si="118"/>
        <v>0</v>
      </c>
      <c r="AK292" s="411">
        <f t="shared" si="118"/>
        <v>0</v>
      </c>
      <c r="AL292" s="411">
        <f t="shared" si="118"/>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t="s">
        <v>771</v>
      </c>
      <c r="E294" s="295" t="s">
        <v>771</v>
      </c>
      <c r="F294" s="295" t="s">
        <v>771</v>
      </c>
      <c r="G294" s="295" t="s">
        <v>771</v>
      </c>
      <c r="H294" s="295" t="s">
        <v>771</v>
      </c>
      <c r="I294" s="295" t="s">
        <v>771</v>
      </c>
      <c r="J294" s="295" t="s">
        <v>771</v>
      </c>
      <c r="K294" s="295" t="s">
        <v>771</v>
      </c>
      <c r="L294" s="295" t="s">
        <v>771</v>
      </c>
      <c r="M294" s="295" t="s">
        <v>771</v>
      </c>
      <c r="N294" s="291"/>
      <c r="O294" s="295" t="s">
        <v>771</v>
      </c>
      <c r="P294" s="295" t="s">
        <v>771</v>
      </c>
      <c r="Q294" s="295" t="s">
        <v>771</v>
      </c>
      <c r="R294" s="295" t="s">
        <v>771</v>
      </c>
      <c r="S294" s="295" t="s">
        <v>771</v>
      </c>
      <c r="T294" s="295" t="s">
        <v>771</v>
      </c>
      <c r="U294" s="295" t="s">
        <v>771</v>
      </c>
      <c r="V294" s="295" t="s">
        <v>771</v>
      </c>
      <c r="W294" s="295" t="s">
        <v>771</v>
      </c>
      <c r="X294" s="295" t="s">
        <v>771</v>
      </c>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v>0</v>
      </c>
      <c r="Z295" s="411">
        <v>0</v>
      </c>
      <c r="AA295" s="411">
        <v>0</v>
      </c>
      <c r="AB295" s="411">
        <f t="shared" ref="AB295:AL295" si="119">AB294</f>
        <v>0</v>
      </c>
      <c r="AC295" s="411">
        <f t="shared" si="119"/>
        <v>0</v>
      </c>
      <c r="AD295" s="411">
        <f t="shared" si="119"/>
        <v>0</v>
      </c>
      <c r="AE295" s="411">
        <f t="shared" si="119"/>
        <v>0</v>
      </c>
      <c r="AF295" s="411">
        <f t="shared" si="119"/>
        <v>0</v>
      </c>
      <c r="AG295" s="411">
        <f t="shared" si="119"/>
        <v>0</v>
      </c>
      <c r="AH295" s="411">
        <f t="shared" si="119"/>
        <v>0</v>
      </c>
      <c r="AI295" s="411">
        <f t="shared" si="119"/>
        <v>0</v>
      </c>
      <c r="AJ295" s="411">
        <f t="shared" si="119"/>
        <v>0</v>
      </c>
      <c r="AK295" s="411">
        <f t="shared" si="119"/>
        <v>0</v>
      </c>
      <c r="AL295" s="411">
        <f t="shared" si="119"/>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v>0</v>
      </c>
      <c r="E297" s="295">
        <v>0</v>
      </c>
      <c r="F297" s="295">
        <v>0</v>
      </c>
      <c r="G297" s="295">
        <v>0</v>
      </c>
      <c r="H297" s="295">
        <v>0</v>
      </c>
      <c r="I297" s="295">
        <v>0</v>
      </c>
      <c r="J297" s="295">
        <v>0</v>
      </c>
      <c r="K297" s="295">
        <v>0</v>
      </c>
      <c r="L297" s="295">
        <v>0</v>
      </c>
      <c r="M297" s="295">
        <v>0</v>
      </c>
      <c r="N297" s="291"/>
      <c r="O297" s="295">
        <v>142.23673700000001</v>
      </c>
      <c r="P297" s="295">
        <v>0</v>
      </c>
      <c r="Q297" s="295">
        <v>0</v>
      </c>
      <c r="R297" s="295">
        <v>0</v>
      </c>
      <c r="S297" s="295">
        <v>0</v>
      </c>
      <c r="T297" s="295">
        <v>0</v>
      </c>
      <c r="U297" s="295">
        <v>0</v>
      </c>
      <c r="V297" s="295">
        <v>0</v>
      </c>
      <c r="W297" s="295">
        <v>0</v>
      </c>
      <c r="X297" s="295">
        <v>0</v>
      </c>
      <c r="Y297" s="410">
        <v>1</v>
      </c>
      <c r="Z297" s="410">
        <v>0</v>
      </c>
      <c r="AA297" s="410">
        <v>0</v>
      </c>
      <c r="AB297" s="410"/>
      <c r="AC297" s="410"/>
      <c r="AD297" s="410"/>
      <c r="AE297" s="410"/>
      <c r="AF297" s="410"/>
      <c r="AG297" s="410"/>
      <c r="AH297" s="410"/>
      <c r="AI297" s="410"/>
      <c r="AJ297" s="410"/>
      <c r="AK297" s="410"/>
      <c r="AL297" s="410"/>
      <c r="AM297" s="296">
        <f>SUM(Y297:AL297)</f>
        <v>1</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1</v>
      </c>
      <c r="Z298" s="411">
        <v>0</v>
      </c>
      <c r="AA298" s="411">
        <v>0</v>
      </c>
      <c r="AB298" s="411">
        <f t="shared" ref="AB298:AL298" si="120">AB297</f>
        <v>0</v>
      </c>
      <c r="AC298" s="411">
        <f t="shared" si="120"/>
        <v>0</v>
      </c>
      <c r="AD298" s="411">
        <f t="shared" si="120"/>
        <v>0</v>
      </c>
      <c r="AE298" s="411">
        <f t="shared" si="120"/>
        <v>0</v>
      </c>
      <c r="AF298" s="411">
        <f t="shared" si="120"/>
        <v>0</v>
      </c>
      <c r="AG298" s="411">
        <f t="shared" si="120"/>
        <v>0</v>
      </c>
      <c r="AH298" s="411">
        <f t="shared" si="120"/>
        <v>0</v>
      </c>
      <c r="AI298" s="411">
        <f t="shared" si="120"/>
        <v>0</v>
      </c>
      <c r="AJ298" s="411">
        <f t="shared" si="120"/>
        <v>0</v>
      </c>
      <c r="AK298" s="411">
        <f t="shared" si="120"/>
        <v>0</v>
      </c>
      <c r="AL298" s="411">
        <f t="shared" si="120"/>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v>0</v>
      </c>
      <c r="E300" s="295">
        <v>0</v>
      </c>
      <c r="F300" s="295">
        <v>0</v>
      </c>
      <c r="G300" s="295">
        <v>0</v>
      </c>
      <c r="H300" s="295">
        <v>0</v>
      </c>
      <c r="I300" s="295">
        <v>0</v>
      </c>
      <c r="J300" s="295">
        <v>0</v>
      </c>
      <c r="K300" s="295">
        <v>0</v>
      </c>
      <c r="L300" s="295">
        <v>0</v>
      </c>
      <c r="M300" s="295">
        <v>0</v>
      </c>
      <c r="N300" s="291"/>
      <c r="O300" s="295">
        <v>0</v>
      </c>
      <c r="P300" s="295">
        <v>0</v>
      </c>
      <c r="Q300" s="295">
        <v>0</v>
      </c>
      <c r="R300" s="295">
        <v>0</v>
      </c>
      <c r="S300" s="295">
        <v>0</v>
      </c>
      <c r="T300" s="295">
        <v>0</v>
      </c>
      <c r="U300" s="295">
        <v>0</v>
      </c>
      <c r="V300" s="295">
        <v>0</v>
      </c>
      <c r="W300" s="295">
        <v>0</v>
      </c>
      <c r="X300" s="295">
        <v>0</v>
      </c>
      <c r="Y300" s="410">
        <v>1</v>
      </c>
      <c r="Z300" s="410">
        <v>0</v>
      </c>
      <c r="AA300" s="410">
        <v>0</v>
      </c>
      <c r="AB300" s="410"/>
      <c r="AC300" s="410"/>
      <c r="AD300" s="410"/>
      <c r="AE300" s="410"/>
      <c r="AF300" s="410"/>
      <c r="AG300" s="410"/>
      <c r="AH300" s="410"/>
      <c r="AI300" s="410"/>
      <c r="AJ300" s="410"/>
      <c r="AK300" s="410"/>
      <c r="AL300" s="410"/>
      <c r="AM300" s="296">
        <f>SUM(Y300:AL300)</f>
        <v>1</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1</v>
      </c>
      <c r="Z301" s="411">
        <v>0</v>
      </c>
      <c r="AA301" s="411">
        <v>0</v>
      </c>
      <c r="AB301" s="411">
        <f t="shared" ref="AB301:AL301" si="121">AB300</f>
        <v>0</v>
      </c>
      <c r="AC301" s="411">
        <f t="shared" si="121"/>
        <v>0</v>
      </c>
      <c r="AD301" s="411">
        <f t="shared" si="121"/>
        <v>0</v>
      </c>
      <c r="AE301" s="411">
        <f t="shared" si="121"/>
        <v>0</v>
      </c>
      <c r="AF301" s="411">
        <f t="shared" si="121"/>
        <v>0</v>
      </c>
      <c r="AG301" s="411">
        <f t="shared" si="121"/>
        <v>0</v>
      </c>
      <c r="AH301" s="411">
        <f t="shared" si="121"/>
        <v>0</v>
      </c>
      <c r="AI301" s="411">
        <f t="shared" si="121"/>
        <v>0</v>
      </c>
      <c r="AJ301" s="411">
        <f t="shared" si="121"/>
        <v>0</v>
      </c>
      <c r="AK301" s="411">
        <f t="shared" si="121"/>
        <v>0</v>
      </c>
      <c r="AL301" s="411">
        <f t="shared" si="121"/>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t="s">
        <v>771</v>
      </c>
      <c r="E303" s="295" t="s">
        <v>771</v>
      </c>
      <c r="F303" s="295" t="s">
        <v>771</v>
      </c>
      <c r="G303" s="295" t="s">
        <v>771</v>
      </c>
      <c r="H303" s="295" t="s">
        <v>771</v>
      </c>
      <c r="I303" s="295" t="s">
        <v>771</v>
      </c>
      <c r="J303" s="295" t="s">
        <v>771</v>
      </c>
      <c r="K303" s="295" t="s">
        <v>771</v>
      </c>
      <c r="L303" s="295" t="s">
        <v>771</v>
      </c>
      <c r="M303" s="295" t="s">
        <v>771</v>
      </c>
      <c r="N303" s="291"/>
      <c r="O303" s="295" t="s">
        <v>771</v>
      </c>
      <c r="P303" s="295" t="s">
        <v>771</v>
      </c>
      <c r="Q303" s="295" t="s">
        <v>771</v>
      </c>
      <c r="R303" s="295" t="s">
        <v>771</v>
      </c>
      <c r="S303" s="295" t="s">
        <v>771</v>
      </c>
      <c r="T303" s="295" t="s">
        <v>771</v>
      </c>
      <c r="U303" s="295" t="s">
        <v>771</v>
      </c>
      <c r="V303" s="295" t="s">
        <v>771</v>
      </c>
      <c r="W303" s="295" t="s">
        <v>771</v>
      </c>
      <c r="X303" s="295" t="s">
        <v>771</v>
      </c>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f t="shared" ref="AB304:AL304" si="122">AB303</f>
        <v>0</v>
      </c>
      <c r="AC304" s="411">
        <f t="shared" si="122"/>
        <v>0</v>
      </c>
      <c r="AD304" s="411">
        <f t="shared" si="122"/>
        <v>0</v>
      </c>
      <c r="AE304" s="411">
        <f t="shared" si="122"/>
        <v>0</v>
      </c>
      <c r="AF304" s="411">
        <f t="shared" si="122"/>
        <v>0</v>
      </c>
      <c r="AG304" s="411">
        <f t="shared" si="122"/>
        <v>0</v>
      </c>
      <c r="AH304" s="411">
        <f t="shared" si="122"/>
        <v>0</v>
      </c>
      <c r="AI304" s="411">
        <f t="shared" si="122"/>
        <v>0</v>
      </c>
      <c r="AJ304" s="411">
        <f t="shared" si="122"/>
        <v>0</v>
      </c>
      <c r="AK304" s="411">
        <f t="shared" si="122"/>
        <v>0</v>
      </c>
      <c r="AL304" s="411">
        <f t="shared" si="122"/>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v>1047116.7699332014</v>
      </c>
      <c r="E307" s="295">
        <v>1030338.4733909436</v>
      </c>
      <c r="F307" s="295">
        <v>1027108.7872834338</v>
      </c>
      <c r="G307" s="295">
        <v>1027108.7872834338</v>
      </c>
      <c r="H307" s="295">
        <v>1006547.3741691143</v>
      </c>
      <c r="I307" s="295">
        <v>996103.70773962769</v>
      </c>
      <c r="J307" s="295">
        <v>996103.70773962769</v>
      </c>
      <c r="K307" s="295">
        <v>992633.79295179772</v>
      </c>
      <c r="L307" s="295">
        <v>990094.13585562457</v>
      </c>
      <c r="M307" s="295">
        <v>913962.35800350993</v>
      </c>
      <c r="N307" s="295">
        <v>12</v>
      </c>
      <c r="O307" s="295">
        <v>178.8613441561867</v>
      </c>
      <c r="P307" s="295">
        <v>178.8613441561867</v>
      </c>
      <c r="Q307" s="295">
        <v>177.82750514765115</v>
      </c>
      <c r="R307" s="295">
        <v>177.82750514765115</v>
      </c>
      <c r="S307" s="295">
        <v>171.51420577817339</v>
      </c>
      <c r="T307" s="295">
        <v>164.37154174240914</v>
      </c>
      <c r="U307" s="295">
        <v>164.37154174240914</v>
      </c>
      <c r="V307" s="295">
        <v>164.37154174240914</v>
      </c>
      <c r="W307" s="295">
        <v>164.17318850368622</v>
      </c>
      <c r="X307" s="295">
        <v>148.55369093701236</v>
      </c>
      <c r="Y307" s="415">
        <v>0</v>
      </c>
      <c r="Z307" s="503">
        <v>0.39156887341439039</v>
      </c>
      <c r="AA307" s="503">
        <v>0.60843112658560961</v>
      </c>
      <c r="AB307" s="503"/>
      <c r="AC307" s="415"/>
      <c r="AD307" s="415"/>
      <c r="AE307" s="415"/>
      <c r="AF307" s="415"/>
      <c r="AG307" s="415"/>
      <c r="AH307" s="415"/>
      <c r="AI307" s="415"/>
      <c r="AJ307" s="415"/>
      <c r="AK307" s="415"/>
      <c r="AL307" s="415"/>
      <c r="AM307" s="296">
        <f>SUM(Y307:AL307)</f>
        <v>1</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v>0</v>
      </c>
      <c r="Z308" s="411">
        <v>0.39156887341439039</v>
      </c>
      <c r="AA308" s="411">
        <v>0.60843112658560961</v>
      </c>
      <c r="AB308" s="411">
        <f t="shared" ref="AB308:AL308" si="123">AB307</f>
        <v>0</v>
      </c>
      <c r="AC308" s="411">
        <f t="shared" si="123"/>
        <v>0</v>
      </c>
      <c r="AD308" s="411">
        <f t="shared" si="123"/>
        <v>0</v>
      </c>
      <c r="AE308" s="411">
        <f t="shared" si="123"/>
        <v>0</v>
      </c>
      <c r="AF308" s="411">
        <f t="shared" si="123"/>
        <v>0</v>
      </c>
      <c r="AG308" s="411">
        <f t="shared" si="123"/>
        <v>0</v>
      </c>
      <c r="AH308" s="411">
        <f t="shared" si="123"/>
        <v>0</v>
      </c>
      <c r="AI308" s="411">
        <f t="shared" si="123"/>
        <v>0</v>
      </c>
      <c r="AJ308" s="411">
        <f t="shared" si="123"/>
        <v>0</v>
      </c>
      <c r="AK308" s="411">
        <f t="shared" si="123"/>
        <v>0</v>
      </c>
      <c r="AL308" s="411">
        <f t="shared" si="123"/>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v>399272.25947202032</v>
      </c>
      <c r="E310" s="295">
        <v>399272.25947202032</v>
      </c>
      <c r="F310" s="295">
        <v>397003.58726406744</v>
      </c>
      <c r="G310" s="295">
        <v>298359.06338051608</v>
      </c>
      <c r="H310" s="295">
        <v>219011.73278247623</v>
      </c>
      <c r="I310" s="295">
        <v>219011.73278247623</v>
      </c>
      <c r="J310" s="295">
        <v>219011.73278247623</v>
      </c>
      <c r="K310" s="295">
        <v>219011.73278247623</v>
      </c>
      <c r="L310" s="295">
        <v>219011.73278247623</v>
      </c>
      <c r="M310" s="295">
        <v>219011.73278247623</v>
      </c>
      <c r="N310" s="295">
        <v>12</v>
      </c>
      <c r="O310" s="295">
        <v>107.72378851764819</v>
      </c>
      <c r="P310" s="295">
        <v>107.72378851764819</v>
      </c>
      <c r="Q310" s="295">
        <v>107.08467863821971</v>
      </c>
      <c r="R310" s="295">
        <v>81.466509935737179</v>
      </c>
      <c r="S310" s="295">
        <v>56.799909660251458</v>
      </c>
      <c r="T310" s="295">
        <v>56.799909660251458</v>
      </c>
      <c r="U310" s="295">
        <v>56.799909660251458</v>
      </c>
      <c r="V310" s="295">
        <v>56.799909660251458</v>
      </c>
      <c r="W310" s="295">
        <v>56.799909660251458</v>
      </c>
      <c r="X310" s="295">
        <v>56.799909660251458</v>
      </c>
      <c r="Y310" s="415">
        <v>0</v>
      </c>
      <c r="Z310" s="503">
        <v>1</v>
      </c>
      <c r="AA310" s="415">
        <v>0</v>
      </c>
      <c r="AB310" s="415"/>
      <c r="AC310" s="415"/>
      <c r="AD310" s="415"/>
      <c r="AE310" s="415"/>
      <c r="AF310" s="415"/>
      <c r="AG310" s="415"/>
      <c r="AH310" s="415"/>
      <c r="AI310" s="415"/>
      <c r="AJ310" s="415"/>
      <c r="AK310" s="415"/>
      <c r="AL310" s="415"/>
      <c r="AM310" s="296">
        <f>SUM(Y310:AL310)</f>
        <v>1</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v>0</v>
      </c>
      <c r="Z311" s="411">
        <v>1</v>
      </c>
      <c r="AA311" s="411">
        <v>0</v>
      </c>
      <c r="AB311" s="411">
        <f t="shared" ref="AB311:AL311" si="124">AB310</f>
        <v>0</v>
      </c>
      <c r="AC311" s="411">
        <f t="shared" si="124"/>
        <v>0</v>
      </c>
      <c r="AD311" s="411">
        <f t="shared" si="124"/>
        <v>0</v>
      </c>
      <c r="AE311" s="411">
        <f t="shared" si="124"/>
        <v>0</v>
      </c>
      <c r="AF311" s="411">
        <f t="shared" si="124"/>
        <v>0</v>
      </c>
      <c r="AG311" s="411">
        <f t="shared" si="124"/>
        <v>0</v>
      </c>
      <c r="AH311" s="411">
        <f t="shared" si="124"/>
        <v>0</v>
      </c>
      <c r="AI311" s="411">
        <f t="shared" si="124"/>
        <v>0</v>
      </c>
      <c r="AJ311" s="411">
        <f t="shared" si="124"/>
        <v>0</v>
      </c>
      <c r="AK311" s="411">
        <f t="shared" si="124"/>
        <v>0</v>
      </c>
      <c r="AL311" s="411">
        <f t="shared" si="124"/>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t="s">
        <v>771</v>
      </c>
      <c r="E313" s="295" t="s">
        <v>771</v>
      </c>
      <c r="F313" s="295" t="s">
        <v>771</v>
      </c>
      <c r="G313" s="295" t="s">
        <v>771</v>
      </c>
      <c r="H313" s="295" t="s">
        <v>771</v>
      </c>
      <c r="I313" s="295" t="s">
        <v>771</v>
      </c>
      <c r="J313" s="295" t="s">
        <v>771</v>
      </c>
      <c r="K313" s="295" t="s">
        <v>771</v>
      </c>
      <c r="L313" s="295" t="s">
        <v>771</v>
      </c>
      <c r="M313" s="295" t="s">
        <v>771</v>
      </c>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v>0</v>
      </c>
      <c r="Z314" s="411">
        <v>0</v>
      </c>
      <c r="AA314" s="411">
        <v>0</v>
      </c>
      <c r="AB314" s="411">
        <f t="shared" ref="AB314:AL314" si="125">AB313</f>
        <v>0</v>
      </c>
      <c r="AC314" s="411">
        <f t="shared" si="125"/>
        <v>0</v>
      </c>
      <c r="AD314" s="411">
        <f t="shared" si="125"/>
        <v>0</v>
      </c>
      <c r="AE314" s="411">
        <f t="shared" si="125"/>
        <v>0</v>
      </c>
      <c r="AF314" s="411">
        <f t="shared" si="125"/>
        <v>0</v>
      </c>
      <c r="AG314" s="411">
        <f t="shared" si="125"/>
        <v>0</v>
      </c>
      <c r="AH314" s="411">
        <f t="shared" si="125"/>
        <v>0</v>
      </c>
      <c r="AI314" s="411">
        <f t="shared" si="125"/>
        <v>0</v>
      </c>
      <c r="AJ314" s="411">
        <f t="shared" si="125"/>
        <v>0</v>
      </c>
      <c r="AK314" s="411">
        <f t="shared" si="125"/>
        <v>0</v>
      </c>
      <c r="AL314" s="411">
        <f t="shared" si="125"/>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t="s">
        <v>771</v>
      </c>
      <c r="E316" s="295" t="s">
        <v>771</v>
      </c>
      <c r="F316" s="295" t="s">
        <v>771</v>
      </c>
      <c r="G316" s="295" t="s">
        <v>771</v>
      </c>
      <c r="H316" s="295" t="s">
        <v>771</v>
      </c>
      <c r="I316" s="295" t="s">
        <v>771</v>
      </c>
      <c r="J316" s="295" t="s">
        <v>771</v>
      </c>
      <c r="K316" s="295" t="s">
        <v>771</v>
      </c>
      <c r="L316" s="295" t="s">
        <v>771</v>
      </c>
      <c r="M316" s="295" t="s">
        <v>771</v>
      </c>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v>0</v>
      </c>
      <c r="Z317" s="411">
        <v>0</v>
      </c>
      <c r="AA317" s="411">
        <v>0</v>
      </c>
      <c r="AB317" s="411">
        <f t="shared" ref="AB317:AL317" si="126">AB316</f>
        <v>0</v>
      </c>
      <c r="AC317" s="411">
        <f t="shared" si="126"/>
        <v>0</v>
      </c>
      <c r="AD317" s="411">
        <f t="shared" si="126"/>
        <v>0</v>
      </c>
      <c r="AE317" s="411">
        <f t="shared" si="126"/>
        <v>0</v>
      </c>
      <c r="AF317" s="411">
        <f t="shared" si="126"/>
        <v>0</v>
      </c>
      <c r="AG317" s="411">
        <f t="shared" si="126"/>
        <v>0</v>
      </c>
      <c r="AH317" s="411">
        <f t="shared" si="126"/>
        <v>0</v>
      </c>
      <c r="AI317" s="411">
        <f t="shared" si="126"/>
        <v>0</v>
      </c>
      <c r="AJ317" s="411">
        <f t="shared" si="126"/>
        <v>0</v>
      </c>
      <c r="AK317" s="411">
        <f t="shared" si="126"/>
        <v>0</v>
      </c>
      <c r="AL317" s="411">
        <f t="shared" si="126"/>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t="s">
        <v>771</v>
      </c>
      <c r="E319" s="295" t="s">
        <v>771</v>
      </c>
      <c r="F319" s="295" t="s">
        <v>771</v>
      </c>
      <c r="G319" s="295" t="s">
        <v>771</v>
      </c>
      <c r="H319" s="295" t="s">
        <v>771</v>
      </c>
      <c r="I319" s="295" t="s">
        <v>771</v>
      </c>
      <c r="J319" s="295" t="s">
        <v>771</v>
      </c>
      <c r="K319" s="295" t="s">
        <v>771</v>
      </c>
      <c r="L319" s="295" t="s">
        <v>771</v>
      </c>
      <c r="M319" s="295" t="s">
        <v>771</v>
      </c>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v>0</v>
      </c>
      <c r="Z320" s="411">
        <v>0</v>
      </c>
      <c r="AA320" s="411">
        <v>0</v>
      </c>
      <c r="AB320" s="411">
        <f t="shared" ref="AB320:AL320" si="127">AB319</f>
        <v>0</v>
      </c>
      <c r="AC320" s="411">
        <f t="shared" si="127"/>
        <v>0</v>
      </c>
      <c r="AD320" s="411">
        <f t="shared" si="127"/>
        <v>0</v>
      </c>
      <c r="AE320" s="411">
        <f t="shared" si="127"/>
        <v>0</v>
      </c>
      <c r="AF320" s="411">
        <f t="shared" si="127"/>
        <v>0</v>
      </c>
      <c r="AG320" s="411">
        <f t="shared" si="127"/>
        <v>0</v>
      </c>
      <c r="AH320" s="411">
        <f t="shared" si="127"/>
        <v>0</v>
      </c>
      <c r="AI320" s="411">
        <f t="shared" si="127"/>
        <v>0</v>
      </c>
      <c r="AJ320" s="411">
        <f t="shared" si="127"/>
        <v>0</v>
      </c>
      <c r="AK320" s="411">
        <f t="shared" si="127"/>
        <v>0</v>
      </c>
      <c r="AL320" s="411">
        <f t="shared" si="127"/>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t="s">
        <v>771</v>
      </c>
      <c r="E322" s="295" t="s">
        <v>771</v>
      </c>
      <c r="F322" s="295" t="s">
        <v>771</v>
      </c>
      <c r="G322" s="295" t="s">
        <v>771</v>
      </c>
      <c r="H322" s="295" t="s">
        <v>771</v>
      </c>
      <c r="I322" s="295" t="s">
        <v>771</v>
      </c>
      <c r="J322" s="295" t="s">
        <v>771</v>
      </c>
      <c r="K322" s="295" t="s">
        <v>771</v>
      </c>
      <c r="L322" s="295" t="s">
        <v>771</v>
      </c>
      <c r="M322" s="295" t="s">
        <v>771</v>
      </c>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f t="shared" ref="AB323:AL323" si="128">AB322</f>
        <v>0</v>
      </c>
      <c r="AC323" s="411">
        <f t="shared" si="128"/>
        <v>0</v>
      </c>
      <c r="AD323" s="411">
        <f t="shared" si="128"/>
        <v>0</v>
      </c>
      <c r="AE323" s="411">
        <f t="shared" si="128"/>
        <v>0</v>
      </c>
      <c r="AF323" s="411">
        <f t="shared" si="128"/>
        <v>0</v>
      </c>
      <c r="AG323" s="411">
        <f t="shared" si="128"/>
        <v>0</v>
      </c>
      <c r="AH323" s="411">
        <f t="shared" si="128"/>
        <v>0</v>
      </c>
      <c r="AI323" s="411">
        <f t="shared" si="128"/>
        <v>0</v>
      </c>
      <c r="AJ323" s="411">
        <f t="shared" si="128"/>
        <v>0</v>
      </c>
      <c r="AK323" s="411">
        <f t="shared" si="128"/>
        <v>0</v>
      </c>
      <c r="AL323" s="411">
        <f t="shared" si="128"/>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487</v>
      </c>
      <c r="C325" s="291" t="s">
        <v>25</v>
      </c>
      <c r="D325" s="295" t="s">
        <v>771</v>
      </c>
      <c r="E325" s="295" t="s">
        <v>771</v>
      </c>
      <c r="F325" s="295" t="s">
        <v>771</v>
      </c>
      <c r="G325" s="295" t="s">
        <v>771</v>
      </c>
      <c r="H325" s="295" t="s">
        <v>771</v>
      </c>
      <c r="I325" s="295" t="s">
        <v>771</v>
      </c>
      <c r="J325" s="295" t="s">
        <v>771</v>
      </c>
      <c r="K325" s="295" t="s">
        <v>771</v>
      </c>
      <c r="L325" s="295" t="s">
        <v>771</v>
      </c>
      <c r="M325" s="295" t="s">
        <v>771</v>
      </c>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0</v>
      </c>
      <c r="AA326" s="411">
        <v>0</v>
      </c>
      <c r="AB326" s="411">
        <f t="shared" ref="AB326:AL326" si="129">AB325</f>
        <v>0</v>
      </c>
      <c r="AC326" s="411">
        <f t="shared" si="129"/>
        <v>0</v>
      </c>
      <c r="AD326" s="411">
        <f t="shared" si="129"/>
        <v>0</v>
      </c>
      <c r="AE326" s="411">
        <f t="shared" si="129"/>
        <v>0</v>
      </c>
      <c r="AF326" s="411">
        <f t="shared" si="129"/>
        <v>0</v>
      </c>
      <c r="AG326" s="411">
        <f t="shared" si="129"/>
        <v>0</v>
      </c>
      <c r="AH326" s="411">
        <f t="shared" si="129"/>
        <v>0</v>
      </c>
      <c r="AI326" s="411">
        <f t="shared" si="129"/>
        <v>0</v>
      </c>
      <c r="AJ326" s="411">
        <f t="shared" si="129"/>
        <v>0</v>
      </c>
      <c r="AK326" s="411">
        <f t="shared" si="129"/>
        <v>0</v>
      </c>
      <c r="AL326" s="411">
        <f t="shared" si="129"/>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v>505</v>
      </c>
      <c r="E328" s="295">
        <v>0</v>
      </c>
      <c r="F328" s="295">
        <v>0</v>
      </c>
      <c r="G328" s="295">
        <v>0</v>
      </c>
      <c r="H328" s="295">
        <v>0</v>
      </c>
      <c r="I328" s="295">
        <v>0</v>
      </c>
      <c r="J328" s="295">
        <v>0</v>
      </c>
      <c r="K328" s="295">
        <v>0</v>
      </c>
      <c r="L328" s="295">
        <v>0</v>
      </c>
      <c r="M328" s="295">
        <v>0</v>
      </c>
      <c r="N328" s="291"/>
      <c r="O328" s="295">
        <v>38</v>
      </c>
      <c r="P328" s="295">
        <v>0</v>
      </c>
      <c r="Q328" s="295">
        <v>0</v>
      </c>
      <c r="R328" s="295">
        <v>0</v>
      </c>
      <c r="S328" s="295">
        <v>0</v>
      </c>
      <c r="T328" s="295">
        <v>0</v>
      </c>
      <c r="U328" s="295">
        <v>0</v>
      </c>
      <c r="V328" s="295">
        <v>0</v>
      </c>
      <c r="W328" s="295">
        <v>0</v>
      </c>
      <c r="X328" s="295">
        <v>0</v>
      </c>
      <c r="Y328" s="415">
        <v>0</v>
      </c>
      <c r="Z328" s="415">
        <v>0</v>
      </c>
      <c r="AA328" s="415">
        <v>1</v>
      </c>
      <c r="AB328" s="415"/>
      <c r="AC328" s="415"/>
      <c r="AD328" s="415"/>
      <c r="AE328" s="415"/>
      <c r="AF328" s="415"/>
      <c r="AG328" s="415"/>
      <c r="AH328" s="415"/>
      <c r="AI328" s="415"/>
      <c r="AJ328" s="415"/>
      <c r="AK328" s="415"/>
      <c r="AL328" s="415"/>
      <c r="AM328" s="296">
        <f>SUM(Y328:AL328)</f>
        <v>1</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1</v>
      </c>
      <c r="AB329" s="411">
        <f t="shared" ref="AB329:AL329" si="130">AB328</f>
        <v>0</v>
      </c>
      <c r="AC329" s="411">
        <f t="shared" si="130"/>
        <v>0</v>
      </c>
      <c r="AD329" s="411">
        <f t="shared" si="130"/>
        <v>0</v>
      </c>
      <c r="AE329" s="411">
        <f t="shared" si="130"/>
        <v>0</v>
      </c>
      <c r="AF329" s="411">
        <f t="shared" si="130"/>
        <v>0</v>
      </c>
      <c r="AG329" s="411">
        <f t="shared" si="130"/>
        <v>0</v>
      </c>
      <c r="AH329" s="411">
        <f t="shared" si="130"/>
        <v>0</v>
      </c>
      <c r="AI329" s="411">
        <f t="shared" si="130"/>
        <v>0</v>
      </c>
      <c r="AJ329" s="411">
        <f t="shared" si="130"/>
        <v>0</v>
      </c>
      <c r="AK329" s="411">
        <f t="shared" si="130"/>
        <v>0</v>
      </c>
      <c r="AL329" s="411">
        <f t="shared" si="130"/>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v>0</v>
      </c>
      <c r="Z333" s="411">
        <v>0</v>
      </c>
      <c r="AA333" s="411">
        <v>0</v>
      </c>
      <c r="AB333" s="411">
        <f t="shared" ref="AB333:AL333" si="131">AB332</f>
        <v>0</v>
      </c>
      <c r="AC333" s="411">
        <f t="shared" si="131"/>
        <v>0</v>
      </c>
      <c r="AD333" s="411">
        <f t="shared" si="131"/>
        <v>0</v>
      </c>
      <c r="AE333" s="411">
        <f t="shared" si="131"/>
        <v>0</v>
      </c>
      <c r="AF333" s="411">
        <f t="shared" si="131"/>
        <v>0</v>
      </c>
      <c r="AG333" s="411">
        <f t="shared" si="131"/>
        <v>0</v>
      </c>
      <c r="AH333" s="411">
        <f t="shared" si="131"/>
        <v>0</v>
      </c>
      <c r="AI333" s="411">
        <f t="shared" si="131"/>
        <v>0</v>
      </c>
      <c r="AJ333" s="411">
        <f t="shared" si="131"/>
        <v>0</v>
      </c>
      <c r="AK333" s="411">
        <f t="shared" si="131"/>
        <v>0</v>
      </c>
      <c r="AL333" s="411">
        <f t="shared" si="131"/>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v>0</v>
      </c>
      <c r="Z336" s="411">
        <v>0</v>
      </c>
      <c r="AA336" s="411">
        <v>0</v>
      </c>
      <c r="AB336" s="411">
        <f t="shared" ref="AB336:AL336" si="132">AB335</f>
        <v>0</v>
      </c>
      <c r="AC336" s="411">
        <f t="shared" si="132"/>
        <v>0</v>
      </c>
      <c r="AD336" s="411">
        <f t="shared" si="132"/>
        <v>0</v>
      </c>
      <c r="AE336" s="411">
        <f t="shared" si="132"/>
        <v>0</v>
      </c>
      <c r="AF336" s="411">
        <f t="shared" si="132"/>
        <v>0</v>
      </c>
      <c r="AG336" s="411">
        <f t="shared" si="132"/>
        <v>0</v>
      </c>
      <c r="AH336" s="411">
        <f t="shared" si="132"/>
        <v>0</v>
      </c>
      <c r="AI336" s="411">
        <f t="shared" si="132"/>
        <v>0</v>
      </c>
      <c r="AJ336" s="411">
        <f t="shared" si="132"/>
        <v>0</v>
      </c>
      <c r="AK336" s="411">
        <f t="shared" si="132"/>
        <v>0</v>
      </c>
      <c r="AL336" s="411">
        <f t="shared" si="132"/>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v>0</v>
      </c>
      <c r="Z339" s="411">
        <v>0</v>
      </c>
      <c r="AA339" s="411">
        <v>0</v>
      </c>
      <c r="AB339" s="411">
        <f t="shared" ref="AB339:AL339" si="133">AB338</f>
        <v>0</v>
      </c>
      <c r="AC339" s="411">
        <f t="shared" si="133"/>
        <v>0</v>
      </c>
      <c r="AD339" s="411">
        <f t="shared" si="133"/>
        <v>0</v>
      </c>
      <c r="AE339" s="411">
        <f t="shared" si="133"/>
        <v>0</v>
      </c>
      <c r="AF339" s="411">
        <f t="shared" si="133"/>
        <v>0</v>
      </c>
      <c r="AG339" s="411">
        <f t="shared" si="133"/>
        <v>0</v>
      </c>
      <c r="AH339" s="411">
        <f t="shared" si="133"/>
        <v>0</v>
      </c>
      <c r="AI339" s="411">
        <f t="shared" si="133"/>
        <v>0</v>
      </c>
      <c r="AJ339" s="411">
        <f t="shared" si="133"/>
        <v>0</v>
      </c>
      <c r="AK339" s="411">
        <f t="shared" si="133"/>
        <v>0</v>
      </c>
      <c r="AL339" s="411">
        <f t="shared" si="133"/>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v>0</v>
      </c>
      <c r="Z342" s="411">
        <v>0</v>
      </c>
      <c r="AA342" s="411">
        <v>0</v>
      </c>
      <c r="AB342" s="411">
        <f t="shared" ref="AB342:AL342" si="134">AB341</f>
        <v>0</v>
      </c>
      <c r="AC342" s="411">
        <f t="shared" si="134"/>
        <v>0</v>
      </c>
      <c r="AD342" s="411">
        <f t="shared" si="134"/>
        <v>0</v>
      </c>
      <c r="AE342" s="411">
        <f t="shared" si="134"/>
        <v>0</v>
      </c>
      <c r="AF342" s="411">
        <f t="shared" si="134"/>
        <v>0</v>
      </c>
      <c r="AG342" s="411">
        <f t="shared" si="134"/>
        <v>0</v>
      </c>
      <c r="AH342" s="411">
        <f t="shared" si="134"/>
        <v>0</v>
      </c>
      <c r="AI342" s="411">
        <f t="shared" si="134"/>
        <v>0</v>
      </c>
      <c r="AJ342" s="411">
        <f t="shared" si="134"/>
        <v>0</v>
      </c>
      <c r="AK342" s="411">
        <f t="shared" si="134"/>
        <v>0</v>
      </c>
      <c r="AL342" s="411">
        <f t="shared" si="134"/>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f t="shared" ref="AB345:AL345" si="135">AB344</f>
        <v>0</v>
      </c>
      <c r="AC345" s="411">
        <f t="shared" si="135"/>
        <v>0</v>
      </c>
      <c r="AD345" s="411">
        <f t="shared" si="135"/>
        <v>0</v>
      </c>
      <c r="AE345" s="411">
        <f t="shared" si="135"/>
        <v>0</v>
      </c>
      <c r="AF345" s="411">
        <f t="shared" si="135"/>
        <v>0</v>
      </c>
      <c r="AG345" s="411">
        <f t="shared" si="135"/>
        <v>0</v>
      </c>
      <c r="AH345" s="411">
        <f t="shared" si="135"/>
        <v>0</v>
      </c>
      <c r="AI345" s="411">
        <f t="shared" si="135"/>
        <v>0</v>
      </c>
      <c r="AJ345" s="411">
        <f t="shared" si="135"/>
        <v>0</v>
      </c>
      <c r="AK345" s="411">
        <f t="shared" si="135"/>
        <v>0</v>
      </c>
      <c r="AL345" s="411">
        <f t="shared" si="135"/>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v>24452.999999999993</v>
      </c>
      <c r="E348" s="295">
        <v>24269.952178955071</v>
      </c>
      <c r="F348" s="295">
        <v>24253.311492919915</v>
      </c>
      <c r="G348" s="295">
        <v>21513.347449457426</v>
      </c>
      <c r="H348" s="295">
        <v>19774.383681253639</v>
      </c>
      <c r="I348" s="295">
        <v>18470.96450665985</v>
      </c>
      <c r="J348" s="295">
        <v>17268.340376410826</v>
      </c>
      <c r="K348" s="295">
        <v>16388.49851850067</v>
      </c>
      <c r="L348" s="295">
        <v>5072.1454849243164</v>
      </c>
      <c r="M348" s="295">
        <v>5072.1454849243164</v>
      </c>
      <c r="N348" s="291"/>
      <c r="O348" s="295">
        <v>2.5121929044835269</v>
      </c>
      <c r="P348" s="295">
        <v>2.5026842509396374</v>
      </c>
      <c r="Q348" s="295">
        <v>2.5018198271282017</v>
      </c>
      <c r="R348" s="295">
        <v>2.2270978040266898</v>
      </c>
      <c r="S348" s="295">
        <v>2.0798311721596714</v>
      </c>
      <c r="T348" s="295">
        <v>1.9459278567859808</v>
      </c>
      <c r="U348" s="295">
        <v>1.8834560022855082</v>
      </c>
      <c r="V348" s="295">
        <v>1.8834560022855082</v>
      </c>
      <c r="W348" s="295">
        <v>0.82835080288350582</v>
      </c>
      <c r="X348" s="295">
        <v>0.82835080288350582</v>
      </c>
      <c r="Y348" s="470">
        <v>1</v>
      </c>
      <c r="Z348" s="410">
        <v>0</v>
      </c>
      <c r="AA348" s="410">
        <v>0</v>
      </c>
      <c r="AB348" s="410"/>
      <c r="AC348" s="410"/>
      <c r="AD348" s="410"/>
      <c r="AE348" s="410"/>
      <c r="AF348" s="410"/>
      <c r="AG348" s="410"/>
      <c r="AH348" s="410"/>
      <c r="AI348" s="410"/>
      <c r="AJ348" s="410"/>
      <c r="AK348" s="410"/>
      <c r="AL348" s="410"/>
      <c r="AM348" s="296">
        <f>SUM(Y348:AL348)</f>
        <v>1</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v>1</v>
      </c>
      <c r="Z349" s="411">
        <v>0</v>
      </c>
      <c r="AA349" s="411">
        <v>0</v>
      </c>
      <c r="AB349" s="411">
        <f t="shared" ref="AB349:AL349" si="136">AB348</f>
        <v>0</v>
      </c>
      <c r="AC349" s="411">
        <f t="shared" si="136"/>
        <v>0</v>
      </c>
      <c r="AD349" s="411">
        <f t="shared" si="136"/>
        <v>0</v>
      </c>
      <c r="AE349" s="411">
        <f t="shared" si="136"/>
        <v>0</v>
      </c>
      <c r="AF349" s="411">
        <f t="shared" si="136"/>
        <v>0</v>
      </c>
      <c r="AG349" s="411">
        <f t="shared" si="136"/>
        <v>0</v>
      </c>
      <c r="AH349" s="411">
        <f t="shared" si="136"/>
        <v>0</v>
      </c>
      <c r="AI349" s="411">
        <f t="shared" si="136"/>
        <v>0</v>
      </c>
      <c r="AJ349" s="411">
        <f t="shared" si="136"/>
        <v>0</v>
      </c>
      <c r="AK349" s="411">
        <f t="shared" si="136"/>
        <v>0</v>
      </c>
      <c r="AL349" s="411">
        <f t="shared" si="136"/>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v>0</v>
      </c>
      <c r="Z353" s="411">
        <v>0</v>
      </c>
      <c r="AA353" s="411">
        <v>0</v>
      </c>
      <c r="AB353" s="411">
        <f t="shared" ref="AB353:AL353" si="137">AB352</f>
        <v>0</v>
      </c>
      <c r="AC353" s="411">
        <f t="shared" si="137"/>
        <v>0</v>
      </c>
      <c r="AD353" s="411">
        <f t="shared" si="137"/>
        <v>0</v>
      </c>
      <c r="AE353" s="411">
        <f t="shared" si="137"/>
        <v>0</v>
      </c>
      <c r="AF353" s="411">
        <f t="shared" si="137"/>
        <v>0</v>
      </c>
      <c r="AG353" s="411">
        <f t="shared" si="137"/>
        <v>0</v>
      </c>
      <c r="AH353" s="411">
        <f t="shared" si="137"/>
        <v>0</v>
      </c>
      <c r="AI353" s="411">
        <f t="shared" si="137"/>
        <v>0</v>
      </c>
      <c r="AJ353" s="411">
        <f t="shared" si="137"/>
        <v>0</v>
      </c>
      <c r="AK353" s="411">
        <f t="shared" si="137"/>
        <v>0</v>
      </c>
      <c r="AL353" s="411">
        <f t="shared" si="137"/>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v>0</v>
      </c>
      <c r="Z356" s="411">
        <v>0</v>
      </c>
      <c r="AA356" s="411">
        <v>0</v>
      </c>
      <c r="AB356" s="411">
        <f t="shared" ref="AB356:AL356" si="138">AB355</f>
        <v>0</v>
      </c>
      <c r="AC356" s="411">
        <f t="shared" si="138"/>
        <v>0</v>
      </c>
      <c r="AD356" s="411">
        <f t="shared" si="138"/>
        <v>0</v>
      </c>
      <c r="AE356" s="411">
        <f t="shared" si="138"/>
        <v>0</v>
      </c>
      <c r="AF356" s="411">
        <f t="shared" si="138"/>
        <v>0</v>
      </c>
      <c r="AG356" s="411">
        <f t="shared" si="138"/>
        <v>0</v>
      </c>
      <c r="AH356" s="411">
        <f t="shared" si="138"/>
        <v>0</v>
      </c>
      <c r="AI356" s="411">
        <f t="shared" si="138"/>
        <v>0</v>
      </c>
      <c r="AJ356" s="411">
        <f t="shared" si="138"/>
        <v>0</v>
      </c>
      <c r="AK356" s="411">
        <f t="shared" si="138"/>
        <v>0</v>
      </c>
      <c r="AL356" s="411">
        <f t="shared" si="138"/>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v>0</v>
      </c>
      <c r="Z360" s="411">
        <v>0</v>
      </c>
      <c r="AA360" s="411">
        <v>0</v>
      </c>
      <c r="AB360" s="411">
        <f t="shared" ref="AB360:AL360" si="139">AB359</f>
        <v>0</v>
      </c>
      <c r="AC360" s="411">
        <f t="shared" si="139"/>
        <v>0</v>
      </c>
      <c r="AD360" s="411">
        <f t="shared" si="139"/>
        <v>0</v>
      </c>
      <c r="AE360" s="411">
        <f t="shared" si="139"/>
        <v>0</v>
      </c>
      <c r="AF360" s="411">
        <f t="shared" si="139"/>
        <v>0</v>
      </c>
      <c r="AG360" s="411">
        <f t="shared" si="139"/>
        <v>0</v>
      </c>
      <c r="AH360" s="411">
        <f t="shared" si="139"/>
        <v>0</v>
      </c>
      <c r="AI360" s="411">
        <f t="shared" si="139"/>
        <v>0</v>
      </c>
      <c r="AJ360" s="411">
        <f t="shared" si="139"/>
        <v>0</v>
      </c>
      <c r="AK360" s="411">
        <f t="shared" si="139"/>
        <v>0</v>
      </c>
      <c r="AL360" s="411">
        <f t="shared" si="139"/>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v>0</v>
      </c>
      <c r="Z363" s="411">
        <v>0</v>
      </c>
      <c r="AA363" s="411">
        <v>0</v>
      </c>
      <c r="AB363" s="411">
        <f t="shared" ref="AB363:AL363" si="140">AB362</f>
        <v>0</v>
      </c>
      <c r="AC363" s="411">
        <f t="shared" si="140"/>
        <v>0</v>
      </c>
      <c r="AD363" s="411">
        <f t="shared" si="140"/>
        <v>0</v>
      </c>
      <c r="AE363" s="411">
        <f t="shared" si="140"/>
        <v>0</v>
      </c>
      <c r="AF363" s="411">
        <f t="shared" si="140"/>
        <v>0</v>
      </c>
      <c r="AG363" s="411">
        <f t="shared" si="140"/>
        <v>0</v>
      </c>
      <c r="AH363" s="411">
        <f t="shared" si="140"/>
        <v>0</v>
      </c>
      <c r="AI363" s="411">
        <f t="shared" si="140"/>
        <v>0</v>
      </c>
      <c r="AJ363" s="411">
        <f t="shared" si="140"/>
        <v>0</v>
      </c>
      <c r="AK363" s="411">
        <f t="shared" si="140"/>
        <v>0</v>
      </c>
      <c r="AL363" s="411">
        <f t="shared" si="140"/>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v>0</v>
      </c>
      <c r="Z366" s="411">
        <v>0</v>
      </c>
      <c r="AA366" s="411">
        <v>0</v>
      </c>
      <c r="AB366" s="411">
        <f t="shared" ref="AB366:AL366" si="141">AB365</f>
        <v>0</v>
      </c>
      <c r="AC366" s="411">
        <f t="shared" si="141"/>
        <v>0</v>
      </c>
      <c r="AD366" s="411">
        <f t="shared" si="141"/>
        <v>0</v>
      </c>
      <c r="AE366" s="411">
        <f t="shared" si="141"/>
        <v>0</v>
      </c>
      <c r="AF366" s="411">
        <f t="shared" si="141"/>
        <v>0</v>
      </c>
      <c r="AG366" s="411">
        <f t="shared" si="141"/>
        <v>0</v>
      </c>
      <c r="AH366" s="411">
        <f t="shared" si="141"/>
        <v>0</v>
      </c>
      <c r="AI366" s="411">
        <f t="shared" si="141"/>
        <v>0</v>
      </c>
      <c r="AJ366" s="411">
        <f t="shared" si="141"/>
        <v>0</v>
      </c>
      <c r="AK366" s="411">
        <f t="shared" si="141"/>
        <v>0</v>
      </c>
      <c r="AL366" s="411">
        <f t="shared" si="141"/>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v>0</v>
      </c>
      <c r="Z369" s="411">
        <v>0</v>
      </c>
      <c r="AA369" s="411">
        <v>0</v>
      </c>
      <c r="AB369" s="411">
        <f t="shared" ref="AB369:AL369" si="142">AB368</f>
        <v>0</v>
      </c>
      <c r="AC369" s="411">
        <f t="shared" si="142"/>
        <v>0</v>
      </c>
      <c r="AD369" s="411">
        <f t="shared" si="142"/>
        <v>0</v>
      </c>
      <c r="AE369" s="411">
        <f t="shared" si="142"/>
        <v>0</v>
      </c>
      <c r="AF369" s="411">
        <f t="shared" si="142"/>
        <v>0</v>
      </c>
      <c r="AG369" s="411">
        <f t="shared" si="142"/>
        <v>0</v>
      </c>
      <c r="AH369" s="411">
        <f t="shared" si="142"/>
        <v>0</v>
      </c>
      <c r="AI369" s="411">
        <f t="shared" si="142"/>
        <v>0</v>
      </c>
      <c r="AJ369" s="411">
        <f t="shared" si="142"/>
        <v>0</v>
      </c>
      <c r="AK369" s="411">
        <f t="shared" si="142"/>
        <v>0</v>
      </c>
      <c r="AL369" s="411">
        <f t="shared" si="142"/>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v>0</v>
      </c>
      <c r="Z372" s="411">
        <v>0</v>
      </c>
      <c r="AA372" s="411">
        <v>0</v>
      </c>
      <c r="AB372" s="411">
        <f t="shared" ref="AB372:AL372" si="143">AB371</f>
        <v>0</v>
      </c>
      <c r="AC372" s="411">
        <f t="shared" si="143"/>
        <v>0</v>
      </c>
      <c r="AD372" s="411">
        <f t="shared" si="143"/>
        <v>0</v>
      </c>
      <c r="AE372" s="411">
        <f t="shared" si="143"/>
        <v>0</v>
      </c>
      <c r="AF372" s="411">
        <f t="shared" si="143"/>
        <v>0</v>
      </c>
      <c r="AG372" s="411">
        <f t="shared" si="143"/>
        <v>0</v>
      </c>
      <c r="AH372" s="411">
        <f t="shared" si="143"/>
        <v>0</v>
      </c>
      <c r="AI372" s="411">
        <f t="shared" si="143"/>
        <v>0</v>
      </c>
      <c r="AJ372" s="411">
        <f t="shared" si="143"/>
        <v>0</v>
      </c>
      <c r="AK372" s="411">
        <f t="shared" si="143"/>
        <v>0</v>
      </c>
      <c r="AL372" s="411">
        <f t="shared" si="143"/>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v>0</v>
      </c>
      <c r="Z376" s="411">
        <v>0</v>
      </c>
      <c r="AA376" s="411">
        <v>0</v>
      </c>
      <c r="AB376" s="411">
        <f t="shared" ref="AB376:AL376" si="144">AB375</f>
        <v>0</v>
      </c>
      <c r="AC376" s="411">
        <f t="shared" si="144"/>
        <v>0</v>
      </c>
      <c r="AD376" s="411">
        <f t="shared" si="144"/>
        <v>0</v>
      </c>
      <c r="AE376" s="411">
        <f t="shared" si="144"/>
        <v>0</v>
      </c>
      <c r="AF376" s="411">
        <f t="shared" si="144"/>
        <v>0</v>
      </c>
      <c r="AG376" s="411">
        <f t="shared" si="144"/>
        <v>0</v>
      </c>
      <c r="AH376" s="411">
        <f t="shared" si="144"/>
        <v>0</v>
      </c>
      <c r="AI376" s="411">
        <f t="shared" si="144"/>
        <v>0</v>
      </c>
      <c r="AJ376" s="411">
        <f t="shared" si="144"/>
        <v>0</v>
      </c>
      <c r="AK376" s="411">
        <f t="shared" si="144"/>
        <v>0</v>
      </c>
      <c r="AL376" s="411">
        <f t="shared" si="144"/>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v>0</v>
      </c>
      <c r="Z379" s="411">
        <v>0</v>
      </c>
      <c r="AA379" s="411">
        <v>0</v>
      </c>
      <c r="AB379" s="411">
        <f t="shared" ref="AB379:AL379" si="145">AB378</f>
        <v>0</v>
      </c>
      <c r="AC379" s="411">
        <f t="shared" si="145"/>
        <v>0</v>
      </c>
      <c r="AD379" s="411">
        <f t="shared" si="145"/>
        <v>0</v>
      </c>
      <c r="AE379" s="411">
        <f t="shared" si="145"/>
        <v>0</v>
      </c>
      <c r="AF379" s="411">
        <f t="shared" si="145"/>
        <v>0</v>
      </c>
      <c r="AG379" s="411">
        <f t="shared" si="145"/>
        <v>0</v>
      </c>
      <c r="AH379" s="411">
        <f t="shared" si="145"/>
        <v>0</v>
      </c>
      <c r="AI379" s="411">
        <f t="shared" si="145"/>
        <v>0</v>
      </c>
      <c r="AJ379" s="411">
        <f t="shared" si="145"/>
        <v>0</v>
      </c>
      <c r="AK379" s="411">
        <f t="shared" si="145"/>
        <v>0</v>
      </c>
      <c r="AL379" s="411">
        <f t="shared" si="145"/>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v>0</v>
      </c>
      <c r="Z382" s="411">
        <v>0</v>
      </c>
      <c r="AA382" s="411">
        <v>0</v>
      </c>
      <c r="AB382" s="411">
        <f t="shared" ref="AB382:AK382" si="146">AB381</f>
        <v>0</v>
      </c>
      <c r="AC382" s="411">
        <f t="shared" si="146"/>
        <v>0</v>
      </c>
      <c r="AD382" s="411">
        <f t="shared" si="146"/>
        <v>0</v>
      </c>
      <c r="AE382" s="411">
        <f t="shared" si="146"/>
        <v>0</v>
      </c>
      <c r="AF382" s="411">
        <f t="shared" si="146"/>
        <v>0</v>
      </c>
      <c r="AG382" s="411">
        <f t="shared" si="146"/>
        <v>0</v>
      </c>
      <c r="AH382" s="411">
        <f t="shared" si="146"/>
        <v>0</v>
      </c>
      <c r="AI382" s="411">
        <f t="shared" si="146"/>
        <v>0</v>
      </c>
      <c r="AJ382" s="411">
        <f t="shared" si="146"/>
        <v>0</v>
      </c>
      <c r="AK382" s="411">
        <f t="shared" si="146"/>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1632662.0361352768</v>
      </c>
      <c r="E384" s="329"/>
      <c r="F384" s="329"/>
      <c r="G384" s="329"/>
      <c r="H384" s="329"/>
      <c r="I384" s="329"/>
      <c r="J384" s="329"/>
      <c r="K384" s="329"/>
      <c r="L384" s="329"/>
      <c r="M384" s="329"/>
      <c r="N384" s="329"/>
      <c r="O384" s="329">
        <f>SUM(O279:O382)</f>
        <v>515.32785935157585</v>
      </c>
      <c r="P384" s="329"/>
      <c r="Q384" s="329"/>
      <c r="R384" s="329"/>
      <c r="S384" s="329"/>
      <c r="T384" s="329"/>
      <c r="U384" s="329"/>
      <c r="V384" s="329"/>
      <c r="W384" s="329"/>
      <c r="X384" s="329"/>
      <c r="Y384" s="329">
        <f>IF(Y278="kWh",SUMPRODUCT(D279:D382,Y279:Y382))</f>
        <v>185768.00673005526</v>
      </c>
      <c r="Z384" s="329">
        <f>IF(Z278="kWh",SUMPRODUCT(D279:D382,Z279:Z382))</f>
        <v>809290.59340807935</v>
      </c>
      <c r="AA384" s="329">
        <f>IF(AA278="kW",SUMPRODUCT(N279:N382,O279:O382,AA279:AA382),SUMPRODUCT(D279:D382,AA279:AA382))</f>
        <v>1305.8977095307812</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1345003</v>
      </c>
      <c r="Z385" s="328">
        <f>HLOOKUP(Z277,'2. LRAMVA Threshold'!$B$42:$Q$53,5,FALSE)</f>
        <v>543085</v>
      </c>
      <c r="AA385" s="328">
        <f>HLOOKUP(AA277,'2. LRAMVA Threshold'!$B$42:$Q$53,5,FALSE)</f>
        <v>10671</v>
      </c>
      <c r="AB385" s="328">
        <f>HLOOKUP(AB277,'2. LRAMVA Threshold'!$B$42:$Q$53,5,FALSE)</f>
        <v>196</v>
      </c>
      <c r="AC385" s="328">
        <f>HLOOKUP(AC277,'2. LRAMVA Threshold'!$B$42:$Q$53,5,FALSE)</f>
        <v>4684</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1.7500000000000002E-2</v>
      </c>
      <c r="Z387" s="341">
        <f>HLOOKUP(Z$20,'3.  Distribution Rates'!$C$122:$P$133,5,FALSE)</f>
        <v>1.18E-2</v>
      </c>
      <c r="AA387" s="341">
        <f>HLOOKUP(AA$20,'3.  Distribution Rates'!$C$122:$P$133,5,FALSE)</f>
        <v>2.7355</v>
      </c>
      <c r="AB387" s="341">
        <f>HLOOKUP(AB$20,'3.  Distribution Rates'!$C$122:$P$133,5,FALSE)</f>
        <v>13.9131</v>
      </c>
      <c r="AC387" s="341">
        <f>HLOOKUP(AC$20,'3.  Distribution Rates'!$C$122:$P$133,5,FALSE)</f>
        <v>1.4200000000000001E-2</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A388" si="147">Y136*Y387</f>
        <v>4546.4937390142759</v>
      </c>
      <c r="Z388" s="378">
        <f t="shared" si="147"/>
        <v>3131.7973716874549</v>
      </c>
      <c r="AA388" s="378">
        <f t="shared" si="147"/>
        <v>1650.8446043093641</v>
      </c>
      <c r="AB388" s="378">
        <f t="shared" ref="AB388:AL388" si="148">AB136*AB387</f>
        <v>0</v>
      </c>
      <c r="AC388" s="378">
        <f t="shared" si="148"/>
        <v>0</v>
      </c>
      <c r="AD388" s="378">
        <f t="shared" si="148"/>
        <v>0</v>
      </c>
      <c r="AE388" s="378">
        <f t="shared" si="148"/>
        <v>0</v>
      </c>
      <c r="AF388" s="378">
        <f t="shared" si="148"/>
        <v>0</v>
      </c>
      <c r="AG388" s="378">
        <f t="shared" si="148"/>
        <v>0</v>
      </c>
      <c r="AH388" s="378">
        <f t="shared" si="148"/>
        <v>0</v>
      </c>
      <c r="AI388" s="378">
        <f t="shared" si="148"/>
        <v>0</v>
      </c>
      <c r="AJ388" s="378">
        <f t="shared" si="148"/>
        <v>0</v>
      </c>
      <c r="AK388" s="378">
        <f t="shared" si="148"/>
        <v>0</v>
      </c>
      <c r="AL388" s="378">
        <f t="shared" si="148"/>
        <v>0</v>
      </c>
      <c r="AM388" s="629">
        <f>SUM(Y388:AL388)</f>
        <v>9329.1357150110944</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A389" si="149">Y265*Y387</f>
        <v>3198.9714431626703</v>
      </c>
      <c r="Z389" s="378">
        <f t="shared" si="149"/>
        <v>7431.9641978951859</v>
      </c>
      <c r="AA389" s="378">
        <f t="shared" si="149"/>
        <v>5591.1871476146243</v>
      </c>
      <c r="AB389" s="378">
        <f t="shared" ref="AB389:AL389" si="150">AB265*AB387</f>
        <v>0</v>
      </c>
      <c r="AC389" s="378">
        <f t="shared" si="150"/>
        <v>0</v>
      </c>
      <c r="AD389" s="378">
        <f t="shared" si="150"/>
        <v>0</v>
      </c>
      <c r="AE389" s="378">
        <f t="shared" si="150"/>
        <v>0</v>
      </c>
      <c r="AF389" s="378">
        <f t="shared" si="150"/>
        <v>0</v>
      </c>
      <c r="AG389" s="378">
        <f t="shared" si="150"/>
        <v>0</v>
      </c>
      <c r="AH389" s="378">
        <f t="shared" si="150"/>
        <v>0</v>
      </c>
      <c r="AI389" s="378">
        <f t="shared" si="150"/>
        <v>0</v>
      </c>
      <c r="AJ389" s="378">
        <f t="shared" si="150"/>
        <v>0</v>
      </c>
      <c r="AK389" s="378">
        <f t="shared" si="150"/>
        <v>0</v>
      </c>
      <c r="AL389" s="378">
        <f t="shared" si="150"/>
        <v>0</v>
      </c>
      <c r="AM389" s="629">
        <f>SUM(Y389:AL389)</f>
        <v>16222.122788672481</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3250.9401177759673</v>
      </c>
      <c r="Z390" s="378">
        <f t="shared" ref="Z390:AA390" si="151">Z384*Z387</f>
        <v>9549.6290022153353</v>
      </c>
      <c r="AA390" s="378">
        <f t="shared" si="151"/>
        <v>3572.283184421452</v>
      </c>
      <c r="AB390" s="378">
        <f t="shared" ref="AB390:AE390" si="152">AB384*AB387</f>
        <v>0</v>
      </c>
      <c r="AC390" s="378">
        <f t="shared" si="152"/>
        <v>0</v>
      </c>
      <c r="AD390" s="378">
        <f t="shared" si="152"/>
        <v>0</v>
      </c>
      <c r="AE390" s="378">
        <f t="shared" si="152"/>
        <v>0</v>
      </c>
      <c r="AF390" s="378">
        <f t="shared" ref="AF390:AL390" si="153">AF384*AF387</f>
        <v>0</v>
      </c>
      <c r="AG390" s="378">
        <f t="shared" si="153"/>
        <v>0</v>
      </c>
      <c r="AH390" s="378">
        <f t="shared" si="153"/>
        <v>0</v>
      </c>
      <c r="AI390" s="378">
        <f t="shared" si="153"/>
        <v>0</v>
      </c>
      <c r="AJ390" s="378">
        <f t="shared" si="153"/>
        <v>0</v>
      </c>
      <c r="AK390" s="378">
        <f t="shared" si="153"/>
        <v>0</v>
      </c>
      <c r="AL390" s="378">
        <f t="shared" si="153"/>
        <v>0</v>
      </c>
      <c r="AM390" s="629">
        <f>SUM(Y390:AL390)</f>
        <v>16372.852304412754</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10996.405299952912</v>
      </c>
      <c r="Z391" s="346">
        <f>SUM(Z388:Z390)</f>
        <v>20113.390571797976</v>
      </c>
      <c r="AA391" s="346">
        <f t="shared" ref="AA391" si="154">SUM(AA388:AA390)</f>
        <v>10814.314936345441</v>
      </c>
      <c r="AB391" s="346">
        <f t="shared" ref="AB391:AE391" si="155">SUM(AB388:AB390)</f>
        <v>0</v>
      </c>
      <c r="AC391" s="346">
        <f t="shared" si="155"/>
        <v>0</v>
      </c>
      <c r="AD391" s="346">
        <f t="shared" si="155"/>
        <v>0</v>
      </c>
      <c r="AE391" s="346">
        <f t="shared" si="155"/>
        <v>0</v>
      </c>
      <c r="AF391" s="346">
        <f t="shared" ref="AF391:AL391" si="156">SUM(AF388:AF390)</f>
        <v>0</v>
      </c>
      <c r="AG391" s="346">
        <f t="shared" si="156"/>
        <v>0</v>
      </c>
      <c r="AH391" s="346">
        <f t="shared" si="156"/>
        <v>0</v>
      </c>
      <c r="AI391" s="346">
        <f t="shared" si="156"/>
        <v>0</v>
      </c>
      <c r="AJ391" s="346">
        <f t="shared" si="156"/>
        <v>0</v>
      </c>
      <c r="AK391" s="346">
        <f t="shared" si="156"/>
        <v>0</v>
      </c>
      <c r="AL391" s="346">
        <f t="shared" si="156"/>
        <v>0</v>
      </c>
      <c r="AM391" s="407">
        <f>SUM(AM388:AM390)</f>
        <v>41924.110808096331</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A392" si="157">Y385*Y387</f>
        <v>23537.552500000002</v>
      </c>
      <c r="Z392" s="347">
        <f t="shared" si="157"/>
        <v>6408.4030000000002</v>
      </c>
      <c r="AA392" s="347">
        <f t="shared" si="157"/>
        <v>29190.520499999999</v>
      </c>
      <c r="AB392" s="347">
        <f t="shared" ref="AB392:AE392" si="158">AB385*AB387</f>
        <v>2726.9675999999999</v>
      </c>
      <c r="AC392" s="347">
        <f t="shared" si="158"/>
        <v>66.512799999999999</v>
      </c>
      <c r="AD392" s="347">
        <f t="shared" si="158"/>
        <v>0</v>
      </c>
      <c r="AE392" s="347">
        <f t="shared" si="158"/>
        <v>0</v>
      </c>
      <c r="AF392" s="347">
        <f t="shared" ref="AF392:AL392" si="159">AF385*AF387</f>
        <v>0</v>
      </c>
      <c r="AG392" s="347">
        <f t="shared" si="159"/>
        <v>0</v>
      </c>
      <c r="AH392" s="347">
        <f t="shared" si="159"/>
        <v>0</v>
      </c>
      <c r="AI392" s="347">
        <f t="shared" si="159"/>
        <v>0</v>
      </c>
      <c r="AJ392" s="347">
        <f t="shared" si="159"/>
        <v>0</v>
      </c>
      <c r="AK392" s="347">
        <f t="shared" si="159"/>
        <v>0</v>
      </c>
      <c r="AL392" s="347">
        <f t="shared" si="159"/>
        <v>0</v>
      </c>
      <c r="AM392" s="407">
        <f>SUM(Y392:AL392)</f>
        <v>61929.956399999995</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-20005.845591903664</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185584.95890901034</v>
      </c>
      <c r="Z395" s="291">
        <f>SUMPRODUCT(E279:E382,Z279:Z382)</f>
        <v>802720.73473321495</v>
      </c>
      <c r="AA395" s="291">
        <f>IF(AA278="kW",SUMPRODUCT(N279:N382,P279:P382,AA279:AA382),SUMPRODUCT(E279:E382,AA279:AA382))</f>
        <v>1305.8977095307812</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177580.03957744085</v>
      </c>
      <c r="Z396" s="291">
        <f>SUMPRODUCT(F279:F382,Z279:Z382)</f>
        <v>799187.41797466238</v>
      </c>
      <c r="AA396" s="291">
        <f>IF(AA278="kW",SUMPRODUCT(N279:N382,Q279:Q382,AA279:AA382),SUMPRODUCT(F279:F382,AA279:AA382))</f>
        <v>1298.3494715387239</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170630.64539053896</v>
      </c>
      <c r="Z397" s="291">
        <f>SUMPRODUCT(G279:G382,Z279:Z382)</f>
        <v>700542.89409111103</v>
      </c>
      <c r="AA397" s="291">
        <f>IF(AA278="kW",SUMPRODUCT(N279:N382,R279:R382,AA279:AA382),SUMPRODUCT(G279:G382,AA279:AA382))</f>
        <v>1298.3494715387239</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152850.27773268899</v>
      </c>
      <c r="Z398" s="291">
        <f>SUMPRODUCT(H279:H382,Z279:Z382)</f>
        <v>613144.35412408924</v>
      </c>
      <c r="AA398" s="291">
        <f>IF(AA278="kW",SUMPRODUCT(N279:N382,S279:S382,AA279:AA382),SUMPRODUCT(H279:H382,AA279:AA382))</f>
        <v>1252.2549773646012</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140810.95602466186</v>
      </c>
      <c r="Z399" s="291">
        <f>SUMPRODUCT(I279:I382,Z279:Z382)</f>
        <v>609054.93942597951</v>
      </c>
      <c r="AA399" s="291">
        <f>IF(AA278="kW",SUMPRODUCT(N279:N382,T279:T382,AA279:AA382),SUMPRODUCT(I279:I382,AA279:AA382))</f>
        <v>1200.1051478513705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139608.33189441284</v>
      </c>
      <c r="Z400" s="291">
        <f>SUMPRODUCT(J279:J382,Z279:Z382)</f>
        <v>609054.93942597951</v>
      </c>
      <c r="AA400" s="291">
        <f>IF(AA278="kW",SUMPRODUCT(N279:N382,U279:U382,AA279:AA382),SUMPRODUCT(J279:J382,AA279:AA382))</f>
        <v>1200.1051478513705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138728.49003650268</v>
      </c>
      <c r="Z401" s="326">
        <f>SUMPRODUCT(K279:K382,Z279:Z382)</f>
        <v>607696.2288016649</v>
      </c>
      <c r="AA401" s="326">
        <f>IF(AA278="kW",SUMPRODUCT(N279:N382,V279:V382,AA279:AA382),SUMPRODUCT(K279:K382,AA279:AA382))</f>
        <v>1200.1051478513705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39" t="s">
        <v>211</v>
      </c>
      <c r="C405" s="841" t="s">
        <v>33</v>
      </c>
      <c r="D405" s="284" t="s">
        <v>422</v>
      </c>
      <c r="E405" s="843" t="s">
        <v>209</v>
      </c>
      <c r="F405" s="844"/>
      <c r="G405" s="844"/>
      <c r="H405" s="844"/>
      <c r="I405" s="844"/>
      <c r="J405" s="844"/>
      <c r="K405" s="844"/>
      <c r="L405" s="844"/>
      <c r="M405" s="845"/>
      <c r="N405" s="846" t="s">
        <v>213</v>
      </c>
      <c r="O405" s="284" t="s">
        <v>423</v>
      </c>
      <c r="P405" s="843" t="s">
        <v>212</v>
      </c>
      <c r="Q405" s="844"/>
      <c r="R405" s="844"/>
      <c r="S405" s="844"/>
      <c r="T405" s="844"/>
      <c r="U405" s="844"/>
      <c r="V405" s="844"/>
      <c r="W405" s="844"/>
      <c r="X405" s="845"/>
      <c r="Y405" s="836" t="s">
        <v>243</v>
      </c>
      <c r="Z405" s="837"/>
      <c r="AA405" s="837"/>
      <c r="AB405" s="837"/>
      <c r="AC405" s="837"/>
      <c r="AD405" s="837"/>
      <c r="AE405" s="837"/>
      <c r="AF405" s="837"/>
      <c r="AG405" s="837"/>
      <c r="AH405" s="837"/>
      <c r="AI405" s="837"/>
      <c r="AJ405" s="837"/>
      <c r="AK405" s="837"/>
      <c r="AL405" s="837"/>
      <c r="AM405" s="838"/>
    </row>
    <row r="406" spans="1:40" ht="45.75" customHeight="1">
      <c r="B406" s="840"/>
      <c r="C406" s="842"/>
      <c r="D406" s="285">
        <v>2014</v>
      </c>
      <c r="E406" s="285">
        <v>2015</v>
      </c>
      <c r="F406" s="285">
        <v>2016</v>
      </c>
      <c r="G406" s="285">
        <v>2017</v>
      </c>
      <c r="H406" s="285">
        <v>2018</v>
      </c>
      <c r="I406" s="285">
        <v>2019</v>
      </c>
      <c r="J406" s="285">
        <v>2020</v>
      </c>
      <c r="K406" s="285">
        <v>2021</v>
      </c>
      <c r="L406" s="285">
        <v>2022</v>
      </c>
      <c r="M406" s="285">
        <v>2023</v>
      </c>
      <c r="N406" s="84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Streetlights</v>
      </c>
      <c r="AC406" s="285" t="str">
        <f>'1.  LRAMVA Summary'!H52</f>
        <v>Unmetered Scattered Load</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9">
        <v>1</v>
      </c>
      <c r="B408" s="294" t="s">
        <v>1</v>
      </c>
      <c r="C408" s="291" t="s">
        <v>25</v>
      </c>
      <c r="D408" s="295">
        <v>27957.705229729738</v>
      </c>
      <c r="E408" s="295">
        <v>27957.705229729738</v>
      </c>
      <c r="F408" s="295">
        <v>27957.705229729738</v>
      </c>
      <c r="G408" s="295">
        <v>27853.297183122068</v>
      </c>
      <c r="H408" s="295">
        <v>18777.442687282917</v>
      </c>
      <c r="I408" s="295">
        <v>0</v>
      </c>
      <c r="J408" s="295">
        <v>0</v>
      </c>
      <c r="K408" s="295">
        <v>0</v>
      </c>
      <c r="L408" s="295">
        <v>0</v>
      </c>
      <c r="M408" s="295">
        <v>0</v>
      </c>
      <c r="N408" s="291"/>
      <c r="O408" s="295">
        <v>4.1298378761077768</v>
      </c>
      <c r="P408" s="295">
        <v>4.1298378761077768</v>
      </c>
      <c r="Q408" s="295">
        <v>4.1298378761077768</v>
      </c>
      <c r="R408" s="295">
        <v>4.0130835786335872</v>
      </c>
      <c r="S408" s="295">
        <v>2.7596109521709673</v>
      </c>
      <c r="T408" s="295">
        <v>0</v>
      </c>
      <c r="U408" s="295">
        <v>0</v>
      </c>
      <c r="V408" s="295">
        <v>0</v>
      </c>
      <c r="W408" s="295">
        <v>0</v>
      </c>
      <c r="X408" s="295">
        <v>0</v>
      </c>
      <c r="Y408" s="470">
        <v>1</v>
      </c>
      <c r="Z408" s="410">
        <v>0</v>
      </c>
      <c r="AA408" s="410">
        <v>0</v>
      </c>
      <c r="AB408" s="410"/>
      <c r="AC408" s="410"/>
      <c r="AD408" s="410"/>
      <c r="AE408" s="410"/>
      <c r="AF408" s="410"/>
      <c r="AG408" s="410"/>
      <c r="AH408" s="410"/>
      <c r="AI408" s="410"/>
      <c r="AJ408" s="410"/>
      <c r="AK408" s="410"/>
      <c r="AL408" s="410"/>
      <c r="AM408" s="296">
        <f>SUM(Y408:AL408)</f>
        <v>1</v>
      </c>
    </row>
    <row r="409" spans="1:40" ht="15" hidden="1"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f t="shared" ref="AB409:AL409" si="160">AB408</f>
        <v>0</v>
      </c>
      <c r="AC409" s="411">
        <f t="shared" si="160"/>
        <v>0</v>
      </c>
      <c r="AD409" s="411">
        <f t="shared" si="160"/>
        <v>0</v>
      </c>
      <c r="AE409" s="411">
        <f t="shared" si="160"/>
        <v>0</v>
      </c>
      <c r="AF409" s="411">
        <f t="shared" si="160"/>
        <v>0</v>
      </c>
      <c r="AG409" s="411">
        <f t="shared" si="160"/>
        <v>0</v>
      </c>
      <c r="AH409" s="411">
        <f t="shared" si="160"/>
        <v>0</v>
      </c>
      <c r="AI409" s="411">
        <f t="shared" si="160"/>
        <v>0</v>
      </c>
      <c r="AJ409" s="411">
        <f t="shared" si="160"/>
        <v>0</v>
      </c>
      <c r="AK409" s="411">
        <f t="shared" si="160"/>
        <v>0</v>
      </c>
      <c r="AL409" s="411">
        <f t="shared" si="160"/>
        <v>0</v>
      </c>
      <c r="AM409" s="297"/>
    </row>
    <row r="410" spans="1:40" ht="15.75" hidden="1"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hidden="1" outlineLevel="1">
      <c r="A411" s="509">
        <v>2</v>
      </c>
      <c r="B411" s="294" t="s">
        <v>2</v>
      </c>
      <c r="C411" s="291" t="s">
        <v>25</v>
      </c>
      <c r="D411" s="295">
        <v>6649.9178032362843</v>
      </c>
      <c r="E411" s="295">
        <v>6649.9178032362843</v>
      </c>
      <c r="F411" s="295">
        <v>6649.9178032362843</v>
      </c>
      <c r="G411" s="295">
        <v>6649.9178032362843</v>
      </c>
      <c r="H411" s="295">
        <v>0</v>
      </c>
      <c r="I411" s="295">
        <v>0</v>
      </c>
      <c r="J411" s="295">
        <v>0</v>
      </c>
      <c r="K411" s="295">
        <v>0</v>
      </c>
      <c r="L411" s="295">
        <v>0</v>
      </c>
      <c r="M411" s="295">
        <v>0</v>
      </c>
      <c r="N411" s="291"/>
      <c r="O411" s="295">
        <v>3.7294937827141337</v>
      </c>
      <c r="P411" s="295">
        <v>3.7294937827141337</v>
      </c>
      <c r="Q411" s="295">
        <v>3.7294937827141337</v>
      </c>
      <c r="R411" s="295">
        <v>3.7294937827141337</v>
      </c>
      <c r="S411" s="295">
        <v>0</v>
      </c>
      <c r="T411" s="295">
        <v>0</v>
      </c>
      <c r="U411" s="295">
        <v>0</v>
      </c>
      <c r="V411" s="295">
        <v>0</v>
      </c>
      <c r="W411" s="295">
        <v>0</v>
      </c>
      <c r="X411" s="295">
        <v>0</v>
      </c>
      <c r="Y411" s="470">
        <v>1</v>
      </c>
      <c r="Z411" s="410">
        <v>0</v>
      </c>
      <c r="AA411" s="410">
        <v>0</v>
      </c>
      <c r="AB411" s="410"/>
      <c r="AC411" s="410"/>
      <c r="AD411" s="410"/>
      <c r="AE411" s="410"/>
      <c r="AF411" s="410"/>
      <c r="AG411" s="410"/>
      <c r="AH411" s="410"/>
      <c r="AI411" s="410"/>
      <c r="AJ411" s="410"/>
      <c r="AK411" s="410"/>
      <c r="AL411" s="410"/>
      <c r="AM411" s="296">
        <f>SUM(Y411:AL411)</f>
        <v>1</v>
      </c>
    </row>
    <row r="412" spans="1:40" ht="15" hidden="1"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f t="shared" ref="AB412:AL412" si="161">AB411</f>
        <v>0</v>
      </c>
      <c r="AC412" s="411">
        <f t="shared" si="161"/>
        <v>0</v>
      </c>
      <c r="AD412" s="411">
        <f t="shared" si="161"/>
        <v>0</v>
      </c>
      <c r="AE412" s="411">
        <f t="shared" si="161"/>
        <v>0</v>
      </c>
      <c r="AF412" s="411">
        <f t="shared" si="161"/>
        <v>0</v>
      </c>
      <c r="AG412" s="411">
        <f t="shared" si="161"/>
        <v>0</v>
      </c>
      <c r="AH412" s="411">
        <f t="shared" si="161"/>
        <v>0</v>
      </c>
      <c r="AI412" s="411">
        <f t="shared" si="161"/>
        <v>0</v>
      </c>
      <c r="AJ412" s="411">
        <f t="shared" si="161"/>
        <v>0</v>
      </c>
      <c r="AK412" s="411">
        <f t="shared" si="161"/>
        <v>0</v>
      </c>
      <c r="AL412" s="411">
        <f t="shared" si="161"/>
        <v>0</v>
      </c>
      <c r="AM412" s="297"/>
    </row>
    <row r="413" spans="1:40" ht="15.75" hidden="1"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hidden="1" outlineLevel="1">
      <c r="A414" s="509">
        <v>3</v>
      </c>
      <c r="B414" s="294" t="s">
        <v>3</v>
      </c>
      <c r="C414" s="291" t="s">
        <v>25</v>
      </c>
      <c r="D414" s="295">
        <v>83687.272644498473</v>
      </c>
      <c r="E414" s="295">
        <v>83687.272644498473</v>
      </c>
      <c r="F414" s="295">
        <v>83687.272644498473</v>
      </c>
      <c r="G414" s="295">
        <v>83687.272644498473</v>
      </c>
      <c r="H414" s="295">
        <v>83687.272644498473</v>
      </c>
      <c r="I414" s="295">
        <v>83687.272644498473</v>
      </c>
      <c r="J414" s="295">
        <v>83687.272644498473</v>
      </c>
      <c r="K414" s="295">
        <v>83687.272644498473</v>
      </c>
      <c r="L414" s="295">
        <v>83687.272644498473</v>
      </c>
      <c r="M414" s="295">
        <v>83687.272644498473</v>
      </c>
      <c r="N414" s="291"/>
      <c r="O414" s="295">
        <v>44.894053371686638</v>
      </c>
      <c r="P414" s="295">
        <v>44.894053371686638</v>
      </c>
      <c r="Q414" s="295">
        <v>44.894053371686638</v>
      </c>
      <c r="R414" s="295">
        <v>44.894053371686638</v>
      </c>
      <c r="S414" s="295">
        <v>44.894053371686638</v>
      </c>
      <c r="T414" s="295">
        <v>44.894053371686638</v>
      </c>
      <c r="U414" s="295">
        <v>44.894053371686638</v>
      </c>
      <c r="V414" s="295">
        <v>44.894053371686638</v>
      </c>
      <c r="W414" s="295">
        <v>44.894053371686638</v>
      </c>
      <c r="X414" s="295">
        <v>44.894053371686638</v>
      </c>
      <c r="Y414" s="470">
        <v>1</v>
      </c>
      <c r="Z414" s="410">
        <v>0</v>
      </c>
      <c r="AA414" s="410">
        <v>0</v>
      </c>
      <c r="AB414" s="410"/>
      <c r="AC414" s="410"/>
      <c r="AD414" s="410"/>
      <c r="AE414" s="410"/>
      <c r="AF414" s="410"/>
      <c r="AG414" s="410"/>
      <c r="AH414" s="410"/>
      <c r="AI414" s="410"/>
      <c r="AJ414" s="410"/>
      <c r="AK414" s="410"/>
      <c r="AL414" s="410"/>
      <c r="AM414" s="296">
        <f>SUM(Y414:AL414)</f>
        <v>1</v>
      </c>
    </row>
    <row r="415" spans="1:40" ht="15" hidden="1"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f t="shared" ref="AB415:AL415" si="162">AB414</f>
        <v>0</v>
      </c>
      <c r="AC415" s="411">
        <f t="shared" si="162"/>
        <v>0</v>
      </c>
      <c r="AD415" s="411">
        <f t="shared" si="162"/>
        <v>0</v>
      </c>
      <c r="AE415" s="411">
        <f t="shared" si="162"/>
        <v>0</v>
      </c>
      <c r="AF415" s="411">
        <f t="shared" si="162"/>
        <v>0</v>
      </c>
      <c r="AG415" s="411">
        <f t="shared" si="162"/>
        <v>0</v>
      </c>
      <c r="AH415" s="411">
        <f t="shared" si="162"/>
        <v>0</v>
      </c>
      <c r="AI415" s="411">
        <f t="shared" si="162"/>
        <v>0</v>
      </c>
      <c r="AJ415" s="411">
        <f t="shared" si="162"/>
        <v>0</v>
      </c>
      <c r="AK415" s="411">
        <f t="shared" si="162"/>
        <v>0</v>
      </c>
      <c r="AL415" s="411">
        <f t="shared" si="162"/>
        <v>0</v>
      </c>
      <c r="AM415" s="297"/>
    </row>
    <row r="416" spans="1:40" ht="1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hidden="1" outlineLevel="1">
      <c r="A417" s="509">
        <v>4</v>
      </c>
      <c r="B417" s="294" t="s">
        <v>4</v>
      </c>
      <c r="C417" s="291" t="s">
        <v>25</v>
      </c>
      <c r="D417" s="295">
        <v>89961.535225374697</v>
      </c>
      <c r="E417" s="295">
        <v>83924.710130673979</v>
      </c>
      <c r="F417" s="295">
        <v>81007.343504348275</v>
      </c>
      <c r="G417" s="295">
        <v>81007.343504348275</v>
      </c>
      <c r="H417" s="295">
        <v>81007.343504348275</v>
      </c>
      <c r="I417" s="295">
        <v>81007.343504348275</v>
      </c>
      <c r="J417" s="295">
        <v>81007.343504348275</v>
      </c>
      <c r="K417" s="295">
        <v>77530.583189075332</v>
      </c>
      <c r="L417" s="295">
        <v>77530.583189075332</v>
      </c>
      <c r="M417" s="295">
        <v>64232.622558398536</v>
      </c>
      <c r="N417" s="291"/>
      <c r="O417" s="295">
        <v>6.6167255093147945</v>
      </c>
      <c r="P417" s="295">
        <v>6.2377499350464882</v>
      </c>
      <c r="Q417" s="295">
        <v>6.0546055379140444</v>
      </c>
      <c r="R417" s="295">
        <v>6.0546055379140444</v>
      </c>
      <c r="S417" s="295">
        <v>6.0546055379140444</v>
      </c>
      <c r="T417" s="295">
        <v>6.0546055379140444</v>
      </c>
      <c r="U417" s="295">
        <v>6.0546055379140444</v>
      </c>
      <c r="V417" s="295">
        <v>5.8291274139485685</v>
      </c>
      <c r="W417" s="295">
        <v>5.8291274139485685</v>
      </c>
      <c r="X417" s="295">
        <v>4.9937842348215291</v>
      </c>
      <c r="Y417" s="470">
        <v>1</v>
      </c>
      <c r="Z417" s="410">
        <v>0</v>
      </c>
      <c r="AA417" s="410">
        <v>0</v>
      </c>
      <c r="AB417" s="410"/>
      <c r="AC417" s="410"/>
      <c r="AD417" s="410"/>
      <c r="AE417" s="410"/>
      <c r="AF417" s="410"/>
      <c r="AG417" s="410"/>
      <c r="AH417" s="410"/>
      <c r="AI417" s="410"/>
      <c r="AJ417" s="410"/>
      <c r="AK417" s="410"/>
      <c r="AL417" s="410"/>
      <c r="AM417" s="296">
        <f>SUM(Y417:AL417)</f>
        <v>1</v>
      </c>
    </row>
    <row r="418" spans="1:39" ht="15" hidden="1"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f t="shared" ref="AB418:AL418" si="163">AB417</f>
        <v>0</v>
      </c>
      <c r="AC418" s="411">
        <f t="shared" si="163"/>
        <v>0</v>
      </c>
      <c r="AD418" s="411">
        <f t="shared" si="163"/>
        <v>0</v>
      </c>
      <c r="AE418" s="411">
        <f t="shared" si="163"/>
        <v>0</v>
      </c>
      <c r="AF418" s="411">
        <f t="shared" si="163"/>
        <v>0</v>
      </c>
      <c r="AG418" s="411">
        <f t="shared" si="163"/>
        <v>0</v>
      </c>
      <c r="AH418" s="411">
        <f t="shared" si="163"/>
        <v>0</v>
      </c>
      <c r="AI418" s="411">
        <f t="shared" si="163"/>
        <v>0</v>
      </c>
      <c r="AJ418" s="411">
        <f t="shared" si="163"/>
        <v>0</v>
      </c>
      <c r="AK418" s="411">
        <f t="shared" si="163"/>
        <v>0</v>
      </c>
      <c r="AL418" s="411">
        <f t="shared" si="163"/>
        <v>0</v>
      </c>
      <c r="AM418" s="297"/>
    </row>
    <row r="419" spans="1:39" ht="1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hidden="1" outlineLevel="1">
      <c r="A420" s="509">
        <v>5</v>
      </c>
      <c r="B420" s="294" t="s">
        <v>5</v>
      </c>
      <c r="C420" s="291" t="s">
        <v>25</v>
      </c>
      <c r="D420" s="295">
        <v>351226.18611423316</v>
      </c>
      <c r="E420" s="295">
        <v>304685.00632323849</v>
      </c>
      <c r="F420" s="295">
        <v>280430.3204001548</v>
      </c>
      <c r="G420" s="295">
        <v>280430.3204001548</v>
      </c>
      <c r="H420" s="295">
        <v>280430.3204001548</v>
      </c>
      <c r="I420" s="295">
        <v>280430.3204001548</v>
      </c>
      <c r="J420" s="295">
        <v>280430.3204001548</v>
      </c>
      <c r="K420" s="295">
        <v>280308.84224234865</v>
      </c>
      <c r="L420" s="295">
        <v>280308.84224234865</v>
      </c>
      <c r="M420" s="295">
        <v>260702.79631923485</v>
      </c>
      <c r="N420" s="291"/>
      <c r="O420" s="295">
        <v>22.986101298954747</v>
      </c>
      <c r="P420" s="295">
        <v>20.064371737185652</v>
      </c>
      <c r="Q420" s="295">
        <v>18.541728065685724</v>
      </c>
      <c r="R420" s="295">
        <v>18.541728065685724</v>
      </c>
      <c r="S420" s="295">
        <v>18.541728065685724</v>
      </c>
      <c r="T420" s="295">
        <v>18.541728065685724</v>
      </c>
      <c r="U420" s="295">
        <v>18.541728065685724</v>
      </c>
      <c r="V420" s="295">
        <v>18.527860696073152</v>
      </c>
      <c r="W420" s="295">
        <v>18.527860696073152</v>
      </c>
      <c r="X420" s="295">
        <v>17.297046088016131</v>
      </c>
      <c r="Y420" s="470">
        <v>1</v>
      </c>
      <c r="Z420" s="410">
        <v>0</v>
      </c>
      <c r="AA420" s="410">
        <v>0</v>
      </c>
      <c r="AB420" s="410"/>
      <c r="AC420" s="410"/>
      <c r="AD420" s="410"/>
      <c r="AE420" s="410"/>
      <c r="AF420" s="410"/>
      <c r="AG420" s="410"/>
      <c r="AH420" s="410"/>
      <c r="AI420" s="410"/>
      <c r="AJ420" s="410"/>
      <c r="AK420" s="410"/>
      <c r="AL420" s="410"/>
      <c r="AM420" s="296">
        <f>SUM(Y420:AL420)</f>
        <v>1</v>
      </c>
    </row>
    <row r="421" spans="1:39" ht="15" hidden="1"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f t="shared" ref="AB421:AL421" si="164">AB420</f>
        <v>0</v>
      </c>
      <c r="AC421" s="411">
        <f t="shared" si="164"/>
        <v>0</v>
      </c>
      <c r="AD421" s="411">
        <f t="shared" si="164"/>
        <v>0</v>
      </c>
      <c r="AE421" s="411">
        <f t="shared" si="164"/>
        <v>0</v>
      </c>
      <c r="AF421" s="411">
        <f t="shared" si="164"/>
        <v>0</v>
      </c>
      <c r="AG421" s="411">
        <f t="shared" si="164"/>
        <v>0</v>
      </c>
      <c r="AH421" s="411">
        <f t="shared" si="164"/>
        <v>0</v>
      </c>
      <c r="AI421" s="411">
        <f t="shared" si="164"/>
        <v>0</v>
      </c>
      <c r="AJ421" s="411">
        <f t="shared" si="164"/>
        <v>0</v>
      </c>
      <c r="AK421" s="411">
        <f t="shared" si="164"/>
        <v>0</v>
      </c>
      <c r="AL421" s="411">
        <f t="shared" si="164"/>
        <v>0</v>
      </c>
      <c r="AM421" s="297"/>
    </row>
    <row r="422" spans="1:39" ht="1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hidden="1" outlineLevel="1">
      <c r="A423" s="509">
        <v>6</v>
      </c>
      <c r="B423" s="294" t="s">
        <v>6</v>
      </c>
      <c r="C423" s="291" t="s">
        <v>25</v>
      </c>
      <c r="D423" s="295" t="s">
        <v>771</v>
      </c>
      <c r="E423" s="295" t="s">
        <v>771</v>
      </c>
      <c r="F423" s="295" t="s">
        <v>771</v>
      </c>
      <c r="G423" s="295" t="s">
        <v>771</v>
      </c>
      <c r="H423" s="295" t="s">
        <v>771</v>
      </c>
      <c r="I423" s="295" t="s">
        <v>771</v>
      </c>
      <c r="J423" s="295" t="s">
        <v>771</v>
      </c>
      <c r="K423" s="295" t="s">
        <v>771</v>
      </c>
      <c r="L423" s="295" t="s">
        <v>771</v>
      </c>
      <c r="M423" s="295" t="s">
        <v>771</v>
      </c>
      <c r="N423" s="291"/>
      <c r="O423" s="295" t="s">
        <v>771</v>
      </c>
      <c r="P423" s="295" t="s">
        <v>771</v>
      </c>
      <c r="Q423" s="295" t="s">
        <v>771</v>
      </c>
      <c r="R423" s="295" t="s">
        <v>771</v>
      </c>
      <c r="S423" s="295" t="s">
        <v>771</v>
      </c>
      <c r="T423" s="295" t="s">
        <v>771</v>
      </c>
      <c r="U423" s="295" t="s">
        <v>771</v>
      </c>
      <c r="V423" s="295" t="s">
        <v>771</v>
      </c>
      <c r="W423" s="295" t="s">
        <v>771</v>
      </c>
      <c r="X423" s="295" t="s">
        <v>771</v>
      </c>
      <c r="Y423" s="410"/>
      <c r="Z423" s="410"/>
      <c r="AA423" s="410"/>
      <c r="AB423" s="410"/>
      <c r="AC423" s="410"/>
      <c r="AD423" s="410"/>
      <c r="AE423" s="410"/>
      <c r="AF423" s="410"/>
      <c r="AG423" s="410"/>
      <c r="AH423" s="410"/>
      <c r="AI423" s="410"/>
      <c r="AJ423" s="410"/>
      <c r="AK423" s="410"/>
      <c r="AL423" s="410"/>
      <c r="AM423" s="296">
        <f>SUM(Y423:AL423)</f>
        <v>0</v>
      </c>
    </row>
    <row r="424" spans="1:39" ht="15" hidden="1"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f t="shared" ref="AB424:AL424" si="165">AB423</f>
        <v>0</v>
      </c>
      <c r="AC424" s="411">
        <f t="shared" si="165"/>
        <v>0</v>
      </c>
      <c r="AD424" s="411">
        <f t="shared" si="165"/>
        <v>0</v>
      </c>
      <c r="AE424" s="411">
        <f t="shared" si="165"/>
        <v>0</v>
      </c>
      <c r="AF424" s="411">
        <f t="shared" si="165"/>
        <v>0</v>
      </c>
      <c r="AG424" s="411">
        <f t="shared" si="165"/>
        <v>0</v>
      </c>
      <c r="AH424" s="411">
        <f t="shared" si="165"/>
        <v>0</v>
      </c>
      <c r="AI424" s="411">
        <f t="shared" si="165"/>
        <v>0</v>
      </c>
      <c r="AJ424" s="411">
        <f t="shared" si="165"/>
        <v>0</v>
      </c>
      <c r="AK424" s="411">
        <f t="shared" si="165"/>
        <v>0</v>
      </c>
      <c r="AL424" s="411">
        <f t="shared" si="165"/>
        <v>0</v>
      </c>
      <c r="AM424" s="297"/>
    </row>
    <row r="425" spans="1:39" ht="1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hidden="1"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279</v>
      </c>
      <c r="P426" s="295">
        <v>0</v>
      </c>
      <c r="Q426" s="295">
        <v>0</v>
      </c>
      <c r="R426" s="295">
        <v>0</v>
      </c>
      <c r="S426" s="295">
        <v>0</v>
      </c>
      <c r="T426" s="295">
        <v>0</v>
      </c>
      <c r="U426" s="295">
        <v>0</v>
      </c>
      <c r="V426" s="295">
        <v>0</v>
      </c>
      <c r="W426" s="295">
        <v>0</v>
      </c>
      <c r="X426" s="295">
        <v>0</v>
      </c>
      <c r="Y426" s="410">
        <v>1</v>
      </c>
      <c r="Z426" s="410">
        <v>0</v>
      </c>
      <c r="AA426" s="410">
        <v>0</v>
      </c>
      <c r="AB426" s="410"/>
      <c r="AC426" s="410"/>
      <c r="AD426" s="410"/>
      <c r="AE426" s="410"/>
      <c r="AF426" s="410"/>
      <c r="AG426" s="410"/>
      <c r="AH426" s="410"/>
      <c r="AI426" s="410"/>
      <c r="AJ426" s="410"/>
      <c r="AK426" s="410"/>
      <c r="AL426" s="410"/>
      <c r="AM426" s="296">
        <f>SUM(Y426:AL426)</f>
        <v>1</v>
      </c>
    </row>
    <row r="427" spans="1:39" ht="15" hidden="1"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1</v>
      </c>
      <c r="Z427" s="411">
        <v>0</v>
      </c>
      <c r="AA427" s="411">
        <v>0</v>
      </c>
      <c r="AB427" s="411">
        <f t="shared" ref="AB427:AL427" si="166">AB426</f>
        <v>0</v>
      </c>
      <c r="AC427" s="411">
        <f t="shared" si="166"/>
        <v>0</v>
      </c>
      <c r="AD427" s="411">
        <f t="shared" si="166"/>
        <v>0</v>
      </c>
      <c r="AE427" s="411">
        <f t="shared" si="166"/>
        <v>0</v>
      </c>
      <c r="AF427" s="411">
        <f t="shared" si="166"/>
        <v>0</v>
      </c>
      <c r="AG427" s="411">
        <f t="shared" si="166"/>
        <v>0</v>
      </c>
      <c r="AH427" s="411">
        <f t="shared" si="166"/>
        <v>0</v>
      </c>
      <c r="AI427" s="411">
        <f t="shared" si="166"/>
        <v>0</v>
      </c>
      <c r="AJ427" s="411">
        <f t="shared" si="166"/>
        <v>0</v>
      </c>
      <c r="AK427" s="411">
        <f t="shared" si="166"/>
        <v>0</v>
      </c>
      <c r="AL427" s="411">
        <f t="shared" si="166"/>
        <v>0</v>
      </c>
      <c r="AM427" s="297"/>
    </row>
    <row r="428" spans="1:39" ht="1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hidden="1" outlineLevel="1">
      <c r="A429" s="509">
        <v>8</v>
      </c>
      <c r="B429" s="294" t="s">
        <v>485</v>
      </c>
      <c r="C429" s="291" t="s">
        <v>25</v>
      </c>
      <c r="D429" s="295" t="s">
        <v>771</v>
      </c>
      <c r="E429" s="295" t="s">
        <v>771</v>
      </c>
      <c r="F429" s="295" t="s">
        <v>771</v>
      </c>
      <c r="G429" s="295" t="s">
        <v>771</v>
      </c>
      <c r="H429" s="295" t="s">
        <v>771</v>
      </c>
      <c r="I429" s="295" t="s">
        <v>771</v>
      </c>
      <c r="J429" s="295" t="s">
        <v>771</v>
      </c>
      <c r="K429" s="295" t="s">
        <v>771</v>
      </c>
      <c r="L429" s="295" t="s">
        <v>771</v>
      </c>
      <c r="M429" s="295" t="s">
        <v>771</v>
      </c>
      <c r="N429" s="291"/>
      <c r="O429" s="295" t="s">
        <v>771</v>
      </c>
      <c r="P429" s="295" t="s">
        <v>771</v>
      </c>
      <c r="Q429" s="295" t="s">
        <v>771</v>
      </c>
      <c r="R429" s="295" t="s">
        <v>771</v>
      </c>
      <c r="S429" s="295" t="s">
        <v>771</v>
      </c>
      <c r="T429" s="295" t="s">
        <v>771</v>
      </c>
      <c r="U429" s="295" t="s">
        <v>771</v>
      </c>
      <c r="V429" s="295" t="s">
        <v>771</v>
      </c>
      <c r="W429" s="295" t="s">
        <v>771</v>
      </c>
      <c r="X429" s="295" t="s">
        <v>771</v>
      </c>
      <c r="Y429" s="410"/>
      <c r="Z429" s="410"/>
      <c r="AA429" s="410"/>
      <c r="AB429" s="410"/>
      <c r="AC429" s="410"/>
      <c r="AD429" s="410"/>
      <c r="AE429" s="410"/>
      <c r="AF429" s="410"/>
      <c r="AG429" s="410"/>
      <c r="AH429" s="410"/>
      <c r="AI429" s="410"/>
      <c r="AJ429" s="410"/>
      <c r="AK429" s="410"/>
      <c r="AL429" s="410"/>
      <c r="AM429" s="296">
        <f>SUM(Y429:AL429)</f>
        <v>0</v>
      </c>
    </row>
    <row r="430" spans="1:39" s="283" customFormat="1" ht="15" hidden="1"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f t="shared" ref="AB430:AL430" si="167">AB429</f>
        <v>0</v>
      </c>
      <c r="AC430" s="411">
        <f t="shared" si="167"/>
        <v>0</v>
      </c>
      <c r="AD430" s="411">
        <f t="shared" si="167"/>
        <v>0</v>
      </c>
      <c r="AE430" s="411">
        <f t="shared" si="167"/>
        <v>0</v>
      </c>
      <c r="AF430" s="411">
        <f t="shared" si="167"/>
        <v>0</v>
      </c>
      <c r="AG430" s="411">
        <f t="shared" si="167"/>
        <v>0</v>
      </c>
      <c r="AH430" s="411">
        <f t="shared" si="167"/>
        <v>0</v>
      </c>
      <c r="AI430" s="411">
        <f t="shared" si="167"/>
        <v>0</v>
      </c>
      <c r="AJ430" s="411">
        <f t="shared" si="167"/>
        <v>0</v>
      </c>
      <c r="AK430" s="411">
        <f t="shared" si="167"/>
        <v>0</v>
      </c>
      <c r="AL430" s="411">
        <f t="shared" si="167"/>
        <v>0</v>
      </c>
      <c r="AM430" s="297"/>
    </row>
    <row r="431" spans="1:39" s="283" customFormat="1" ht="15" hidden="1"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hidden="1" outlineLevel="1">
      <c r="A432" s="509">
        <v>9</v>
      </c>
      <c r="B432" s="294" t="s">
        <v>7</v>
      </c>
      <c r="C432" s="291" t="s">
        <v>25</v>
      </c>
      <c r="D432" s="295" t="s">
        <v>771</v>
      </c>
      <c r="E432" s="295" t="s">
        <v>771</v>
      </c>
      <c r="F432" s="295" t="s">
        <v>771</v>
      </c>
      <c r="G432" s="295" t="s">
        <v>771</v>
      </c>
      <c r="H432" s="295" t="s">
        <v>771</v>
      </c>
      <c r="I432" s="295" t="s">
        <v>771</v>
      </c>
      <c r="J432" s="295" t="s">
        <v>771</v>
      </c>
      <c r="K432" s="295" t="s">
        <v>771</v>
      </c>
      <c r="L432" s="295" t="s">
        <v>771</v>
      </c>
      <c r="M432" s="295" t="s">
        <v>771</v>
      </c>
      <c r="N432" s="291"/>
      <c r="O432" s="295" t="s">
        <v>771</v>
      </c>
      <c r="P432" s="295" t="s">
        <v>771</v>
      </c>
      <c r="Q432" s="295" t="s">
        <v>771</v>
      </c>
      <c r="R432" s="295" t="s">
        <v>771</v>
      </c>
      <c r="S432" s="295" t="s">
        <v>771</v>
      </c>
      <c r="T432" s="295" t="s">
        <v>771</v>
      </c>
      <c r="U432" s="295" t="s">
        <v>771</v>
      </c>
      <c r="V432" s="295" t="s">
        <v>771</v>
      </c>
      <c r="W432" s="295" t="s">
        <v>771</v>
      </c>
      <c r="X432" s="295" t="s">
        <v>771</v>
      </c>
      <c r="Y432" s="410"/>
      <c r="Z432" s="410"/>
      <c r="AA432" s="410"/>
      <c r="AB432" s="410"/>
      <c r="AC432" s="410"/>
      <c r="AD432" s="410"/>
      <c r="AE432" s="410"/>
      <c r="AF432" s="410"/>
      <c r="AG432" s="410"/>
      <c r="AH432" s="410"/>
      <c r="AI432" s="410"/>
      <c r="AJ432" s="410"/>
      <c r="AK432" s="410"/>
      <c r="AL432" s="410"/>
      <c r="AM432" s="296">
        <f>SUM(Y432:AL432)</f>
        <v>0</v>
      </c>
    </row>
    <row r="433" spans="1:39" ht="15" hidden="1"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0</v>
      </c>
      <c r="Z433" s="411">
        <v>0</v>
      </c>
      <c r="AA433" s="411">
        <v>0</v>
      </c>
      <c r="AB433" s="411">
        <f t="shared" ref="AB433:AL433" si="168">AB432</f>
        <v>0</v>
      </c>
      <c r="AC433" s="411">
        <f t="shared" si="168"/>
        <v>0</v>
      </c>
      <c r="AD433" s="411">
        <f t="shared" si="168"/>
        <v>0</v>
      </c>
      <c r="AE433" s="411">
        <f t="shared" si="168"/>
        <v>0</v>
      </c>
      <c r="AF433" s="411">
        <f t="shared" si="168"/>
        <v>0</v>
      </c>
      <c r="AG433" s="411">
        <f t="shared" si="168"/>
        <v>0</v>
      </c>
      <c r="AH433" s="411">
        <f t="shared" si="168"/>
        <v>0</v>
      </c>
      <c r="AI433" s="411">
        <f t="shared" si="168"/>
        <v>0</v>
      </c>
      <c r="AJ433" s="411">
        <f t="shared" si="168"/>
        <v>0</v>
      </c>
      <c r="AK433" s="411">
        <f t="shared" si="168"/>
        <v>0</v>
      </c>
      <c r="AL433" s="411">
        <f t="shared" si="168"/>
        <v>0</v>
      </c>
      <c r="AM433" s="297"/>
    </row>
    <row r="434" spans="1:39" ht="1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hidden="1"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hidden="1" outlineLevel="1">
      <c r="A436" s="509">
        <v>10</v>
      </c>
      <c r="B436" s="310" t="s">
        <v>22</v>
      </c>
      <c r="C436" s="291" t="s">
        <v>25</v>
      </c>
      <c r="D436" s="295">
        <v>552594.79435522202</v>
      </c>
      <c r="E436" s="295">
        <v>551678.52056968457</v>
      </c>
      <c r="F436" s="295">
        <v>551678.52056968457</v>
      </c>
      <c r="G436" s="295">
        <v>541165.49700816954</v>
      </c>
      <c r="H436" s="295">
        <v>541165.49700816954</v>
      </c>
      <c r="I436" s="295">
        <v>541165.49700816954</v>
      </c>
      <c r="J436" s="295">
        <v>529470.61972881772</v>
      </c>
      <c r="K436" s="295">
        <v>529470.61972881772</v>
      </c>
      <c r="L436" s="295">
        <v>526821.64176762477</v>
      </c>
      <c r="M436" s="295">
        <v>476661.55142668163</v>
      </c>
      <c r="N436" s="295">
        <v>12</v>
      </c>
      <c r="O436" s="295">
        <v>83.101029357371075</v>
      </c>
      <c r="P436" s="295">
        <v>82.83799597055625</v>
      </c>
      <c r="Q436" s="295">
        <v>82.83799597055625</v>
      </c>
      <c r="R436" s="295">
        <v>79.820037542958829</v>
      </c>
      <c r="S436" s="295">
        <v>79.820037542958829</v>
      </c>
      <c r="T436" s="295">
        <v>79.820037542958829</v>
      </c>
      <c r="U436" s="295">
        <v>78.208603564165131</v>
      </c>
      <c r="V436" s="295">
        <v>78.208603564165131</v>
      </c>
      <c r="W436" s="295">
        <v>77.414195063849178</v>
      </c>
      <c r="X436" s="295">
        <v>70.587378159759226</v>
      </c>
      <c r="Y436" s="415">
        <v>0</v>
      </c>
      <c r="Z436" s="469">
        <v>0.40139618237498875</v>
      </c>
      <c r="AA436" s="469">
        <v>0.59860381762501125</v>
      </c>
      <c r="AB436" s="469"/>
      <c r="AC436" s="415"/>
      <c r="AD436" s="415"/>
      <c r="AE436" s="415"/>
      <c r="AF436" s="415"/>
      <c r="AG436" s="415"/>
      <c r="AH436" s="415"/>
      <c r="AI436" s="415"/>
      <c r="AJ436" s="415"/>
      <c r="AK436" s="415"/>
      <c r="AL436" s="415"/>
      <c r="AM436" s="296">
        <f>SUM(Y436:AL436)</f>
        <v>1</v>
      </c>
    </row>
    <row r="437" spans="1:39" ht="15" hidden="1"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v>0</v>
      </c>
      <c r="Z437" s="411">
        <v>0.40139618237498875</v>
      </c>
      <c r="AA437" s="411">
        <v>0.59860381762501125</v>
      </c>
      <c r="AB437" s="411">
        <f t="shared" ref="AB437:AL437" si="169">AB436</f>
        <v>0</v>
      </c>
      <c r="AC437" s="411">
        <f t="shared" si="169"/>
        <v>0</v>
      </c>
      <c r="AD437" s="411">
        <f t="shared" si="169"/>
        <v>0</v>
      </c>
      <c r="AE437" s="411">
        <f t="shared" si="169"/>
        <v>0</v>
      </c>
      <c r="AF437" s="411">
        <f t="shared" si="169"/>
        <v>0</v>
      </c>
      <c r="AG437" s="411">
        <f t="shared" si="169"/>
        <v>0</v>
      </c>
      <c r="AH437" s="411">
        <f t="shared" si="169"/>
        <v>0</v>
      </c>
      <c r="AI437" s="411">
        <f t="shared" si="169"/>
        <v>0</v>
      </c>
      <c r="AJ437" s="411">
        <f t="shared" si="169"/>
        <v>0</v>
      </c>
      <c r="AK437" s="411">
        <f t="shared" si="169"/>
        <v>0</v>
      </c>
      <c r="AL437" s="411">
        <f t="shared" si="169"/>
        <v>0</v>
      </c>
      <c r="AM437" s="311"/>
    </row>
    <row r="438" spans="1:39" ht="1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9">
        <v>11</v>
      </c>
      <c r="B439" s="314" t="s">
        <v>21</v>
      </c>
      <c r="C439" s="291" t="s">
        <v>25</v>
      </c>
      <c r="D439" s="295">
        <v>992786.09652314859</v>
      </c>
      <c r="E439" s="295">
        <v>989532.81157215475</v>
      </c>
      <c r="F439" s="295">
        <v>664982.44568356324</v>
      </c>
      <c r="G439" s="295">
        <v>605510.42184878653</v>
      </c>
      <c r="H439" s="295">
        <v>605510.42184878653</v>
      </c>
      <c r="I439" s="295">
        <v>605510.42184878653</v>
      </c>
      <c r="J439" s="295">
        <v>605510.42184878653</v>
      </c>
      <c r="K439" s="295">
        <v>605510.42184878653</v>
      </c>
      <c r="L439" s="295">
        <v>605510.42184878653</v>
      </c>
      <c r="M439" s="295">
        <v>605510.42184878653</v>
      </c>
      <c r="N439" s="295">
        <v>12</v>
      </c>
      <c r="O439" s="295">
        <v>277.1682909162646</v>
      </c>
      <c r="P439" s="295">
        <v>276.23313329525052</v>
      </c>
      <c r="Q439" s="295">
        <v>183.89620350297886</v>
      </c>
      <c r="R439" s="295">
        <v>166.5157575141879</v>
      </c>
      <c r="S439" s="295">
        <v>166.5157575141879</v>
      </c>
      <c r="T439" s="295">
        <v>166.5157575141879</v>
      </c>
      <c r="U439" s="295">
        <v>166.5157575141879</v>
      </c>
      <c r="V439" s="295">
        <v>166.5157575141879</v>
      </c>
      <c r="W439" s="295">
        <v>166.5157575141879</v>
      </c>
      <c r="X439" s="295">
        <v>166.5157575141879</v>
      </c>
      <c r="Y439" s="415">
        <v>0</v>
      </c>
      <c r="Z439" s="469">
        <v>1</v>
      </c>
      <c r="AA439" s="415">
        <v>0</v>
      </c>
      <c r="AB439" s="415"/>
      <c r="AC439" s="415"/>
      <c r="AD439" s="415"/>
      <c r="AE439" s="415"/>
      <c r="AF439" s="415"/>
      <c r="AG439" s="415"/>
      <c r="AH439" s="415"/>
      <c r="AI439" s="415"/>
      <c r="AJ439" s="415"/>
      <c r="AK439" s="415"/>
      <c r="AL439" s="415"/>
      <c r="AM439" s="296">
        <f>SUM(Y439:AL439)</f>
        <v>1</v>
      </c>
    </row>
    <row r="440" spans="1:39" ht="15" hidden="1"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v>0</v>
      </c>
      <c r="Z440" s="411">
        <v>1</v>
      </c>
      <c r="AA440" s="411">
        <v>0</v>
      </c>
      <c r="AB440" s="411">
        <f t="shared" ref="AB440:AL440" si="170">AB439</f>
        <v>0</v>
      </c>
      <c r="AC440" s="411">
        <f t="shared" si="170"/>
        <v>0</v>
      </c>
      <c r="AD440" s="411">
        <f t="shared" si="170"/>
        <v>0</v>
      </c>
      <c r="AE440" s="411">
        <f t="shared" si="170"/>
        <v>0</v>
      </c>
      <c r="AF440" s="411">
        <f t="shared" si="170"/>
        <v>0</v>
      </c>
      <c r="AG440" s="411">
        <f t="shared" si="170"/>
        <v>0</v>
      </c>
      <c r="AH440" s="411">
        <f t="shared" si="170"/>
        <v>0</v>
      </c>
      <c r="AI440" s="411">
        <f t="shared" si="170"/>
        <v>0</v>
      </c>
      <c r="AJ440" s="411">
        <f t="shared" si="170"/>
        <v>0</v>
      </c>
      <c r="AK440" s="411">
        <f t="shared" si="170"/>
        <v>0</v>
      </c>
      <c r="AL440" s="411">
        <f t="shared" si="170"/>
        <v>0</v>
      </c>
      <c r="AM440" s="311"/>
    </row>
    <row r="441" spans="1:39" ht="1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9">
        <v>12</v>
      </c>
      <c r="B442" s="314" t="s">
        <v>23</v>
      </c>
      <c r="C442" s="291" t="s">
        <v>25</v>
      </c>
      <c r="D442" s="295" t="s">
        <v>771</v>
      </c>
      <c r="E442" s="295" t="s">
        <v>771</v>
      </c>
      <c r="F442" s="295" t="s">
        <v>771</v>
      </c>
      <c r="G442" s="295" t="s">
        <v>771</v>
      </c>
      <c r="H442" s="295" t="s">
        <v>771</v>
      </c>
      <c r="I442" s="295" t="s">
        <v>771</v>
      </c>
      <c r="J442" s="295" t="s">
        <v>771</v>
      </c>
      <c r="K442" s="295" t="s">
        <v>771</v>
      </c>
      <c r="L442" s="295" t="s">
        <v>771</v>
      </c>
      <c r="M442" s="295" t="s">
        <v>771</v>
      </c>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hidden="1"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v>0</v>
      </c>
      <c r="Z443" s="411">
        <v>0</v>
      </c>
      <c r="AA443" s="411">
        <v>0</v>
      </c>
      <c r="AB443" s="411">
        <f t="shared" ref="AB443:AL443" si="171">AB442</f>
        <v>0</v>
      </c>
      <c r="AC443" s="411">
        <f t="shared" si="171"/>
        <v>0</v>
      </c>
      <c r="AD443" s="411">
        <f t="shared" si="171"/>
        <v>0</v>
      </c>
      <c r="AE443" s="411">
        <f t="shared" si="171"/>
        <v>0</v>
      </c>
      <c r="AF443" s="411">
        <f t="shared" si="171"/>
        <v>0</v>
      </c>
      <c r="AG443" s="411">
        <f t="shared" si="171"/>
        <v>0</v>
      </c>
      <c r="AH443" s="411">
        <f t="shared" si="171"/>
        <v>0</v>
      </c>
      <c r="AI443" s="411">
        <f t="shared" si="171"/>
        <v>0</v>
      </c>
      <c r="AJ443" s="411">
        <f t="shared" si="171"/>
        <v>0</v>
      </c>
      <c r="AK443" s="411">
        <f t="shared" si="171"/>
        <v>0</v>
      </c>
      <c r="AL443" s="411">
        <f t="shared" si="171"/>
        <v>0</v>
      </c>
      <c r="AM443" s="311"/>
    </row>
    <row r="444" spans="1:39" ht="1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9">
        <v>13</v>
      </c>
      <c r="B445" s="314" t="s">
        <v>24</v>
      </c>
      <c r="C445" s="291" t="s">
        <v>25</v>
      </c>
      <c r="D445" s="295" t="s">
        <v>771</v>
      </c>
      <c r="E445" s="295" t="s">
        <v>771</v>
      </c>
      <c r="F445" s="295" t="s">
        <v>771</v>
      </c>
      <c r="G445" s="295" t="s">
        <v>771</v>
      </c>
      <c r="H445" s="295" t="s">
        <v>771</v>
      </c>
      <c r="I445" s="295" t="s">
        <v>771</v>
      </c>
      <c r="J445" s="295" t="s">
        <v>771</v>
      </c>
      <c r="K445" s="295" t="s">
        <v>771</v>
      </c>
      <c r="L445" s="295" t="s">
        <v>771</v>
      </c>
      <c r="M445" s="295" t="s">
        <v>771</v>
      </c>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hidden="1"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v>0</v>
      </c>
      <c r="Z446" s="411">
        <v>0</v>
      </c>
      <c r="AA446" s="411">
        <v>0</v>
      </c>
      <c r="AB446" s="411">
        <f t="shared" ref="AB446:AL446" si="172">AB445</f>
        <v>0</v>
      </c>
      <c r="AC446" s="411">
        <f t="shared" si="172"/>
        <v>0</v>
      </c>
      <c r="AD446" s="411">
        <f t="shared" si="172"/>
        <v>0</v>
      </c>
      <c r="AE446" s="411">
        <f t="shared" si="172"/>
        <v>0</v>
      </c>
      <c r="AF446" s="411">
        <f t="shared" si="172"/>
        <v>0</v>
      </c>
      <c r="AG446" s="411">
        <f t="shared" si="172"/>
        <v>0</v>
      </c>
      <c r="AH446" s="411">
        <f t="shared" si="172"/>
        <v>0</v>
      </c>
      <c r="AI446" s="411">
        <f t="shared" si="172"/>
        <v>0</v>
      </c>
      <c r="AJ446" s="411">
        <f t="shared" si="172"/>
        <v>0</v>
      </c>
      <c r="AK446" s="411">
        <f t="shared" si="172"/>
        <v>0</v>
      </c>
      <c r="AL446" s="411">
        <f t="shared" si="172"/>
        <v>0</v>
      </c>
      <c r="AM446" s="311"/>
    </row>
    <row r="447" spans="1:39" ht="1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9">
        <v>14</v>
      </c>
      <c r="B448" s="314" t="s">
        <v>20</v>
      </c>
      <c r="C448" s="291" t="s">
        <v>25</v>
      </c>
      <c r="D448" s="295">
        <v>195820.71016667038</v>
      </c>
      <c r="E448" s="295">
        <v>195820.71016667038</v>
      </c>
      <c r="F448" s="295">
        <v>195820.71016667038</v>
      </c>
      <c r="G448" s="295">
        <v>195820.71016667038</v>
      </c>
      <c r="H448" s="295">
        <v>0</v>
      </c>
      <c r="I448" s="295">
        <v>0</v>
      </c>
      <c r="J448" s="295">
        <v>0</v>
      </c>
      <c r="K448" s="295">
        <v>0</v>
      </c>
      <c r="L448" s="295">
        <v>0</v>
      </c>
      <c r="M448" s="295">
        <v>0</v>
      </c>
      <c r="N448" s="295">
        <v>12</v>
      </c>
      <c r="O448" s="295">
        <v>40.100791547459252</v>
      </c>
      <c r="P448" s="295">
        <v>40.100791547459252</v>
      </c>
      <c r="Q448" s="295">
        <v>40.100791547459252</v>
      </c>
      <c r="R448" s="295">
        <v>40.100791547459252</v>
      </c>
      <c r="S448" s="295">
        <v>0</v>
      </c>
      <c r="T448" s="295">
        <v>0</v>
      </c>
      <c r="U448" s="295">
        <v>0</v>
      </c>
      <c r="V448" s="295">
        <v>0</v>
      </c>
      <c r="W448" s="295">
        <v>0</v>
      </c>
      <c r="X448" s="295">
        <v>0</v>
      </c>
      <c r="Y448" s="415">
        <v>0</v>
      </c>
      <c r="Z448" s="415">
        <v>0</v>
      </c>
      <c r="AA448" s="469">
        <v>1</v>
      </c>
      <c r="AB448" s="415"/>
      <c r="AC448" s="415"/>
      <c r="AD448" s="415"/>
      <c r="AE448" s="415"/>
      <c r="AF448" s="415"/>
      <c r="AG448" s="415"/>
      <c r="AH448" s="415"/>
      <c r="AI448" s="415"/>
      <c r="AJ448" s="415"/>
      <c r="AK448" s="415"/>
      <c r="AL448" s="415"/>
      <c r="AM448" s="296">
        <f>SUM(Y448:AL448)</f>
        <v>1</v>
      </c>
    </row>
    <row r="449" spans="1:39" ht="15" hidden="1"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v>0</v>
      </c>
      <c r="Z449" s="411">
        <v>0</v>
      </c>
      <c r="AA449" s="411">
        <v>1</v>
      </c>
      <c r="AB449" s="411">
        <f t="shared" ref="AB449:AL449" si="173">AB448</f>
        <v>0</v>
      </c>
      <c r="AC449" s="411">
        <f t="shared" si="173"/>
        <v>0</v>
      </c>
      <c r="AD449" s="411">
        <f t="shared" si="173"/>
        <v>0</v>
      </c>
      <c r="AE449" s="411">
        <f t="shared" si="173"/>
        <v>0</v>
      </c>
      <c r="AF449" s="411">
        <f t="shared" si="173"/>
        <v>0</v>
      </c>
      <c r="AG449" s="411">
        <f t="shared" si="173"/>
        <v>0</v>
      </c>
      <c r="AH449" s="411">
        <f t="shared" si="173"/>
        <v>0</v>
      </c>
      <c r="AI449" s="411">
        <f t="shared" si="173"/>
        <v>0</v>
      </c>
      <c r="AJ449" s="411">
        <f t="shared" si="173"/>
        <v>0</v>
      </c>
      <c r="AK449" s="411">
        <f t="shared" si="173"/>
        <v>0</v>
      </c>
      <c r="AL449" s="411">
        <f t="shared" si="173"/>
        <v>0</v>
      </c>
      <c r="AM449" s="311"/>
    </row>
    <row r="450" spans="1:39" ht="1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hidden="1"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f t="shared" ref="AB452:AL452" si="174">AB451</f>
        <v>0</v>
      </c>
      <c r="AC452" s="411">
        <f t="shared" si="174"/>
        <v>0</v>
      </c>
      <c r="AD452" s="411">
        <f t="shared" si="174"/>
        <v>0</v>
      </c>
      <c r="AE452" s="411">
        <f t="shared" si="174"/>
        <v>0</v>
      </c>
      <c r="AF452" s="411">
        <f t="shared" si="174"/>
        <v>0</v>
      </c>
      <c r="AG452" s="411">
        <f t="shared" si="174"/>
        <v>0</v>
      </c>
      <c r="AH452" s="411">
        <f t="shared" si="174"/>
        <v>0</v>
      </c>
      <c r="AI452" s="411">
        <f t="shared" si="174"/>
        <v>0</v>
      </c>
      <c r="AJ452" s="411">
        <f t="shared" si="174"/>
        <v>0</v>
      </c>
      <c r="AK452" s="411">
        <f t="shared" si="174"/>
        <v>0</v>
      </c>
      <c r="AL452" s="411">
        <f t="shared" si="174"/>
        <v>0</v>
      </c>
      <c r="AM452" s="311"/>
    </row>
    <row r="453" spans="1:39" s="283" customFormat="1" ht="15" hidden="1"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hidden="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f t="shared" ref="AB455:AL455" si="175">AB454</f>
        <v>0</v>
      </c>
      <c r="AC455" s="411">
        <f t="shared" si="175"/>
        <v>0</v>
      </c>
      <c r="AD455" s="411">
        <f t="shared" si="175"/>
        <v>0</v>
      </c>
      <c r="AE455" s="411">
        <f t="shared" si="175"/>
        <v>0</v>
      </c>
      <c r="AF455" s="411">
        <f t="shared" si="175"/>
        <v>0</v>
      </c>
      <c r="AG455" s="411">
        <f t="shared" si="175"/>
        <v>0</v>
      </c>
      <c r="AH455" s="411">
        <f t="shared" si="175"/>
        <v>0</v>
      </c>
      <c r="AI455" s="411">
        <f t="shared" si="175"/>
        <v>0</v>
      </c>
      <c r="AJ455" s="411">
        <f t="shared" si="175"/>
        <v>0</v>
      </c>
      <c r="AK455" s="411">
        <f t="shared" si="175"/>
        <v>0</v>
      </c>
      <c r="AL455" s="411">
        <f t="shared" si="175"/>
        <v>0</v>
      </c>
      <c r="AM455" s="311"/>
    </row>
    <row r="456" spans="1:39" s="283" customFormat="1" ht="15" hidden="1"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9">
        <v>17</v>
      </c>
      <c r="B457" s="314" t="s">
        <v>9</v>
      </c>
      <c r="C457" s="291" t="s">
        <v>25</v>
      </c>
      <c r="D457" s="295"/>
      <c r="E457" s="295"/>
      <c r="F457" s="295"/>
      <c r="G457" s="295"/>
      <c r="H457" s="295"/>
      <c r="I457" s="295"/>
      <c r="J457" s="295"/>
      <c r="K457" s="295"/>
      <c r="L457" s="295"/>
      <c r="M457" s="295"/>
      <c r="N457" s="291"/>
      <c r="O457" s="295">
        <v>35</v>
      </c>
      <c r="P457" s="295">
        <v>0</v>
      </c>
      <c r="Q457" s="295">
        <v>0</v>
      </c>
      <c r="R457" s="295">
        <v>0</v>
      </c>
      <c r="S457" s="295">
        <v>0</v>
      </c>
      <c r="T457" s="295">
        <v>0</v>
      </c>
      <c r="U457" s="295">
        <v>0</v>
      </c>
      <c r="V457" s="295">
        <v>0</v>
      </c>
      <c r="W457" s="295">
        <v>0</v>
      </c>
      <c r="X457" s="295">
        <v>0</v>
      </c>
      <c r="Y457" s="415">
        <v>0</v>
      </c>
      <c r="Z457" s="415">
        <v>0</v>
      </c>
      <c r="AA457" s="415">
        <v>1</v>
      </c>
      <c r="AB457" s="415"/>
      <c r="AC457" s="415"/>
      <c r="AD457" s="415"/>
      <c r="AE457" s="415"/>
      <c r="AF457" s="415"/>
      <c r="AG457" s="415"/>
      <c r="AH457" s="415"/>
      <c r="AI457" s="415"/>
      <c r="AJ457" s="415"/>
      <c r="AK457" s="415"/>
      <c r="AL457" s="415"/>
      <c r="AM457" s="296">
        <f>SUM(Y457:AL457)</f>
        <v>1</v>
      </c>
    </row>
    <row r="458" spans="1:39" ht="15" hidden="1"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1</v>
      </c>
      <c r="AB458" s="411">
        <f t="shared" ref="AB458:AL458" si="176">AB457</f>
        <v>0</v>
      </c>
      <c r="AC458" s="411">
        <f t="shared" si="176"/>
        <v>0</v>
      </c>
      <c r="AD458" s="411">
        <f t="shared" si="176"/>
        <v>0</v>
      </c>
      <c r="AE458" s="411">
        <f t="shared" si="176"/>
        <v>0</v>
      </c>
      <c r="AF458" s="411">
        <f t="shared" si="176"/>
        <v>0</v>
      </c>
      <c r="AG458" s="411">
        <f t="shared" si="176"/>
        <v>0</v>
      </c>
      <c r="AH458" s="411">
        <f t="shared" si="176"/>
        <v>0</v>
      </c>
      <c r="AI458" s="411">
        <f t="shared" si="176"/>
        <v>0</v>
      </c>
      <c r="AJ458" s="411">
        <f t="shared" si="176"/>
        <v>0</v>
      </c>
      <c r="AK458" s="411">
        <f t="shared" si="176"/>
        <v>0</v>
      </c>
      <c r="AL458" s="411">
        <f t="shared" si="176"/>
        <v>0</v>
      </c>
      <c r="AM458" s="311"/>
    </row>
    <row r="459" spans="1:39" ht="1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hidden="1"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hidden="1"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hidden="1"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v>0</v>
      </c>
      <c r="Z462" s="411">
        <v>0</v>
      </c>
      <c r="AA462" s="411">
        <v>0</v>
      </c>
      <c r="AB462" s="411">
        <f t="shared" ref="AB462:AL462" si="177">AB461</f>
        <v>0</v>
      </c>
      <c r="AC462" s="411">
        <f t="shared" si="177"/>
        <v>0</v>
      </c>
      <c r="AD462" s="411">
        <f t="shared" si="177"/>
        <v>0</v>
      </c>
      <c r="AE462" s="411">
        <f t="shared" si="177"/>
        <v>0</v>
      </c>
      <c r="AF462" s="411">
        <f t="shared" si="177"/>
        <v>0</v>
      </c>
      <c r="AG462" s="411">
        <f t="shared" si="177"/>
        <v>0</v>
      </c>
      <c r="AH462" s="411">
        <f t="shared" si="177"/>
        <v>0</v>
      </c>
      <c r="AI462" s="411">
        <f t="shared" si="177"/>
        <v>0</v>
      </c>
      <c r="AJ462" s="411">
        <f t="shared" si="177"/>
        <v>0</v>
      </c>
      <c r="AK462" s="411">
        <f t="shared" si="177"/>
        <v>0</v>
      </c>
      <c r="AL462" s="411">
        <f t="shared" si="177"/>
        <v>0</v>
      </c>
      <c r="AM462" s="297"/>
    </row>
    <row r="463" spans="1:39" ht="15" hidden="1"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hidden="1"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v>0</v>
      </c>
      <c r="Z465" s="411">
        <v>0</v>
      </c>
      <c r="AA465" s="411">
        <v>0</v>
      </c>
      <c r="AB465" s="411">
        <f t="shared" ref="AB465:AL465" si="178">AB464</f>
        <v>0</v>
      </c>
      <c r="AC465" s="411">
        <f t="shared" si="178"/>
        <v>0</v>
      </c>
      <c r="AD465" s="411">
        <f t="shared" si="178"/>
        <v>0</v>
      </c>
      <c r="AE465" s="411">
        <f t="shared" si="178"/>
        <v>0</v>
      </c>
      <c r="AF465" s="411">
        <f t="shared" si="178"/>
        <v>0</v>
      </c>
      <c r="AG465" s="411">
        <f t="shared" si="178"/>
        <v>0</v>
      </c>
      <c r="AH465" s="411">
        <f t="shared" si="178"/>
        <v>0</v>
      </c>
      <c r="AI465" s="411">
        <f t="shared" si="178"/>
        <v>0</v>
      </c>
      <c r="AJ465" s="411">
        <f t="shared" si="178"/>
        <v>0</v>
      </c>
      <c r="AK465" s="411">
        <f t="shared" si="178"/>
        <v>0</v>
      </c>
      <c r="AL465" s="411">
        <f t="shared" si="178"/>
        <v>0</v>
      </c>
      <c r="AM465" s="297"/>
    </row>
    <row r="466" spans="1:39" ht="1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hidden="1"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hidden="1"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v>0</v>
      </c>
      <c r="Z468" s="411">
        <v>0</v>
      </c>
      <c r="AA468" s="411">
        <v>0</v>
      </c>
      <c r="AB468" s="411">
        <f t="shared" ref="AB468:AL468" si="179">AB467</f>
        <v>0</v>
      </c>
      <c r="AC468" s="411">
        <f t="shared" si="179"/>
        <v>0</v>
      </c>
      <c r="AD468" s="411">
        <f t="shared" si="179"/>
        <v>0</v>
      </c>
      <c r="AE468" s="411">
        <f t="shared" si="179"/>
        <v>0</v>
      </c>
      <c r="AF468" s="411">
        <f t="shared" si="179"/>
        <v>0</v>
      </c>
      <c r="AG468" s="411">
        <f t="shared" si="179"/>
        <v>0</v>
      </c>
      <c r="AH468" s="411">
        <f t="shared" si="179"/>
        <v>0</v>
      </c>
      <c r="AI468" s="411">
        <f t="shared" si="179"/>
        <v>0</v>
      </c>
      <c r="AJ468" s="411">
        <f t="shared" si="179"/>
        <v>0</v>
      </c>
      <c r="AK468" s="411">
        <f t="shared" si="179"/>
        <v>0</v>
      </c>
      <c r="AL468" s="411">
        <f t="shared" si="179"/>
        <v>0</v>
      </c>
      <c r="AM468" s="306"/>
    </row>
    <row r="469" spans="1:39" ht="1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hidden="1"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v>0</v>
      </c>
      <c r="Z471" s="411">
        <v>0</v>
      </c>
      <c r="AA471" s="411">
        <v>0</v>
      </c>
      <c r="AB471" s="411">
        <f t="shared" ref="AB471:AL471" si="180">AB470</f>
        <v>0</v>
      </c>
      <c r="AC471" s="411">
        <f t="shared" si="180"/>
        <v>0</v>
      </c>
      <c r="AD471" s="411">
        <f t="shared" si="180"/>
        <v>0</v>
      </c>
      <c r="AE471" s="411">
        <f t="shared" si="180"/>
        <v>0</v>
      </c>
      <c r="AF471" s="411">
        <f t="shared" si="180"/>
        <v>0</v>
      </c>
      <c r="AG471" s="411">
        <f t="shared" si="180"/>
        <v>0</v>
      </c>
      <c r="AH471" s="411">
        <f t="shared" si="180"/>
        <v>0</v>
      </c>
      <c r="AI471" s="411">
        <f t="shared" si="180"/>
        <v>0</v>
      </c>
      <c r="AJ471" s="411">
        <f t="shared" si="180"/>
        <v>0</v>
      </c>
      <c r="AK471" s="411">
        <f t="shared" si="180"/>
        <v>0</v>
      </c>
      <c r="AL471" s="411">
        <f t="shared" si="180"/>
        <v>0</v>
      </c>
      <c r="AM471" s="297"/>
    </row>
    <row r="472" spans="1:39" ht="1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hidden="1"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hidden="1"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f t="shared" ref="AB474:AL474" si="181">AB473</f>
        <v>0</v>
      </c>
      <c r="AC474" s="411">
        <f t="shared" si="181"/>
        <v>0</v>
      </c>
      <c r="AD474" s="411">
        <f t="shared" si="181"/>
        <v>0</v>
      </c>
      <c r="AE474" s="411">
        <f t="shared" si="181"/>
        <v>0</v>
      </c>
      <c r="AF474" s="411">
        <f t="shared" si="181"/>
        <v>0</v>
      </c>
      <c r="AG474" s="411">
        <f t="shared" si="181"/>
        <v>0</v>
      </c>
      <c r="AH474" s="411">
        <f t="shared" si="181"/>
        <v>0</v>
      </c>
      <c r="AI474" s="411">
        <f t="shared" si="181"/>
        <v>0</v>
      </c>
      <c r="AJ474" s="411">
        <f t="shared" si="181"/>
        <v>0</v>
      </c>
      <c r="AK474" s="411">
        <f t="shared" si="181"/>
        <v>0</v>
      </c>
      <c r="AL474" s="411">
        <f t="shared" si="181"/>
        <v>0</v>
      </c>
      <c r="AM474" s="306"/>
    </row>
    <row r="475" spans="1:39" ht="1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hidden="1"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hidden="1" outlineLevel="1">
      <c r="A477" s="509">
        <v>23</v>
      </c>
      <c r="B477" s="315" t="s">
        <v>14</v>
      </c>
      <c r="C477" s="291" t="s">
        <v>25</v>
      </c>
      <c r="D477" s="295">
        <v>71821.526363372803</v>
      </c>
      <c r="E477" s="295">
        <v>71732.842437744141</v>
      </c>
      <c r="F477" s="295">
        <v>67319.133218765259</v>
      </c>
      <c r="G477" s="295">
        <v>65467.014835357666</v>
      </c>
      <c r="H477" s="295">
        <v>63318.990867614746</v>
      </c>
      <c r="I477" s="295">
        <v>63318.990867614746</v>
      </c>
      <c r="J477" s="295">
        <v>61398.427192687988</v>
      </c>
      <c r="K477" s="295">
        <v>60095.036655426025</v>
      </c>
      <c r="L477" s="295">
        <v>42588.378021240234</v>
      </c>
      <c r="M477" s="295">
        <v>42271.378021240234</v>
      </c>
      <c r="N477" s="291"/>
      <c r="O477" s="295">
        <v>14.833026640349999</v>
      </c>
      <c r="P477" s="295">
        <v>14.828472601715475</v>
      </c>
      <c r="Q477" s="295">
        <v>14.598775725578889</v>
      </c>
      <c r="R477" s="295">
        <v>14.502143433317542</v>
      </c>
      <c r="S477" s="295">
        <v>14.405511146178469</v>
      </c>
      <c r="T477" s="295">
        <v>14.405511146178469</v>
      </c>
      <c r="U477" s="295">
        <v>14.305396658135578</v>
      </c>
      <c r="V477" s="295">
        <v>14.305396658135578</v>
      </c>
      <c r="W477" s="295">
        <v>13.39425254939124</v>
      </c>
      <c r="X477" s="295">
        <v>13.054852541070431</v>
      </c>
      <c r="Y477" s="470">
        <v>1</v>
      </c>
      <c r="Z477" s="410">
        <v>0</v>
      </c>
      <c r="AA477" s="410">
        <v>0</v>
      </c>
      <c r="AB477" s="410"/>
      <c r="AC477" s="410"/>
      <c r="AD477" s="410"/>
      <c r="AE477" s="410"/>
      <c r="AF477" s="410"/>
      <c r="AG477" s="410"/>
      <c r="AH477" s="410"/>
      <c r="AI477" s="410"/>
      <c r="AJ477" s="410"/>
      <c r="AK477" s="410"/>
      <c r="AL477" s="410"/>
      <c r="AM477" s="296">
        <f>SUM(Y477:AL477)</f>
        <v>1</v>
      </c>
    </row>
    <row r="478" spans="1:39" ht="15" hidden="1"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1</v>
      </c>
      <c r="Z478" s="411">
        <v>0</v>
      </c>
      <c r="AA478" s="411">
        <v>0</v>
      </c>
      <c r="AB478" s="411">
        <f t="shared" ref="AB478:AL478" si="182">AB477</f>
        <v>0</v>
      </c>
      <c r="AC478" s="411">
        <f t="shared" si="182"/>
        <v>0</v>
      </c>
      <c r="AD478" s="411">
        <f t="shared" si="182"/>
        <v>0</v>
      </c>
      <c r="AE478" s="411">
        <f t="shared" si="182"/>
        <v>0</v>
      </c>
      <c r="AF478" s="411">
        <f t="shared" si="182"/>
        <v>0</v>
      </c>
      <c r="AG478" s="411">
        <f t="shared" si="182"/>
        <v>0</v>
      </c>
      <c r="AH478" s="411">
        <f t="shared" si="182"/>
        <v>0</v>
      </c>
      <c r="AI478" s="411">
        <f t="shared" si="182"/>
        <v>0</v>
      </c>
      <c r="AJ478" s="411">
        <f t="shared" si="182"/>
        <v>0</v>
      </c>
      <c r="AK478" s="411">
        <f t="shared" si="182"/>
        <v>0</v>
      </c>
      <c r="AL478" s="411">
        <f t="shared" si="182"/>
        <v>0</v>
      </c>
      <c r="AM478" s="297"/>
    </row>
    <row r="479" spans="1:39" ht="1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hidden="1"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hidden="1"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hidden="1"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f t="shared" ref="AB482:AL482" si="183">AB481</f>
        <v>0</v>
      </c>
      <c r="AC482" s="411">
        <f t="shared" si="183"/>
        <v>0</v>
      </c>
      <c r="AD482" s="411">
        <f t="shared" si="183"/>
        <v>0</v>
      </c>
      <c r="AE482" s="411">
        <f t="shared" si="183"/>
        <v>0</v>
      </c>
      <c r="AF482" s="411">
        <f t="shared" si="183"/>
        <v>0</v>
      </c>
      <c r="AG482" s="411">
        <f t="shared" si="183"/>
        <v>0</v>
      </c>
      <c r="AH482" s="411">
        <f t="shared" si="183"/>
        <v>0</v>
      </c>
      <c r="AI482" s="411">
        <f t="shared" si="183"/>
        <v>0</v>
      </c>
      <c r="AJ482" s="411">
        <f t="shared" si="183"/>
        <v>0</v>
      </c>
      <c r="AK482" s="411">
        <f t="shared" si="183"/>
        <v>0</v>
      </c>
      <c r="AL482" s="411">
        <f t="shared" si="183"/>
        <v>0</v>
      </c>
      <c r="AM482" s="297"/>
    </row>
    <row r="483" spans="1:39" s="283" customFormat="1" ht="15" hidden="1"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hidden="1"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v>0</v>
      </c>
      <c r="Z485" s="411">
        <v>0</v>
      </c>
      <c r="AA485" s="411">
        <v>0</v>
      </c>
      <c r="AB485" s="411">
        <f t="shared" ref="AB485:AL485" si="184">AB484</f>
        <v>0</v>
      </c>
      <c r="AC485" s="411">
        <f t="shared" si="184"/>
        <v>0</v>
      </c>
      <c r="AD485" s="411">
        <f t="shared" si="184"/>
        <v>0</v>
      </c>
      <c r="AE485" s="411">
        <f t="shared" si="184"/>
        <v>0</v>
      </c>
      <c r="AF485" s="411">
        <f t="shared" si="184"/>
        <v>0</v>
      </c>
      <c r="AG485" s="411">
        <f t="shared" si="184"/>
        <v>0</v>
      </c>
      <c r="AH485" s="411">
        <f t="shared" si="184"/>
        <v>0</v>
      </c>
      <c r="AI485" s="411">
        <f t="shared" si="184"/>
        <v>0</v>
      </c>
      <c r="AJ485" s="411">
        <f t="shared" si="184"/>
        <v>0</v>
      </c>
      <c r="AK485" s="411">
        <f t="shared" si="184"/>
        <v>0</v>
      </c>
      <c r="AL485" s="411">
        <f t="shared" si="184"/>
        <v>0</v>
      </c>
      <c r="AM485" s="311"/>
    </row>
    <row r="486" spans="1:39" s="283" customFormat="1" ht="15" hidden="1"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hidden="1"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hidden="1"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v>0</v>
      </c>
      <c r="Z489" s="411">
        <v>0</v>
      </c>
      <c r="AA489" s="411">
        <v>0</v>
      </c>
      <c r="AB489" s="411">
        <f t="shared" ref="AB489:AL489" si="185">AB488</f>
        <v>0</v>
      </c>
      <c r="AC489" s="411">
        <f t="shared" si="185"/>
        <v>0</v>
      </c>
      <c r="AD489" s="411">
        <f t="shared" si="185"/>
        <v>0</v>
      </c>
      <c r="AE489" s="411">
        <f t="shared" si="185"/>
        <v>0</v>
      </c>
      <c r="AF489" s="411">
        <f t="shared" si="185"/>
        <v>0</v>
      </c>
      <c r="AG489" s="411">
        <f t="shared" si="185"/>
        <v>0</v>
      </c>
      <c r="AH489" s="411">
        <f t="shared" si="185"/>
        <v>0</v>
      </c>
      <c r="AI489" s="411">
        <f t="shared" si="185"/>
        <v>0</v>
      </c>
      <c r="AJ489" s="411">
        <f t="shared" si="185"/>
        <v>0</v>
      </c>
      <c r="AK489" s="411">
        <f t="shared" si="185"/>
        <v>0</v>
      </c>
      <c r="AL489" s="411">
        <f t="shared" si="185"/>
        <v>0</v>
      </c>
      <c r="AM489" s="306"/>
    </row>
    <row r="490" spans="1:39" ht="15" hidden="1"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hidden="1"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hidden="1"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v>0</v>
      </c>
      <c r="Z492" s="411">
        <v>0</v>
      </c>
      <c r="AA492" s="411">
        <v>0</v>
      </c>
      <c r="AB492" s="411">
        <f t="shared" ref="AB492:AL492" si="186">AB491</f>
        <v>0</v>
      </c>
      <c r="AC492" s="411">
        <f t="shared" si="186"/>
        <v>0</v>
      </c>
      <c r="AD492" s="411">
        <f t="shared" si="186"/>
        <v>0</v>
      </c>
      <c r="AE492" s="411">
        <f t="shared" si="186"/>
        <v>0</v>
      </c>
      <c r="AF492" s="411">
        <f t="shared" si="186"/>
        <v>0</v>
      </c>
      <c r="AG492" s="411">
        <f t="shared" si="186"/>
        <v>0</v>
      </c>
      <c r="AH492" s="411">
        <f t="shared" si="186"/>
        <v>0</v>
      </c>
      <c r="AI492" s="411">
        <f t="shared" si="186"/>
        <v>0</v>
      </c>
      <c r="AJ492" s="411">
        <f t="shared" si="186"/>
        <v>0</v>
      </c>
      <c r="AK492" s="411">
        <f t="shared" si="186"/>
        <v>0</v>
      </c>
      <c r="AL492" s="411">
        <f t="shared" si="186"/>
        <v>0</v>
      </c>
      <c r="AM492" s="306"/>
    </row>
    <row r="493" spans="1:39" ht="15.75" hidden="1"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hidden="1"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v>0</v>
      </c>
      <c r="Z495" s="411">
        <v>0</v>
      </c>
      <c r="AA495" s="411">
        <v>0</v>
      </c>
      <c r="AB495" s="411">
        <f t="shared" ref="AB495:AL495" si="187">AB494</f>
        <v>0</v>
      </c>
      <c r="AC495" s="411">
        <f t="shared" si="187"/>
        <v>0</v>
      </c>
      <c r="AD495" s="411">
        <f t="shared" si="187"/>
        <v>0</v>
      </c>
      <c r="AE495" s="411">
        <f t="shared" si="187"/>
        <v>0</v>
      </c>
      <c r="AF495" s="411">
        <f t="shared" si="187"/>
        <v>0</v>
      </c>
      <c r="AG495" s="411">
        <f t="shared" si="187"/>
        <v>0</v>
      </c>
      <c r="AH495" s="411">
        <f t="shared" si="187"/>
        <v>0</v>
      </c>
      <c r="AI495" s="411">
        <f t="shared" si="187"/>
        <v>0</v>
      </c>
      <c r="AJ495" s="411">
        <f t="shared" si="187"/>
        <v>0</v>
      </c>
      <c r="AK495" s="411">
        <f t="shared" si="187"/>
        <v>0</v>
      </c>
      <c r="AL495" s="411">
        <f t="shared" si="187"/>
        <v>0</v>
      </c>
      <c r="AM495" s="297"/>
    </row>
    <row r="496" spans="1:39" ht="15" hidden="1"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hidden="1"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v>0</v>
      </c>
      <c r="Z498" s="411">
        <v>0</v>
      </c>
      <c r="AA498" s="411">
        <v>0</v>
      </c>
      <c r="AB498" s="411">
        <f t="shared" ref="AB498:AL498" si="188">AB497</f>
        <v>0</v>
      </c>
      <c r="AC498" s="411">
        <f t="shared" si="188"/>
        <v>0</v>
      </c>
      <c r="AD498" s="411">
        <f t="shared" si="188"/>
        <v>0</v>
      </c>
      <c r="AE498" s="411">
        <f t="shared" si="188"/>
        <v>0</v>
      </c>
      <c r="AF498" s="411">
        <f t="shared" si="188"/>
        <v>0</v>
      </c>
      <c r="AG498" s="411">
        <f t="shared" si="188"/>
        <v>0</v>
      </c>
      <c r="AH498" s="411">
        <f t="shared" si="188"/>
        <v>0</v>
      </c>
      <c r="AI498" s="411">
        <f t="shared" si="188"/>
        <v>0</v>
      </c>
      <c r="AJ498" s="411">
        <f t="shared" si="188"/>
        <v>0</v>
      </c>
      <c r="AK498" s="411">
        <f t="shared" si="188"/>
        <v>0</v>
      </c>
      <c r="AL498" s="411">
        <f t="shared" si="188"/>
        <v>0</v>
      </c>
      <c r="AM498" s="297"/>
    </row>
    <row r="499" spans="1:39" ht="1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hidden="1"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hidden="1"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v>0</v>
      </c>
      <c r="Z501" s="411">
        <v>0</v>
      </c>
      <c r="AA501" s="411">
        <v>0</v>
      </c>
      <c r="AB501" s="411">
        <f t="shared" ref="AB501:AL501" si="189">AB500</f>
        <v>0</v>
      </c>
      <c r="AC501" s="411">
        <f t="shared" si="189"/>
        <v>0</v>
      </c>
      <c r="AD501" s="411">
        <f t="shared" si="189"/>
        <v>0</v>
      </c>
      <c r="AE501" s="411">
        <f t="shared" si="189"/>
        <v>0</v>
      </c>
      <c r="AF501" s="411">
        <f t="shared" si="189"/>
        <v>0</v>
      </c>
      <c r="AG501" s="411">
        <f t="shared" si="189"/>
        <v>0</v>
      </c>
      <c r="AH501" s="411">
        <f t="shared" si="189"/>
        <v>0</v>
      </c>
      <c r="AI501" s="411">
        <f t="shared" si="189"/>
        <v>0</v>
      </c>
      <c r="AJ501" s="411">
        <f t="shared" si="189"/>
        <v>0</v>
      </c>
      <c r="AK501" s="411">
        <f t="shared" si="189"/>
        <v>0</v>
      </c>
      <c r="AL501" s="411">
        <f t="shared" si="189"/>
        <v>0</v>
      </c>
      <c r="AM501" s="297"/>
    </row>
    <row r="502" spans="1:39" s="283" customFormat="1" ht="15" hidden="1"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hidden="1"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hidden="1"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hidden="1"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v>0</v>
      </c>
      <c r="Z505" s="411">
        <v>0</v>
      </c>
      <c r="AA505" s="411">
        <v>0</v>
      </c>
      <c r="AB505" s="411">
        <f t="shared" ref="AB505:AL505" si="190">AB504</f>
        <v>0</v>
      </c>
      <c r="AC505" s="411">
        <f t="shared" si="190"/>
        <v>0</v>
      </c>
      <c r="AD505" s="411">
        <f t="shared" si="190"/>
        <v>0</v>
      </c>
      <c r="AE505" s="411">
        <f t="shared" si="190"/>
        <v>0</v>
      </c>
      <c r="AF505" s="411">
        <f t="shared" si="190"/>
        <v>0</v>
      </c>
      <c r="AG505" s="411">
        <f t="shared" si="190"/>
        <v>0</v>
      </c>
      <c r="AH505" s="411">
        <f t="shared" si="190"/>
        <v>0</v>
      </c>
      <c r="AI505" s="411">
        <f t="shared" si="190"/>
        <v>0</v>
      </c>
      <c r="AJ505" s="411">
        <f t="shared" si="190"/>
        <v>0</v>
      </c>
      <c r="AK505" s="411">
        <f t="shared" si="190"/>
        <v>0</v>
      </c>
      <c r="AL505" s="411">
        <f t="shared" si="190"/>
        <v>0</v>
      </c>
      <c r="AM505" s="297"/>
    </row>
    <row r="506" spans="1:39" s="283" customFormat="1" ht="15" hidden="1"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hidden="1"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hidden="1"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v>0</v>
      </c>
      <c r="Z508" s="411">
        <v>0</v>
      </c>
      <c r="AA508" s="411">
        <v>0</v>
      </c>
      <c r="AB508" s="411">
        <f t="shared" ref="AB508:AL508" si="191">AB507</f>
        <v>0</v>
      </c>
      <c r="AC508" s="411">
        <f t="shared" si="191"/>
        <v>0</v>
      </c>
      <c r="AD508" s="411">
        <f t="shared" si="191"/>
        <v>0</v>
      </c>
      <c r="AE508" s="411">
        <f t="shared" si="191"/>
        <v>0</v>
      </c>
      <c r="AF508" s="411">
        <f t="shared" si="191"/>
        <v>0</v>
      </c>
      <c r="AG508" s="411">
        <f t="shared" si="191"/>
        <v>0</v>
      </c>
      <c r="AH508" s="411">
        <f t="shared" si="191"/>
        <v>0</v>
      </c>
      <c r="AI508" s="411">
        <f t="shared" si="191"/>
        <v>0</v>
      </c>
      <c r="AJ508" s="411">
        <f t="shared" si="191"/>
        <v>0</v>
      </c>
      <c r="AK508" s="411">
        <f t="shared" si="191"/>
        <v>0</v>
      </c>
      <c r="AL508" s="411">
        <f t="shared" si="191"/>
        <v>0</v>
      </c>
      <c r="AM508" s="297"/>
    </row>
    <row r="509" spans="1:39" s="283" customFormat="1" ht="15" hidden="1"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hidden="1"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hidden="1"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v>0</v>
      </c>
      <c r="Z511" s="411">
        <v>0</v>
      </c>
      <c r="AA511" s="411">
        <v>0</v>
      </c>
      <c r="AB511" s="411">
        <f t="shared" ref="AB511:AK511" si="192">AB510</f>
        <v>0</v>
      </c>
      <c r="AC511" s="411">
        <f t="shared" si="192"/>
        <v>0</v>
      </c>
      <c r="AD511" s="411">
        <f t="shared" si="192"/>
        <v>0</v>
      </c>
      <c r="AE511" s="411">
        <f t="shared" si="192"/>
        <v>0</v>
      </c>
      <c r="AF511" s="411">
        <f t="shared" si="192"/>
        <v>0</v>
      </c>
      <c r="AG511" s="411">
        <f t="shared" si="192"/>
        <v>0</v>
      </c>
      <c r="AH511" s="411">
        <f t="shared" si="192"/>
        <v>0</v>
      </c>
      <c r="AI511" s="411">
        <f t="shared" si="192"/>
        <v>0</v>
      </c>
      <c r="AJ511" s="411">
        <f t="shared" si="192"/>
        <v>0</v>
      </c>
      <c r="AK511" s="411">
        <f t="shared" si="192"/>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ollapsed="1">
      <c r="B513" s="327" t="s">
        <v>260</v>
      </c>
      <c r="C513" s="329"/>
      <c r="D513" s="329">
        <f>SUM(D408:D511)</f>
        <v>2372505.7444254863</v>
      </c>
      <c r="E513" s="329"/>
      <c r="F513" s="329"/>
      <c r="G513" s="329"/>
      <c r="H513" s="329"/>
      <c r="I513" s="329"/>
      <c r="J513" s="329"/>
      <c r="K513" s="329"/>
      <c r="L513" s="329"/>
      <c r="M513" s="329"/>
      <c r="N513" s="329"/>
      <c r="O513" s="329">
        <f>SUM(O408:O511)</f>
        <v>811.55935030022306</v>
      </c>
      <c r="P513" s="329"/>
      <c r="Q513" s="329"/>
      <c r="R513" s="329"/>
      <c r="S513" s="329"/>
      <c r="T513" s="329"/>
      <c r="U513" s="329"/>
      <c r="V513" s="329"/>
      <c r="W513" s="329"/>
      <c r="X513" s="329"/>
      <c r="Y513" s="329">
        <f>IF(Y407="kWh",SUMPRODUCT(D408:D511,Y408:Y511))</f>
        <v>631304.1433804452</v>
      </c>
      <c r="Z513" s="329">
        <f>IF(Z407="kWh",SUMPRODUCT(D408:D511,Z408:Z511))</f>
        <v>1214595.5373776266</v>
      </c>
      <c r="AA513" s="329">
        <f>IF(AA407="kW",SUMPRODUCT(N408:N511,O408:O511,AA408:AA511),SUMPRODUCT(D408:D511,AA408:AA511))</f>
        <v>1078.1446196321965</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1345003</v>
      </c>
      <c r="Z514" s="328">
        <f>HLOOKUP(Z406,'2. LRAMVA Threshold'!$B$42:$Q$53,6,FALSE)</f>
        <v>543085</v>
      </c>
      <c r="AA514" s="328">
        <f>HLOOKUP(AA406,'2. LRAMVA Threshold'!$B$42:$Q$53,6,FALSE)</f>
        <v>10671</v>
      </c>
      <c r="AB514" s="328">
        <f>HLOOKUP(AB406,'2. LRAMVA Threshold'!$B$42:$Q$53,6,FALSE)</f>
        <v>196</v>
      </c>
      <c r="AC514" s="328">
        <f>HLOOKUP(AC406,'2. LRAMVA Threshold'!$B$42:$Q$53,6,FALSE)</f>
        <v>4684</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1.9699999999999999E-2</v>
      </c>
      <c r="Z516" s="341">
        <f>HLOOKUP(Z$20,'3.  Distribution Rates'!$C$122:$P$133,6,FALSE)</f>
        <v>1.34E-2</v>
      </c>
      <c r="AA516" s="341">
        <f>HLOOKUP(AA$20,'3.  Distribution Rates'!$C$122:$P$133,6,FALSE)</f>
        <v>3.1166999999999998</v>
      </c>
      <c r="AB516" s="341">
        <f>HLOOKUP(AB$20,'3.  Distribution Rates'!$C$122:$P$133,6,FALSE)</f>
        <v>14.521699999999999</v>
      </c>
      <c r="AC516" s="341">
        <f>HLOOKUP(AC$20,'3.  Distribution Rates'!$C$122:$P$133,6,FALSE)</f>
        <v>8.8999999999999999E-3</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5103.227270088465</v>
      </c>
      <c r="Z517" s="378">
        <f t="shared" ref="Z517:AA517" si="193">Z137*Z516</f>
        <v>2458.5409414719547</v>
      </c>
      <c r="AA517" s="378">
        <f t="shared" si="193"/>
        <v>1880.8946730948619</v>
      </c>
      <c r="AB517" s="378">
        <f t="shared" ref="AB517:AL517" si="194">AB137*AB516</f>
        <v>0</v>
      </c>
      <c r="AC517" s="378">
        <f t="shared" si="194"/>
        <v>0</v>
      </c>
      <c r="AD517" s="378">
        <f t="shared" si="194"/>
        <v>0</v>
      </c>
      <c r="AE517" s="378">
        <f t="shared" si="194"/>
        <v>0</v>
      </c>
      <c r="AF517" s="378">
        <f t="shared" si="194"/>
        <v>0</v>
      </c>
      <c r="AG517" s="378">
        <f t="shared" si="194"/>
        <v>0</v>
      </c>
      <c r="AH517" s="378">
        <f t="shared" si="194"/>
        <v>0</v>
      </c>
      <c r="AI517" s="378">
        <f t="shared" si="194"/>
        <v>0</v>
      </c>
      <c r="AJ517" s="378">
        <f t="shared" si="194"/>
        <v>0</v>
      </c>
      <c r="AK517" s="378">
        <f t="shared" si="194"/>
        <v>0</v>
      </c>
      <c r="AL517" s="378">
        <f t="shared" si="194"/>
        <v>0</v>
      </c>
      <c r="AM517" s="629">
        <f>SUM(Y517:AL517)</f>
        <v>9442.6628846552812</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3601.1278531602625</v>
      </c>
      <c r="Z518" s="378">
        <f t="shared" ref="Z518:AA518" si="195">Z266*Z516</f>
        <v>8432.5799653851554</v>
      </c>
      <c r="AA518" s="378">
        <f t="shared" si="195"/>
        <v>6354.3778579557365</v>
      </c>
      <c r="AB518" s="378">
        <f t="shared" ref="AB518:AL518" si="196">AB266*AB516</f>
        <v>0</v>
      </c>
      <c r="AC518" s="378">
        <f t="shared" si="196"/>
        <v>0</v>
      </c>
      <c r="AD518" s="378">
        <f t="shared" si="196"/>
        <v>0</v>
      </c>
      <c r="AE518" s="378">
        <f t="shared" si="196"/>
        <v>0</v>
      </c>
      <c r="AF518" s="378">
        <f t="shared" si="196"/>
        <v>0</v>
      </c>
      <c r="AG518" s="378">
        <f t="shared" si="196"/>
        <v>0</v>
      </c>
      <c r="AH518" s="378">
        <f t="shared" si="196"/>
        <v>0</v>
      </c>
      <c r="AI518" s="378">
        <f t="shared" si="196"/>
        <v>0</v>
      </c>
      <c r="AJ518" s="378">
        <f t="shared" si="196"/>
        <v>0</v>
      </c>
      <c r="AK518" s="378">
        <f t="shared" si="196"/>
        <v>0</v>
      </c>
      <c r="AL518" s="378">
        <f t="shared" si="196"/>
        <v>0</v>
      </c>
      <c r="AM518" s="629">
        <f>SUM(Y518:AL518)</f>
        <v>18388.085676501156</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3656.0236905075035</v>
      </c>
      <c r="Z519" s="378">
        <f t="shared" ref="Z519:AA519" si="197">Z395*Z516</f>
        <v>10756.45784542508</v>
      </c>
      <c r="AA519" s="378">
        <f t="shared" si="197"/>
        <v>4070.0913912945853</v>
      </c>
      <c r="AB519" s="378">
        <f t="shared" ref="AB519:AL519" si="198">AB395*AB516</f>
        <v>0</v>
      </c>
      <c r="AC519" s="378">
        <f t="shared" si="198"/>
        <v>0</v>
      </c>
      <c r="AD519" s="378">
        <f t="shared" si="198"/>
        <v>0</v>
      </c>
      <c r="AE519" s="378">
        <f t="shared" si="198"/>
        <v>0</v>
      </c>
      <c r="AF519" s="378">
        <f t="shared" si="198"/>
        <v>0</v>
      </c>
      <c r="AG519" s="378">
        <f t="shared" si="198"/>
        <v>0</v>
      </c>
      <c r="AH519" s="378">
        <f t="shared" si="198"/>
        <v>0</v>
      </c>
      <c r="AI519" s="378">
        <f t="shared" si="198"/>
        <v>0</v>
      </c>
      <c r="AJ519" s="378">
        <f t="shared" si="198"/>
        <v>0</v>
      </c>
      <c r="AK519" s="378">
        <f t="shared" si="198"/>
        <v>0</v>
      </c>
      <c r="AL519" s="378">
        <f t="shared" si="198"/>
        <v>0</v>
      </c>
      <c r="AM519" s="629">
        <f>SUM(Y519:AL519)</f>
        <v>18482.572927227171</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12436.69162459477</v>
      </c>
      <c r="Z520" s="378">
        <f t="shared" ref="Z520:AA520" si="199">Z513*Z516</f>
        <v>16275.580200860197</v>
      </c>
      <c r="AA520" s="378">
        <f t="shared" si="199"/>
        <v>3360.2533360076668</v>
      </c>
      <c r="AB520" s="378">
        <f t="shared" ref="AB520:AK520" si="200">AB513*AB516</f>
        <v>0</v>
      </c>
      <c r="AC520" s="378">
        <f t="shared" si="200"/>
        <v>0</v>
      </c>
      <c r="AD520" s="378">
        <f t="shared" si="200"/>
        <v>0</v>
      </c>
      <c r="AE520" s="378">
        <f t="shared" si="200"/>
        <v>0</v>
      </c>
      <c r="AF520" s="378">
        <f t="shared" si="200"/>
        <v>0</v>
      </c>
      <c r="AG520" s="378">
        <f t="shared" si="200"/>
        <v>0</v>
      </c>
      <c r="AH520" s="378">
        <f t="shared" si="200"/>
        <v>0</v>
      </c>
      <c r="AI520" s="378">
        <f>AI513*AI516</f>
        <v>0</v>
      </c>
      <c r="AJ520" s="378">
        <f t="shared" si="200"/>
        <v>0</v>
      </c>
      <c r="AK520" s="378">
        <f t="shared" si="200"/>
        <v>0</v>
      </c>
      <c r="AL520" s="378">
        <f>AL513*AL516</f>
        <v>0</v>
      </c>
      <c r="AM520" s="629">
        <f>SUM(Y520:AL520)</f>
        <v>32072.525161462636</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24797.070438351002</v>
      </c>
      <c r="Z521" s="346">
        <f t="shared" ref="Z521:AA521" si="201">SUM(Z517:Z520)</f>
        <v>37923.158953142389</v>
      </c>
      <c r="AA521" s="346">
        <f t="shared" si="201"/>
        <v>15665.617258352851</v>
      </c>
      <c r="AB521" s="346">
        <f t="shared" ref="AB521:AK521" si="202">SUM(AB517:AB520)</f>
        <v>0</v>
      </c>
      <c r="AC521" s="346">
        <f t="shared" si="202"/>
        <v>0</v>
      </c>
      <c r="AD521" s="346">
        <f t="shared" si="202"/>
        <v>0</v>
      </c>
      <c r="AE521" s="346">
        <f t="shared" si="202"/>
        <v>0</v>
      </c>
      <c r="AF521" s="346">
        <f t="shared" si="202"/>
        <v>0</v>
      </c>
      <c r="AG521" s="346">
        <f t="shared" si="202"/>
        <v>0</v>
      </c>
      <c r="AH521" s="346">
        <f t="shared" si="202"/>
        <v>0</v>
      </c>
      <c r="AI521" s="346">
        <f t="shared" si="202"/>
        <v>0</v>
      </c>
      <c r="AJ521" s="346">
        <f t="shared" si="202"/>
        <v>0</v>
      </c>
      <c r="AK521" s="346">
        <f t="shared" si="202"/>
        <v>0</v>
      </c>
      <c r="AL521" s="346">
        <f>SUM(AL517:AL520)</f>
        <v>0</v>
      </c>
      <c r="AM521" s="407">
        <f>SUM(AM517:AM520)</f>
        <v>78385.846649846237</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26496.559099999999</v>
      </c>
      <c r="Z522" s="347">
        <f t="shared" ref="Z522" si="203">Z514*Z516</f>
        <v>7277.3389999999999</v>
      </c>
      <c r="AA522" s="347">
        <f>AA514*AA516</f>
        <v>33258.305699999997</v>
      </c>
      <c r="AB522" s="347">
        <f t="shared" ref="AB522:AJ522" si="204">AB514*AB516</f>
        <v>2846.2531999999997</v>
      </c>
      <c r="AC522" s="347">
        <f t="shared" si="204"/>
        <v>41.687599999999996</v>
      </c>
      <c r="AD522" s="347">
        <f>AD514*AD516</f>
        <v>0</v>
      </c>
      <c r="AE522" s="347">
        <f t="shared" si="204"/>
        <v>0</v>
      </c>
      <c r="AF522" s="347">
        <f t="shared" si="204"/>
        <v>0</v>
      </c>
      <c r="AG522" s="347">
        <f t="shared" si="204"/>
        <v>0</v>
      </c>
      <c r="AH522" s="347">
        <f t="shared" si="204"/>
        <v>0</v>
      </c>
      <c r="AI522" s="347">
        <f t="shared" si="204"/>
        <v>0</v>
      </c>
      <c r="AJ522" s="347">
        <f t="shared" si="204"/>
        <v>0</v>
      </c>
      <c r="AK522" s="347">
        <f>AK514*AK516</f>
        <v>0</v>
      </c>
      <c r="AL522" s="347">
        <f>AL514*AL516</f>
        <v>0</v>
      </c>
      <c r="AM522" s="407">
        <f>SUM(Y522:AL522)</f>
        <v>69920.1446</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8465.7020498462371</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578637.45456912112</v>
      </c>
      <c r="Z526" s="291">
        <f>SUMPRODUCT(E408:E511,Z408:Z511)</f>
        <v>1210974.4636271079</v>
      </c>
      <c r="AA526" s="291">
        <f>IF(AA407="kW",SUMPRODUCT(N408:N511,P408:P511,AA408:AA511),SUMPRODUCT(E408:E511,AA408:AA511))</f>
        <v>1076.2551861580744</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547051.6928007328</v>
      </c>
      <c r="Z527" s="291">
        <f>SUMPRODUCT(F408:F511,Z408:Z511)</f>
        <v>886424.09773851628</v>
      </c>
      <c r="AA527" s="291">
        <f>IF(AA407="kW",SUMPRODUCT(N408:N511,Q408:Q511,AA408:AA511),SUMPRODUCT(F408:F511,AA408:AA511))</f>
        <v>1076.2551861580744</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545095.16637071758</v>
      </c>
      <c r="Z528" s="291">
        <f>SUMPRODUCT(G408:G511,Z408:Z511)</f>
        <v>822732.1863809292</v>
      </c>
      <c r="AA528" s="291">
        <f>IF(AA407="kW",SUMPRODUCT(N408:N511,R408:R511,AA408:AA511),SUMPRODUCT(G408:G511,AA408:AA511))</f>
        <v>1054.5764489237536</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527221.37010389916</v>
      </c>
      <c r="Z529" s="291">
        <f>SUMPRODUCT(H408:H511,Z408:Z511)</f>
        <v>822732.1863809292</v>
      </c>
      <c r="AA529" s="291">
        <f>IF(AA407="kW",SUMPRODUCT(N408:N511,S408:S511,AA408:AA511),SUMPRODUCT(H408:H511,AA408:AA511))</f>
        <v>573.36695035424259</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508443.92741661629</v>
      </c>
      <c r="Z530" s="291">
        <f>SUMPRODUCT(I408:I511,Z408:Z511)</f>
        <v>822732.1863809292</v>
      </c>
      <c r="AA530" s="291">
        <f>IF(AA407="kW",SUMPRODUCT(N408:N511,T408:T511,AA408:AA511),SUMPRODUCT(I408:I511,AA408:AA511))</f>
        <v>573.36695035424259</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506523.36374168954</v>
      </c>
      <c r="Z531" s="326">
        <f>SUMPRODUCT(J408:J511,Z408:Z511)</f>
        <v>818037.9072876533</v>
      </c>
      <c r="AA531" s="326">
        <f>IF(AA407="kW",SUMPRODUCT(N408:N511,U408:U511,AA408:AA511),SUMPRODUCT(J408:J511,AA408:AA511))</f>
        <v>561.79162397556377</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399" zoomScale="90" zoomScaleNormal="90" workbookViewId="0">
      <pane ySplit="3" topLeftCell="A460" activePane="bottomLeft" state="frozen"/>
      <selection activeCell="A399" sqref="A399"/>
      <selection pane="bottomLeft" activeCell="E473" sqref="E473"/>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10.140625" style="427" bestFit="1"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4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4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49"/>
      <c r="C16" s="831" t="s">
        <v>551</v>
      </c>
      <c r="D16" s="832"/>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49" t="s">
        <v>505</v>
      </c>
      <c r="C18" s="848" t="s">
        <v>687</v>
      </c>
      <c r="D18" s="848"/>
      <c r="E18" s="848"/>
      <c r="F18" s="848"/>
      <c r="G18" s="848"/>
      <c r="H18" s="848"/>
      <c r="I18" s="848"/>
      <c r="J18" s="848"/>
      <c r="K18" s="848"/>
      <c r="L18" s="848"/>
      <c r="M18" s="848"/>
      <c r="N18" s="848"/>
      <c r="O18" s="848"/>
      <c r="P18" s="848"/>
      <c r="Q18" s="848"/>
      <c r="R18" s="848"/>
      <c r="S18" s="848"/>
      <c r="T18" s="848"/>
      <c r="U18" s="848"/>
      <c r="V18" s="848"/>
      <c r="W18" s="848"/>
      <c r="X18" s="848"/>
      <c r="Y18" s="606"/>
      <c r="Z18" s="606"/>
      <c r="AA18" s="606"/>
      <c r="AB18" s="606"/>
      <c r="AC18" s="606"/>
      <c r="AD18" s="606"/>
      <c r="AE18" s="270"/>
      <c r="AF18" s="265"/>
      <c r="AG18" s="265"/>
      <c r="AH18" s="265"/>
      <c r="AI18" s="265"/>
      <c r="AJ18" s="265"/>
      <c r="AK18" s="265"/>
      <c r="AL18" s="265"/>
      <c r="AM18" s="265"/>
    </row>
    <row r="19" spans="2:39" ht="45.75" customHeight="1">
      <c r="B19" s="849"/>
      <c r="C19" s="848" t="s">
        <v>566</v>
      </c>
      <c r="D19" s="848"/>
      <c r="E19" s="848"/>
      <c r="F19" s="848"/>
      <c r="G19" s="848"/>
      <c r="H19" s="848"/>
      <c r="I19" s="848"/>
      <c r="J19" s="848"/>
      <c r="K19" s="848"/>
      <c r="L19" s="848"/>
      <c r="M19" s="848"/>
      <c r="N19" s="848"/>
      <c r="O19" s="848"/>
      <c r="P19" s="848"/>
      <c r="Q19" s="848"/>
      <c r="R19" s="848"/>
      <c r="S19" s="848"/>
      <c r="T19" s="848"/>
      <c r="U19" s="848"/>
      <c r="V19" s="848"/>
      <c r="W19" s="848"/>
      <c r="X19" s="848"/>
      <c r="Y19" s="606"/>
      <c r="Z19" s="606"/>
      <c r="AA19" s="606"/>
      <c r="AB19" s="606"/>
      <c r="AC19" s="606"/>
      <c r="AD19" s="606"/>
      <c r="AE19" s="270"/>
      <c r="AF19" s="265"/>
      <c r="AG19" s="265"/>
      <c r="AH19" s="265"/>
      <c r="AI19" s="265"/>
      <c r="AJ19" s="265"/>
      <c r="AK19" s="265"/>
      <c r="AL19" s="265"/>
      <c r="AM19" s="265"/>
    </row>
    <row r="20" spans="2:39" ht="62.25" customHeight="1">
      <c r="B20" s="273"/>
      <c r="C20" s="848" t="s">
        <v>564</v>
      </c>
      <c r="D20" s="848"/>
      <c r="E20" s="848"/>
      <c r="F20" s="848"/>
      <c r="G20" s="848"/>
      <c r="H20" s="848"/>
      <c r="I20" s="848"/>
      <c r="J20" s="848"/>
      <c r="K20" s="848"/>
      <c r="L20" s="848"/>
      <c r="M20" s="848"/>
      <c r="N20" s="848"/>
      <c r="O20" s="848"/>
      <c r="P20" s="848"/>
      <c r="Q20" s="848"/>
      <c r="R20" s="848"/>
      <c r="S20" s="848"/>
      <c r="T20" s="848"/>
      <c r="U20" s="848"/>
      <c r="V20" s="848"/>
      <c r="W20" s="848"/>
      <c r="X20" s="848"/>
      <c r="Y20" s="606"/>
      <c r="Z20" s="606"/>
      <c r="AA20" s="606"/>
      <c r="AB20" s="606"/>
      <c r="AC20" s="606"/>
      <c r="AD20" s="606"/>
      <c r="AE20" s="428"/>
      <c r="AF20" s="265"/>
      <c r="AG20" s="265"/>
      <c r="AH20" s="265"/>
      <c r="AI20" s="265"/>
      <c r="AJ20" s="265"/>
      <c r="AK20" s="265"/>
      <c r="AL20" s="265"/>
      <c r="AM20" s="265"/>
    </row>
    <row r="21" spans="2:39" ht="37.5" customHeight="1">
      <c r="B21" s="273"/>
      <c r="C21" s="848" t="s">
        <v>630</v>
      </c>
      <c r="D21" s="848"/>
      <c r="E21" s="848"/>
      <c r="F21" s="848"/>
      <c r="G21" s="848"/>
      <c r="H21" s="848"/>
      <c r="I21" s="848"/>
      <c r="J21" s="848"/>
      <c r="K21" s="848"/>
      <c r="L21" s="848"/>
      <c r="M21" s="848"/>
      <c r="N21" s="848"/>
      <c r="O21" s="848"/>
      <c r="P21" s="848"/>
      <c r="Q21" s="848"/>
      <c r="R21" s="848"/>
      <c r="S21" s="848"/>
      <c r="T21" s="848"/>
      <c r="U21" s="848"/>
      <c r="V21" s="848"/>
      <c r="W21" s="848"/>
      <c r="X21" s="848"/>
      <c r="Y21" s="606"/>
      <c r="Z21" s="606"/>
      <c r="AA21" s="606"/>
      <c r="AB21" s="606"/>
      <c r="AC21" s="606"/>
      <c r="AD21" s="606"/>
      <c r="AE21" s="276"/>
      <c r="AF21" s="265"/>
      <c r="AG21" s="265"/>
      <c r="AH21" s="265"/>
      <c r="AI21" s="265"/>
      <c r="AJ21" s="265"/>
      <c r="AK21" s="265"/>
      <c r="AL21" s="265"/>
      <c r="AM21" s="265"/>
    </row>
    <row r="22" spans="2:39" ht="54.75" customHeight="1">
      <c r="B22" s="273"/>
      <c r="C22" s="848" t="s">
        <v>614</v>
      </c>
      <c r="D22" s="848"/>
      <c r="E22" s="848"/>
      <c r="F22" s="848"/>
      <c r="G22" s="848"/>
      <c r="H22" s="848"/>
      <c r="I22" s="848"/>
      <c r="J22" s="848"/>
      <c r="K22" s="848"/>
      <c r="L22" s="848"/>
      <c r="M22" s="848"/>
      <c r="N22" s="848"/>
      <c r="O22" s="848"/>
      <c r="P22" s="848"/>
      <c r="Q22" s="848"/>
      <c r="R22" s="848"/>
      <c r="S22" s="848"/>
      <c r="T22" s="848"/>
      <c r="U22" s="848"/>
      <c r="V22" s="848"/>
      <c r="W22" s="848"/>
      <c r="X22" s="848"/>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49"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49"/>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9" t="s">
        <v>211</v>
      </c>
      <c r="C34" s="841" t="s">
        <v>33</v>
      </c>
      <c r="D34" s="284" t="s">
        <v>422</v>
      </c>
      <c r="E34" s="843" t="s">
        <v>209</v>
      </c>
      <c r="F34" s="844"/>
      <c r="G34" s="844"/>
      <c r="H34" s="844"/>
      <c r="I34" s="844"/>
      <c r="J34" s="844"/>
      <c r="K34" s="844"/>
      <c r="L34" s="844"/>
      <c r="M34" s="845"/>
      <c r="N34" s="846" t="s">
        <v>213</v>
      </c>
      <c r="O34" s="284" t="s">
        <v>423</v>
      </c>
      <c r="P34" s="843" t="s">
        <v>212</v>
      </c>
      <c r="Q34" s="844"/>
      <c r="R34" s="844"/>
      <c r="S34" s="844"/>
      <c r="T34" s="844"/>
      <c r="U34" s="844"/>
      <c r="V34" s="844"/>
      <c r="W34" s="844"/>
      <c r="X34" s="845"/>
      <c r="Y34" s="836" t="s">
        <v>243</v>
      </c>
      <c r="Z34" s="837"/>
      <c r="AA34" s="837"/>
      <c r="AB34" s="837"/>
      <c r="AC34" s="837"/>
      <c r="AD34" s="837"/>
      <c r="AE34" s="837"/>
      <c r="AF34" s="837"/>
      <c r="AG34" s="837"/>
      <c r="AH34" s="837"/>
      <c r="AI34" s="837"/>
      <c r="AJ34" s="837"/>
      <c r="AK34" s="837"/>
      <c r="AL34" s="837"/>
      <c r="AM34" s="838"/>
    </row>
    <row r="35" spans="1:39" ht="65.25" customHeight="1">
      <c r="B35" s="840"/>
      <c r="C35" s="842"/>
      <c r="D35" s="285">
        <v>2015</v>
      </c>
      <c r="E35" s="285">
        <v>2016</v>
      </c>
      <c r="F35" s="285">
        <v>2017</v>
      </c>
      <c r="G35" s="285">
        <v>2018</v>
      </c>
      <c r="H35" s="285">
        <v>2019</v>
      </c>
      <c r="I35" s="285">
        <v>2020</v>
      </c>
      <c r="J35" s="285">
        <v>2021</v>
      </c>
      <c r="K35" s="285">
        <v>2022</v>
      </c>
      <c r="L35" s="285">
        <v>2023</v>
      </c>
      <c r="M35" s="429">
        <v>2024</v>
      </c>
      <c r="N35" s="84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Streetlights</v>
      </c>
      <c r="AC35" s="285" t="str">
        <f>'1.  LRAMVA Summary'!H52</f>
        <v>Unmetered Scattered Load</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22">
        <v>1</v>
      </c>
      <c r="B38" s="520" t="s">
        <v>95</v>
      </c>
      <c r="C38" s="291" t="s">
        <v>25</v>
      </c>
      <c r="D38" s="295">
        <v>40747.337863877547</v>
      </c>
      <c r="E38" s="295">
        <v>40384.400594547857</v>
      </c>
      <c r="F38" s="295">
        <v>40384.400594547857</v>
      </c>
      <c r="G38" s="295">
        <v>40384.400594547857</v>
      </c>
      <c r="H38" s="295">
        <v>40384.400594547857</v>
      </c>
      <c r="I38" s="295">
        <v>40384.400594547857</v>
      </c>
      <c r="J38" s="295">
        <v>40384.400594547857</v>
      </c>
      <c r="K38" s="295">
        <v>40373.426301891013</v>
      </c>
      <c r="L38" s="295">
        <v>40373.426301891013</v>
      </c>
      <c r="M38" s="295">
        <v>40373.426301891013</v>
      </c>
      <c r="N38" s="291"/>
      <c r="O38" s="295">
        <v>2.5955452843775797</v>
      </c>
      <c r="P38" s="295">
        <v>2.5727610628853381</v>
      </c>
      <c r="Q38" s="295">
        <v>2.5727610628853381</v>
      </c>
      <c r="R38" s="295">
        <v>2.5727610628853381</v>
      </c>
      <c r="S38" s="295">
        <v>2.5727610628853381</v>
      </c>
      <c r="T38" s="295">
        <v>2.5727610628853381</v>
      </c>
      <c r="U38" s="295">
        <v>2.5727610628853381</v>
      </c>
      <c r="V38" s="295">
        <v>2.5715082897509949</v>
      </c>
      <c r="W38" s="295">
        <v>2.5715082897509949</v>
      </c>
      <c r="X38" s="295">
        <v>2.5715082897509949</v>
      </c>
      <c r="Y38" s="410">
        <v>1</v>
      </c>
      <c r="Z38" s="410">
        <v>0</v>
      </c>
      <c r="AA38" s="410">
        <v>0</v>
      </c>
      <c r="AB38" s="410"/>
      <c r="AC38" s="410"/>
      <c r="AD38" s="410"/>
      <c r="AE38" s="410"/>
      <c r="AF38" s="410"/>
      <c r="AG38" s="410"/>
      <c r="AH38" s="410"/>
      <c r="AI38" s="410"/>
      <c r="AJ38" s="410"/>
      <c r="AK38" s="410"/>
      <c r="AL38" s="410"/>
      <c r="AM38" s="296">
        <f>SUM(Y38:AL38)</f>
        <v>1</v>
      </c>
    </row>
    <row r="39" spans="1:39" hidden="1" outlineLevel="1">
      <c r="B39" s="294" t="s">
        <v>267</v>
      </c>
      <c r="C39" s="291" t="s">
        <v>163</v>
      </c>
      <c r="D39" s="295">
        <v>0</v>
      </c>
      <c r="E39" s="295">
        <v>0</v>
      </c>
      <c r="F39" s="295">
        <v>0</v>
      </c>
      <c r="G39" s="295">
        <v>0</v>
      </c>
      <c r="H39" s="295">
        <v>0</v>
      </c>
      <c r="I39" s="295">
        <v>0</v>
      </c>
      <c r="J39" s="295">
        <v>0</v>
      </c>
      <c r="K39" s="295">
        <v>0</v>
      </c>
      <c r="L39" s="295">
        <v>0</v>
      </c>
      <c r="M39" s="295">
        <v>0</v>
      </c>
      <c r="N39" s="468"/>
      <c r="O39" s="295">
        <v>0</v>
      </c>
      <c r="P39" s="295">
        <v>0</v>
      </c>
      <c r="Q39" s="295">
        <v>0</v>
      </c>
      <c r="R39" s="295">
        <v>0</v>
      </c>
      <c r="S39" s="295">
        <v>0</v>
      </c>
      <c r="T39" s="295">
        <v>0</v>
      </c>
      <c r="U39" s="295">
        <v>0</v>
      </c>
      <c r="V39" s="295">
        <v>0</v>
      </c>
      <c r="W39" s="295">
        <v>0</v>
      </c>
      <c r="X39" s="295">
        <v>0</v>
      </c>
      <c r="Y39" s="411">
        <v>1</v>
      </c>
      <c r="Z39" s="411">
        <v>0</v>
      </c>
      <c r="AA39" s="411">
        <v>0</v>
      </c>
      <c r="AB39" s="411">
        <f t="shared" ref="AB39:AL39" si="0">AB38</f>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idden="1" outlineLevel="1">
      <c r="A41" s="522">
        <v>2</v>
      </c>
      <c r="B41" s="520" t="s">
        <v>96</v>
      </c>
      <c r="C41" s="291" t="s">
        <v>25</v>
      </c>
      <c r="D41" s="295">
        <v>96163.765526452582</v>
      </c>
      <c r="E41" s="295">
        <v>92853.364846757977</v>
      </c>
      <c r="F41" s="295">
        <v>92853.364846757977</v>
      </c>
      <c r="G41" s="295">
        <v>92853.364846757977</v>
      </c>
      <c r="H41" s="295">
        <v>92853.364846757977</v>
      </c>
      <c r="I41" s="295">
        <v>92853.364846757977</v>
      </c>
      <c r="J41" s="295">
        <v>92853.364846757977</v>
      </c>
      <c r="K41" s="295">
        <v>92853.364846757977</v>
      </c>
      <c r="L41" s="295">
        <v>92853.364846757977</v>
      </c>
      <c r="M41" s="295">
        <v>92853.364846757977</v>
      </c>
      <c r="N41" s="291"/>
      <c r="O41" s="295">
        <v>7.1498504523071205</v>
      </c>
      <c r="P41" s="295">
        <v>6.9420324388704344</v>
      </c>
      <c r="Q41" s="295">
        <v>6.9420324388704344</v>
      </c>
      <c r="R41" s="295">
        <v>6.9420324388704344</v>
      </c>
      <c r="S41" s="295">
        <v>6.9420324388704344</v>
      </c>
      <c r="T41" s="295">
        <v>6.9420324388704344</v>
      </c>
      <c r="U41" s="295">
        <v>6.9420324388704344</v>
      </c>
      <c r="V41" s="295">
        <v>6.9420324388704344</v>
      </c>
      <c r="W41" s="295">
        <v>6.9420324388704344</v>
      </c>
      <c r="X41" s="295">
        <v>6.9420324388704344</v>
      </c>
      <c r="Y41" s="410">
        <v>1</v>
      </c>
      <c r="Z41" s="410">
        <v>0</v>
      </c>
      <c r="AA41" s="410">
        <v>0</v>
      </c>
      <c r="AB41" s="410"/>
      <c r="AC41" s="410"/>
      <c r="AD41" s="410"/>
      <c r="AE41" s="410"/>
      <c r="AF41" s="410"/>
      <c r="AG41" s="410"/>
      <c r="AH41" s="410"/>
      <c r="AI41" s="410"/>
      <c r="AJ41" s="410"/>
      <c r="AK41" s="410"/>
      <c r="AL41" s="410"/>
      <c r="AM41" s="296">
        <f>SUM(Y41:AL41)</f>
        <v>1</v>
      </c>
    </row>
    <row r="42" spans="1:39" hidden="1" outlineLevel="1">
      <c r="B42" s="294" t="s">
        <v>267</v>
      </c>
      <c r="C42" s="291" t="s">
        <v>163</v>
      </c>
      <c r="D42" s="295">
        <v>0</v>
      </c>
      <c r="E42" s="295">
        <v>0</v>
      </c>
      <c r="F42" s="295">
        <v>0</v>
      </c>
      <c r="G42" s="295">
        <v>0</v>
      </c>
      <c r="H42" s="295">
        <v>0</v>
      </c>
      <c r="I42" s="295">
        <v>0</v>
      </c>
      <c r="J42" s="295">
        <v>0</v>
      </c>
      <c r="K42" s="295">
        <v>0</v>
      </c>
      <c r="L42" s="295">
        <v>0</v>
      </c>
      <c r="M42" s="295">
        <v>0</v>
      </c>
      <c r="N42" s="468"/>
      <c r="O42" s="295">
        <v>0</v>
      </c>
      <c r="P42" s="295">
        <v>0</v>
      </c>
      <c r="Q42" s="295">
        <v>0</v>
      </c>
      <c r="R42" s="295">
        <v>0</v>
      </c>
      <c r="S42" s="295">
        <v>0</v>
      </c>
      <c r="T42" s="295">
        <v>0</v>
      </c>
      <c r="U42" s="295">
        <v>0</v>
      </c>
      <c r="V42" s="295">
        <v>0</v>
      </c>
      <c r="W42" s="295">
        <v>0</v>
      </c>
      <c r="X42" s="295">
        <v>0</v>
      </c>
      <c r="Y42" s="411">
        <v>1</v>
      </c>
      <c r="Z42" s="411">
        <v>0</v>
      </c>
      <c r="AA42" s="411">
        <v>0</v>
      </c>
      <c r="AB42" s="411">
        <f t="shared" ref="AB42" si="1">AB41</f>
        <v>0</v>
      </c>
      <c r="AC42" s="411">
        <f t="shared" ref="AC42" si="2">AC41</f>
        <v>0</v>
      </c>
      <c r="AD42" s="411">
        <f t="shared" ref="AD42" si="3">AD41</f>
        <v>0</v>
      </c>
      <c r="AE42" s="411">
        <f t="shared" ref="AE42" si="4">AE41</f>
        <v>0</v>
      </c>
      <c r="AF42" s="411">
        <f t="shared" ref="AF42" si="5">AF41</f>
        <v>0</v>
      </c>
      <c r="AG42" s="411">
        <f t="shared" ref="AG42" si="6">AG41</f>
        <v>0</v>
      </c>
      <c r="AH42" s="411">
        <f t="shared" ref="AH42" si="7">AH41</f>
        <v>0</v>
      </c>
      <c r="AI42" s="411">
        <f t="shared" ref="AI42" si="8">AI41</f>
        <v>0</v>
      </c>
      <c r="AJ42" s="411">
        <f t="shared" ref="AJ42" si="9">AJ41</f>
        <v>0</v>
      </c>
      <c r="AK42" s="411">
        <f t="shared" ref="AK42" si="10">AK41</f>
        <v>0</v>
      </c>
      <c r="AL42" s="411">
        <f t="shared" ref="AL42" si="11">AL41</f>
        <v>0</v>
      </c>
      <c r="AM42" s="297"/>
    </row>
    <row r="43" spans="1:39" ht="15.75" hidden="1"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idden="1" outlineLevel="1">
      <c r="A44" s="522">
        <v>3</v>
      </c>
      <c r="B44" s="520" t="s">
        <v>97</v>
      </c>
      <c r="C44" s="291" t="s">
        <v>25</v>
      </c>
      <c r="D44" s="295">
        <v>11615.871880481795</v>
      </c>
      <c r="E44" s="295">
        <v>11615.871880481795</v>
      </c>
      <c r="F44" s="295">
        <v>11615.871880481795</v>
      </c>
      <c r="G44" s="295">
        <v>11511.463833874126</v>
      </c>
      <c r="H44" s="295">
        <v>6104.6264729110871</v>
      </c>
      <c r="I44" s="295">
        <v>0</v>
      </c>
      <c r="J44" s="295">
        <v>0</v>
      </c>
      <c r="K44" s="295">
        <v>0</v>
      </c>
      <c r="L44" s="295">
        <v>0</v>
      </c>
      <c r="M44" s="295">
        <v>0</v>
      </c>
      <c r="N44" s="291"/>
      <c r="O44" s="295">
        <v>1.8940619853286125</v>
      </c>
      <c r="P44" s="295">
        <v>1.8940619853286125</v>
      </c>
      <c r="Q44" s="295">
        <v>1.8940619853286125</v>
      </c>
      <c r="R44" s="295">
        <v>1.7773076878544234</v>
      </c>
      <c r="S44" s="295">
        <v>0.89716125641366173</v>
      </c>
      <c r="T44" s="295">
        <v>0</v>
      </c>
      <c r="U44" s="295">
        <v>0</v>
      </c>
      <c r="V44" s="295">
        <v>0</v>
      </c>
      <c r="W44" s="295">
        <v>0</v>
      </c>
      <c r="X44" s="295">
        <v>0</v>
      </c>
      <c r="Y44" s="410">
        <v>1</v>
      </c>
      <c r="Z44" s="410">
        <v>0</v>
      </c>
      <c r="AA44" s="410">
        <v>0</v>
      </c>
      <c r="AB44" s="410"/>
      <c r="AC44" s="410"/>
      <c r="AD44" s="410"/>
      <c r="AE44" s="410"/>
      <c r="AF44" s="410"/>
      <c r="AG44" s="410"/>
      <c r="AH44" s="410"/>
      <c r="AI44" s="410"/>
      <c r="AJ44" s="410"/>
      <c r="AK44" s="410"/>
      <c r="AL44" s="410"/>
      <c r="AM44" s="296">
        <f>SUM(Y44:AL44)</f>
        <v>1</v>
      </c>
    </row>
    <row r="45" spans="1:39" hidden="1" outlineLevel="1">
      <c r="B45" s="294" t="s">
        <v>267</v>
      </c>
      <c r="C45" s="291" t="s">
        <v>163</v>
      </c>
      <c r="D45" s="295">
        <v>0</v>
      </c>
      <c r="E45" s="295">
        <v>0</v>
      </c>
      <c r="F45" s="295">
        <v>0</v>
      </c>
      <c r="G45" s="295">
        <v>0</v>
      </c>
      <c r="H45" s="295">
        <v>0</v>
      </c>
      <c r="I45" s="295">
        <v>0</v>
      </c>
      <c r="J45" s="295">
        <v>0</v>
      </c>
      <c r="K45" s="295">
        <v>0</v>
      </c>
      <c r="L45" s="295">
        <v>0</v>
      </c>
      <c r="M45" s="295">
        <v>0</v>
      </c>
      <c r="N45" s="468"/>
      <c r="O45" s="295">
        <v>0</v>
      </c>
      <c r="P45" s="295">
        <v>0</v>
      </c>
      <c r="Q45" s="295">
        <v>0</v>
      </c>
      <c r="R45" s="295">
        <v>0</v>
      </c>
      <c r="S45" s="295">
        <v>0</v>
      </c>
      <c r="T45" s="295">
        <v>0</v>
      </c>
      <c r="U45" s="295">
        <v>0</v>
      </c>
      <c r="V45" s="295">
        <v>0</v>
      </c>
      <c r="W45" s="295">
        <v>0</v>
      </c>
      <c r="X45" s="295">
        <v>0</v>
      </c>
      <c r="Y45" s="411">
        <v>1</v>
      </c>
      <c r="Z45" s="411">
        <v>0</v>
      </c>
      <c r="AA45" s="411">
        <v>0</v>
      </c>
      <c r="AB45" s="411">
        <f t="shared" ref="AB45" si="12">AB44</f>
        <v>0</v>
      </c>
      <c r="AC45" s="411">
        <f t="shared" ref="AC45" si="13">AC44</f>
        <v>0</v>
      </c>
      <c r="AD45" s="411">
        <f t="shared" ref="AD45" si="14">AD44</f>
        <v>0</v>
      </c>
      <c r="AE45" s="411">
        <f t="shared" ref="AE45" si="15">AE44</f>
        <v>0</v>
      </c>
      <c r="AF45" s="411">
        <f t="shared" ref="AF45" si="16">AF44</f>
        <v>0</v>
      </c>
      <c r="AG45" s="411">
        <f t="shared" ref="AG45" si="17">AG44</f>
        <v>0</v>
      </c>
      <c r="AH45" s="411">
        <f t="shared" ref="AH45" si="18">AH44</f>
        <v>0</v>
      </c>
      <c r="AI45" s="411">
        <f t="shared" ref="AI45" si="19">AI44</f>
        <v>0</v>
      </c>
      <c r="AJ45" s="411">
        <f t="shared" ref="AJ45" si="20">AJ44</f>
        <v>0</v>
      </c>
      <c r="AK45" s="411">
        <f t="shared" ref="AK45" si="21">AK44</f>
        <v>0</v>
      </c>
      <c r="AL45" s="411">
        <f t="shared" ref="AL45" si="22">AL44</f>
        <v>0</v>
      </c>
      <c r="AM45" s="297"/>
    </row>
    <row r="46" spans="1:39" hidden="1"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idden="1" outlineLevel="1">
      <c r="A47" s="522">
        <v>4</v>
      </c>
      <c r="B47" s="520" t="s">
        <v>673</v>
      </c>
      <c r="C47" s="291" t="s">
        <v>25</v>
      </c>
      <c r="D47" s="295">
        <v>52366.549910811154</v>
      </c>
      <c r="E47" s="295">
        <v>52366.549910811154</v>
      </c>
      <c r="F47" s="295">
        <v>52366.549910811154</v>
      </c>
      <c r="G47" s="295">
        <v>52366.549910811154</v>
      </c>
      <c r="H47" s="295">
        <v>52366.549910811154</v>
      </c>
      <c r="I47" s="295">
        <v>52366.549910811154</v>
      </c>
      <c r="J47" s="295">
        <v>52366.549910811154</v>
      </c>
      <c r="K47" s="295">
        <v>52366.549910811154</v>
      </c>
      <c r="L47" s="295">
        <v>52366.549910811154</v>
      </c>
      <c r="M47" s="295">
        <v>52366.549910811154</v>
      </c>
      <c r="N47" s="291"/>
      <c r="O47" s="295">
        <v>26.938317740945855</v>
      </c>
      <c r="P47" s="295">
        <v>26.938317740945855</v>
      </c>
      <c r="Q47" s="295">
        <v>26.938317740945855</v>
      </c>
      <c r="R47" s="295">
        <v>26.938317740945855</v>
      </c>
      <c r="S47" s="295">
        <v>26.938317740945855</v>
      </c>
      <c r="T47" s="295">
        <v>26.938317740945855</v>
      </c>
      <c r="U47" s="295">
        <v>26.938317740945855</v>
      </c>
      <c r="V47" s="295">
        <v>26.938317740945855</v>
      </c>
      <c r="W47" s="295">
        <v>26.938317740945855</v>
      </c>
      <c r="X47" s="295">
        <v>26.938317740945855</v>
      </c>
      <c r="Y47" s="410">
        <v>1</v>
      </c>
      <c r="Z47" s="410">
        <v>0</v>
      </c>
      <c r="AA47" s="410">
        <v>0</v>
      </c>
      <c r="AB47" s="410"/>
      <c r="AC47" s="410"/>
      <c r="AD47" s="410"/>
      <c r="AE47" s="410"/>
      <c r="AF47" s="410"/>
      <c r="AG47" s="410"/>
      <c r="AH47" s="410"/>
      <c r="AI47" s="410"/>
      <c r="AJ47" s="410"/>
      <c r="AK47" s="410"/>
      <c r="AL47" s="410"/>
      <c r="AM47" s="296">
        <f>SUM(Y47:AL47)</f>
        <v>1</v>
      </c>
    </row>
    <row r="48" spans="1:39" hidden="1" outlineLevel="1">
      <c r="B48" s="294" t="s">
        <v>267</v>
      </c>
      <c r="C48" s="291" t="s">
        <v>163</v>
      </c>
      <c r="D48" s="295">
        <v>0</v>
      </c>
      <c r="E48" s="295">
        <v>0</v>
      </c>
      <c r="F48" s="295">
        <v>0</v>
      </c>
      <c r="G48" s="295">
        <v>0</v>
      </c>
      <c r="H48" s="295">
        <v>0</v>
      </c>
      <c r="I48" s="295">
        <v>0</v>
      </c>
      <c r="J48" s="295">
        <v>0</v>
      </c>
      <c r="K48" s="295">
        <v>0</v>
      </c>
      <c r="L48" s="295">
        <v>0</v>
      </c>
      <c r="M48" s="295">
        <v>0</v>
      </c>
      <c r="N48" s="468"/>
      <c r="O48" s="295">
        <v>0</v>
      </c>
      <c r="P48" s="295">
        <v>0</v>
      </c>
      <c r="Q48" s="295">
        <v>0</v>
      </c>
      <c r="R48" s="295">
        <v>0</v>
      </c>
      <c r="S48" s="295">
        <v>0</v>
      </c>
      <c r="T48" s="295">
        <v>0</v>
      </c>
      <c r="U48" s="295">
        <v>0</v>
      </c>
      <c r="V48" s="295">
        <v>0</v>
      </c>
      <c r="W48" s="295">
        <v>0</v>
      </c>
      <c r="X48" s="295">
        <v>0</v>
      </c>
      <c r="Y48" s="411">
        <v>1</v>
      </c>
      <c r="Z48" s="411">
        <v>0</v>
      </c>
      <c r="AA48" s="411">
        <v>0</v>
      </c>
      <c r="AB48" s="411">
        <f t="shared" ref="AB48" si="23">AB47</f>
        <v>0</v>
      </c>
      <c r="AC48" s="411">
        <f t="shared" ref="AC48" si="24">AC47</f>
        <v>0</v>
      </c>
      <c r="AD48" s="411">
        <f t="shared" ref="AD48" si="25">AD47</f>
        <v>0</v>
      </c>
      <c r="AE48" s="411">
        <f t="shared" ref="AE48" si="26">AE47</f>
        <v>0</v>
      </c>
      <c r="AF48" s="411">
        <f t="shared" ref="AF48" si="27">AF47</f>
        <v>0</v>
      </c>
      <c r="AG48" s="411">
        <f t="shared" ref="AG48" si="28">AG47</f>
        <v>0</v>
      </c>
      <c r="AH48" s="411">
        <f t="shared" ref="AH48" si="29">AH47</f>
        <v>0</v>
      </c>
      <c r="AI48" s="411">
        <f t="shared" ref="AI48" si="30">AI47</f>
        <v>0</v>
      </c>
      <c r="AJ48" s="411">
        <f t="shared" ref="AJ48" si="31">AJ47</f>
        <v>0</v>
      </c>
      <c r="AK48" s="411">
        <f t="shared" ref="AK48" si="32">AK47</f>
        <v>0</v>
      </c>
      <c r="AL48" s="411">
        <f t="shared" ref="AL48" si="33">AL47</f>
        <v>0</v>
      </c>
      <c r="AM48" s="297"/>
    </row>
    <row r="49" spans="1:39" hidden="1"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hidden="1" customHeight="1" outlineLevel="1">
      <c r="A50" s="522">
        <v>5</v>
      </c>
      <c r="B50" s="520" t="s">
        <v>98</v>
      </c>
      <c r="C50" s="291" t="s">
        <v>25</v>
      </c>
      <c r="D50" s="295" t="s">
        <v>771</v>
      </c>
      <c r="E50" s="295" t="s">
        <v>771</v>
      </c>
      <c r="F50" s="295" t="s">
        <v>771</v>
      </c>
      <c r="G50" s="295" t="s">
        <v>771</v>
      </c>
      <c r="H50" s="295" t="s">
        <v>771</v>
      </c>
      <c r="I50" s="295" t="s">
        <v>771</v>
      </c>
      <c r="J50" s="295" t="s">
        <v>771</v>
      </c>
      <c r="K50" s="295" t="s">
        <v>771</v>
      </c>
      <c r="L50" s="295" t="s">
        <v>771</v>
      </c>
      <c r="M50" s="295" t="s">
        <v>771</v>
      </c>
      <c r="N50" s="291"/>
      <c r="O50" s="295" t="s">
        <v>771</v>
      </c>
      <c r="P50" s="295" t="s">
        <v>771</v>
      </c>
      <c r="Q50" s="295" t="s">
        <v>771</v>
      </c>
      <c r="R50" s="295" t="s">
        <v>771</v>
      </c>
      <c r="S50" s="295" t="s">
        <v>771</v>
      </c>
      <c r="T50" s="295" t="s">
        <v>771</v>
      </c>
      <c r="U50" s="295" t="s">
        <v>771</v>
      </c>
      <c r="V50" s="295" t="s">
        <v>771</v>
      </c>
      <c r="W50" s="295" t="s">
        <v>771</v>
      </c>
      <c r="X50" s="295" t="s">
        <v>771</v>
      </c>
      <c r="Y50" s="410"/>
      <c r="Z50" s="410"/>
      <c r="AA50" s="410"/>
      <c r="AB50" s="410"/>
      <c r="AC50" s="410"/>
      <c r="AD50" s="410"/>
      <c r="AE50" s="410"/>
      <c r="AF50" s="410"/>
      <c r="AG50" s="410"/>
      <c r="AH50" s="410"/>
      <c r="AI50" s="410"/>
      <c r="AJ50" s="410"/>
      <c r="AK50" s="410"/>
      <c r="AL50" s="410"/>
      <c r="AM50" s="296">
        <f>SUM(Y50:AL50)</f>
        <v>0</v>
      </c>
    </row>
    <row r="51" spans="1:39" hidden="1" outlineLevel="1">
      <c r="B51" s="294" t="s">
        <v>267</v>
      </c>
      <c r="C51" s="291" t="s">
        <v>163</v>
      </c>
      <c r="D51" s="295" t="s">
        <v>771</v>
      </c>
      <c r="E51" s="295" t="s">
        <v>771</v>
      </c>
      <c r="F51" s="295" t="s">
        <v>771</v>
      </c>
      <c r="G51" s="295" t="s">
        <v>771</v>
      </c>
      <c r="H51" s="295" t="s">
        <v>771</v>
      </c>
      <c r="I51" s="295" t="s">
        <v>771</v>
      </c>
      <c r="J51" s="295" t="s">
        <v>771</v>
      </c>
      <c r="K51" s="295" t="s">
        <v>771</v>
      </c>
      <c r="L51" s="295" t="s">
        <v>771</v>
      </c>
      <c r="M51" s="295" t="s">
        <v>771</v>
      </c>
      <c r="N51" s="468"/>
      <c r="O51" s="295" t="s">
        <v>771</v>
      </c>
      <c r="P51" s="295" t="s">
        <v>771</v>
      </c>
      <c r="Q51" s="295" t="s">
        <v>771</v>
      </c>
      <c r="R51" s="295" t="s">
        <v>771</v>
      </c>
      <c r="S51" s="295" t="s">
        <v>771</v>
      </c>
      <c r="T51" s="295" t="s">
        <v>771</v>
      </c>
      <c r="U51" s="295" t="s">
        <v>771</v>
      </c>
      <c r="V51" s="295" t="s">
        <v>771</v>
      </c>
      <c r="W51" s="295" t="s">
        <v>771</v>
      </c>
      <c r="X51" s="295" t="s">
        <v>771</v>
      </c>
      <c r="Y51" s="411">
        <v>0</v>
      </c>
      <c r="Z51" s="411">
        <v>0</v>
      </c>
      <c r="AA51" s="411">
        <v>0</v>
      </c>
      <c r="AB51" s="411">
        <f t="shared" ref="AB51" si="34">AB50</f>
        <v>0</v>
      </c>
      <c r="AC51" s="411">
        <f t="shared" ref="AC51" si="35">AC50</f>
        <v>0</v>
      </c>
      <c r="AD51" s="411">
        <f t="shared" ref="AD51" si="36">AD50</f>
        <v>0</v>
      </c>
      <c r="AE51" s="411">
        <f t="shared" ref="AE51" si="37">AE50</f>
        <v>0</v>
      </c>
      <c r="AF51" s="411">
        <f t="shared" ref="AF51" si="38">AF50</f>
        <v>0</v>
      </c>
      <c r="AG51" s="411">
        <f t="shared" ref="AG51" si="39">AG50</f>
        <v>0</v>
      </c>
      <c r="AH51" s="411">
        <f t="shared" ref="AH51" si="40">AH50</f>
        <v>0</v>
      </c>
      <c r="AI51" s="411">
        <f t="shared" ref="AI51" si="41">AI50</f>
        <v>0</v>
      </c>
      <c r="AJ51" s="411">
        <f t="shared" ref="AJ51" si="42">AJ50</f>
        <v>0</v>
      </c>
      <c r="AK51" s="411">
        <f t="shared" ref="AK51" si="43">AK50</f>
        <v>0</v>
      </c>
      <c r="AL51" s="411">
        <f t="shared" ref="AL51" si="44">AL50</f>
        <v>0</v>
      </c>
      <c r="AM51" s="297"/>
    </row>
    <row r="52" spans="1:39" hidden="1"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idden="1" outlineLevel="1">
      <c r="A54" s="522">
        <v>6</v>
      </c>
      <c r="B54" s="520" t="s">
        <v>99</v>
      </c>
      <c r="C54" s="291" t="s">
        <v>25</v>
      </c>
      <c r="D54" s="295"/>
      <c r="E54" s="295" t="s">
        <v>771</v>
      </c>
      <c r="F54" s="295" t="s">
        <v>771</v>
      </c>
      <c r="G54" s="295" t="s">
        <v>771</v>
      </c>
      <c r="H54" s="295" t="s">
        <v>771</v>
      </c>
      <c r="I54" s="295" t="s">
        <v>771</v>
      </c>
      <c r="J54" s="295" t="s">
        <v>771</v>
      </c>
      <c r="K54" s="295" t="s">
        <v>771</v>
      </c>
      <c r="L54" s="295" t="s">
        <v>771</v>
      </c>
      <c r="M54" s="295" t="s">
        <v>771</v>
      </c>
      <c r="N54" s="295">
        <v>12</v>
      </c>
      <c r="O54" s="295" t="s">
        <v>771</v>
      </c>
      <c r="P54" s="295" t="s">
        <v>771</v>
      </c>
      <c r="Q54" s="295" t="s">
        <v>771</v>
      </c>
      <c r="R54" s="295" t="s">
        <v>771</v>
      </c>
      <c r="S54" s="295" t="s">
        <v>771</v>
      </c>
      <c r="T54" s="295" t="s">
        <v>771</v>
      </c>
      <c r="U54" s="295" t="s">
        <v>771</v>
      </c>
      <c r="V54" s="295" t="s">
        <v>771</v>
      </c>
      <c r="W54" s="295" t="s">
        <v>771</v>
      </c>
      <c r="X54" s="295" t="s">
        <v>771</v>
      </c>
      <c r="Y54" s="415"/>
      <c r="Z54" s="410"/>
      <c r="AA54" s="410"/>
      <c r="AB54" s="410"/>
      <c r="AC54" s="410"/>
      <c r="AD54" s="410"/>
      <c r="AE54" s="410"/>
      <c r="AF54" s="415"/>
      <c r="AG54" s="415"/>
      <c r="AH54" s="415"/>
      <c r="AI54" s="415"/>
      <c r="AJ54" s="415"/>
      <c r="AK54" s="415"/>
      <c r="AL54" s="415"/>
      <c r="AM54" s="296">
        <f>SUM(Y54:AL54)</f>
        <v>0</v>
      </c>
    </row>
    <row r="55" spans="1:39" hidden="1" outlineLevel="1">
      <c r="B55" s="294" t="s">
        <v>267</v>
      </c>
      <c r="C55" s="291" t="s">
        <v>163</v>
      </c>
      <c r="D55" s="295" t="s">
        <v>771</v>
      </c>
      <c r="E55" s="295" t="s">
        <v>771</v>
      </c>
      <c r="F55" s="295" t="s">
        <v>771</v>
      </c>
      <c r="G55" s="295" t="s">
        <v>771</v>
      </c>
      <c r="H55" s="295" t="s">
        <v>771</v>
      </c>
      <c r="I55" s="295" t="s">
        <v>771</v>
      </c>
      <c r="J55" s="295" t="s">
        <v>771</v>
      </c>
      <c r="K55" s="295" t="s">
        <v>771</v>
      </c>
      <c r="L55" s="295" t="s">
        <v>771</v>
      </c>
      <c r="M55" s="295" t="s">
        <v>771</v>
      </c>
      <c r="N55" s="295">
        <v>12</v>
      </c>
      <c r="O55" s="295" t="s">
        <v>771</v>
      </c>
      <c r="P55" s="295" t="s">
        <v>771</v>
      </c>
      <c r="Q55" s="295" t="s">
        <v>771</v>
      </c>
      <c r="R55" s="295" t="s">
        <v>771</v>
      </c>
      <c r="S55" s="295" t="s">
        <v>771</v>
      </c>
      <c r="T55" s="295" t="s">
        <v>771</v>
      </c>
      <c r="U55" s="295" t="s">
        <v>771</v>
      </c>
      <c r="V55" s="295" t="s">
        <v>771</v>
      </c>
      <c r="W55" s="295" t="s">
        <v>771</v>
      </c>
      <c r="X55" s="295" t="s">
        <v>771</v>
      </c>
      <c r="Y55" s="411">
        <v>0</v>
      </c>
      <c r="Z55" s="411">
        <v>0</v>
      </c>
      <c r="AA55" s="411">
        <v>0</v>
      </c>
      <c r="AB55" s="411">
        <f t="shared" ref="AB55" si="45">AB54</f>
        <v>0</v>
      </c>
      <c r="AC55" s="411">
        <f t="shared" ref="AC55" si="46">AC54</f>
        <v>0</v>
      </c>
      <c r="AD55" s="411">
        <f t="shared" ref="AD55" si="47">AD54</f>
        <v>0</v>
      </c>
      <c r="AE55" s="411">
        <f t="shared" ref="AE55" si="48">AE54</f>
        <v>0</v>
      </c>
      <c r="AF55" s="411">
        <f t="shared" ref="AF55" si="49">AF54</f>
        <v>0</v>
      </c>
      <c r="AG55" s="411">
        <f t="shared" ref="AG55" si="50">AG54</f>
        <v>0</v>
      </c>
      <c r="AH55" s="411">
        <f t="shared" ref="AH55" si="51">AH54</f>
        <v>0</v>
      </c>
      <c r="AI55" s="411">
        <f t="shared" ref="AI55" si="52">AI54</f>
        <v>0</v>
      </c>
      <c r="AJ55" s="411">
        <f t="shared" ref="AJ55" si="53">AJ54</f>
        <v>0</v>
      </c>
      <c r="AK55" s="411">
        <f t="shared" ref="AK55" si="54">AK54</f>
        <v>0</v>
      </c>
      <c r="AL55" s="411">
        <f t="shared" ref="AL55" si="55">AL54</f>
        <v>0</v>
      </c>
      <c r="AM55" s="311"/>
    </row>
    <row r="56" spans="1:39" hidden="1"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v>801847.3259499995</v>
      </c>
      <c r="E57" s="295">
        <v>801847.3259499995</v>
      </c>
      <c r="F57" s="295">
        <v>799670.01598279923</v>
      </c>
      <c r="G57" s="295">
        <v>799670.01598279923</v>
      </c>
      <c r="H57" s="295">
        <v>799670.01598279923</v>
      </c>
      <c r="I57" s="295">
        <v>799670.01598279923</v>
      </c>
      <c r="J57" s="295">
        <v>783510.8875092424</v>
      </c>
      <c r="K57" s="295">
        <v>783510.8875092424</v>
      </c>
      <c r="L57" s="295">
        <v>781455.09473812906</v>
      </c>
      <c r="M57" s="295">
        <v>728631.79417189478</v>
      </c>
      <c r="N57" s="295">
        <v>12</v>
      </c>
      <c r="O57" s="295">
        <v>113.76993635507789</v>
      </c>
      <c r="P57" s="295">
        <v>113.76993635507789</v>
      </c>
      <c r="Q57" s="295">
        <v>113.08365536187307</v>
      </c>
      <c r="R57" s="295">
        <v>113.08365536187307</v>
      </c>
      <c r="S57" s="295">
        <v>113.08365536187307</v>
      </c>
      <c r="T57" s="295">
        <v>113.08365536187307</v>
      </c>
      <c r="U57" s="295">
        <v>111.2609443725302</v>
      </c>
      <c r="V57" s="295">
        <v>111.2609443725302</v>
      </c>
      <c r="W57" s="295">
        <v>110.61038169804115</v>
      </c>
      <c r="X57" s="295">
        <v>104.65436060010042</v>
      </c>
      <c r="Y57" s="781">
        <v>0</v>
      </c>
      <c r="Z57" s="781">
        <v>0.48154125825683458</v>
      </c>
      <c r="AA57" s="781">
        <v>0.51845874174316542</v>
      </c>
      <c r="AB57" s="410"/>
      <c r="AC57" s="533"/>
      <c r="AD57" s="410"/>
      <c r="AE57" s="410"/>
      <c r="AF57" s="415"/>
      <c r="AG57" s="415"/>
      <c r="AH57" s="415"/>
      <c r="AI57" s="415"/>
      <c r="AJ57" s="415"/>
      <c r="AK57" s="415"/>
      <c r="AL57" s="415"/>
      <c r="AM57" s="296">
        <f>SUM(Y57:AL57)</f>
        <v>1</v>
      </c>
    </row>
    <row r="58" spans="1:39" hidden="1" outlineLevel="1">
      <c r="B58" s="294" t="s">
        <v>267</v>
      </c>
      <c r="C58" s="291" t="s">
        <v>163</v>
      </c>
      <c r="D58" s="295">
        <v>-108625</v>
      </c>
      <c r="E58" s="295">
        <v>-108625</v>
      </c>
      <c r="F58" s="295">
        <v>-106447</v>
      </c>
      <c r="G58" s="295">
        <v>-81187</v>
      </c>
      <c r="H58" s="295">
        <v>-81187</v>
      </c>
      <c r="I58" s="295">
        <v>-81187</v>
      </c>
      <c r="J58" s="295">
        <v>-65028</v>
      </c>
      <c r="K58" s="295">
        <v>-65027.922271138756</v>
      </c>
      <c r="L58" s="295">
        <v>-65027.922271138756</v>
      </c>
      <c r="M58" s="295">
        <v>-69894.35975093965</v>
      </c>
      <c r="N58" s="295">
        <v>12</v>
      </c>
      <c r="O58" s="295">
        <v>-27.916966139163478</v>
      </c>
      <c r="P58" s="295">
        <v>-27.916966139163478</v>
      </c>
      <c r="Q58" s="295">
        <v>-20</v>
      </c>
      <c r="R58" s="295">
        <v>-20</v>
      </c>
      <c r="S58" s="295">
        <v>-20</v>
      </c>
      <c r="T58" s="295">
        <v>-20</v>
      </c>
      <c r="U58" s="295">
        <f>T58/T57*U57</f>
        <v>-19.677634936099281</v>
      </c>
      <c r="V58" s="295">
        <f t="shared" ref="V58:X58" si="56">U58/U57*V57</f>
        <v>-19.677634936099281</v>
      </c>
      <c r="W58" s="295">
        <f t="shared" si="56"/>
        <v>-19.562576279318648</v>
      </c>
      <c r="X58" s="295">
        <f t="shared" si="56"/>
        <v>-18.509193086339753</v>
      </c>
      <c r="Y58" s="411">
        <v>0</v>
      </c>
      <c r="Z58" s="411">
        <v>0.48154125825683458</v>
      </c>
      <c r="AA58" s="411">
        <v>0.51845874174316542</v>
      </c>
      <c r="AB58" s="411">
        <f t="shared" ref="AB58" si="57">AB57</f>
        <v>0</v>
      </c>
      <c r="AC58" s="411">
        <f t="shared" ref="AC58" si="58">AC57</f>
        <v>0</v>
      </c>
      <c r="AD58" s="411">
        <f t="shared" ref="AD58" si="59">AD57</f>
        <v>0</v>
      </c>
      <c r="AE58" s="411">
        <f t="shared" ref="AE58" si="60">AE57</f>
        <v>0</v>
      </c>
      <c r="AF58" s="411">
        <f t="shared" ref="AF58" si="61">AF57</f>
        <v>0</v>
      </c>
      <c r="AG58" s="411">
        <f t="shared" ref="AG58" si="62">AG57</f>
        <v>0</v>
      </c>
      <c r="AH58" s="411">
        <f t="shared" ref="AH58" si="63">AH57</f>
        <v>0</v>
      </c>
      <c r="AI58" s="411">
        <f t="shared" ref="AI58" si="64">AI57</f>
        <v>0</v>
      </c>
      <c r="AJ58" s="411">
        <f t="shared" ref="AJ58" si="65">AJ57</f>
        <v>0</v>
      </c>
      <c r="AK58" s="411">
        <f t="shared" ref="AK58" si="66">AK57</f>
        <v>0</v>
      </c>
      <c r="AL58" s="411">
        <f t="shared" ref="AL58" si="67">AL57</f>
        <v>0</v>
      </c>
      <c r="AM58" s="311"/>
    </row>
    <row r="59" spans="1:39" hidden="1"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hidden="1" outlineLevel="1">
      <c r="A60" s="522">
        <v>8</v>
      </c>
      <c r="B60" s="520" t="s">
        <v>101</v>
      </c>
      <c r="C60" s="291" t="s">
        <v>25</v>
      </c>
      <c r="D60" s="295">
        <v>200344.6889512011</v>
      </c>
      <c r="E60" s="295">
        <v>173753.35174323231</v>
      </c>
      <c r="F60" s="295">
        <v>145101.00694457217</v>
      </c>
      <c r="G60" s="295">
        <v>145101.00694457217</v>
      </c>
      <c r="H60" s="295">
        <v>145101.00694457217</v>
      </c>
      <c r="I60" s="295">
        <v>145101.00694457217</v>
      </c>
      <c r="J60" s="295">
        <v>145101.00694457217</v>
      </c>
      <c r="K60" s="295">
        <v>145101.00694457217</v>
      </c>
      <c r="L60" s="295">
        <v>145101.00694457217</v>
      </c>
      <c r="M60" s="295">
        <v>145101.00694457217</v>
      </c>
      <c r="N60" s="295">
        <v>12</v>
      </c>
      <c r="O60" s="295">
        <v>45.679438952716225</v>
      </c>
      <c r="P60" s="295">
        <v>39.856493080140012</v>
      </c>
      <c r="Q60" s="295">
        <v>32.922001418597183</v>
      </c>
      <c r="R60" s="295">
        <v>32.922001418597183</v>
      </c>
      <c r="S60" s="295">
        <v>32.922001418597183</v>
      </c>
      <c r="T60" s="295">
        <v>32.922001418597183</v>
      </c>
      <c r="U60" s="295">
        <v>32.922001418597183</v>
      </c>
      <c r="V60" s="295">
        <v>32.922001418597183</v>
      </c>
      <c r="W60" s="295">
        <v>32.922001418597183</v>
      </c>
      <c r="X60" s="295">
        <v>32.922001418597183</v>
      </c>
      <c r="Y60" s="415">
        <v>0</v>
      </c>
      <c r="Z60" s="781">
        <v>1</v>
      </c>
      <c r="AA60" s="410">
        <v>0</v>
      </c>
      <c r="AB60" s="410"/>
      <c r="AC60" s="410"/>
      <c r="AD60" s="410"/>
      <c r="AE60" s="410"/>
      <c r="AF60" s="415"/>
      <c r="AG60" s="415"/>
      <c r="AH60" s="415"/>
      <c r="AI60" s="415"/>
      <c r="AJ60" s="415"/>
      <c r="AK60" s="415"/>
      <c r="AL60" s="415"/>
      <c r="AM60" s="296">
        <f>SUM(Y60:AL60)</f>
        <v>1</v>
      </c>
    </row>
    <row r="61" spans="1:39" hidden="1" outlineLevel="1">
      <c r="B61" s="294" t="s">
        <v>267</v>
      </c>
      <c r="C61" s="291" t="s">
        <v>163</v>
      </c>
      <c r="D61" s="295">
        <v>-46374.688951201097</v>
      </c>
      <c r="E61" s="295">
        <v>-19784.351743232313</v>
      </c>
      <c r="F61" s="295">
        <v>8868.9930554278253</v>
      </c>
      <c r="G61" s="295">
        <v>15272.993055427825</v>
      </c>
      <c r="H61" s="295">
        <v>15272.993055427825</v>
      </c>
      <c r="I61" s="295">
        <v>15272.993055427825</v>
      </c>
      <c r="J61" s="295">
        <v>15272.993055427825</v>
      </c>
      <c r="K61" s="295">
        <v>15272.993055427825</v>
      </c>
      <c r="L61" s="295">
        <v>15272.993055427825</v>
      </c>
      <c r="M61" s="295">
        <v>15272.993055427825</v>
      </c>
      <c r="N61" s="295">
        <v>12</v>
      </c>
      <c r="O61" s="295">
        <v>-11</v>
      </c>
      <c r="P61" s="295">
        <v>-5</v>
      </c>
      <c r="Q61" s="295">
        <v>2</v>
      </c>
      <c r="R61" s="295">
        <v>4</v>
      </c>
      <c r="S61" s="295">
        <v>4</v>
      </c>
      <c r="T61" s="295">
        <v>4</v>
      </c>
      <c r="U61" s="295">
        <v>4</v>
      </c>
      <c r="V61" s="295">
        <v>4</v>
      </c>
      <c r="W61" s="295">
        <v>4</v>
      </c>
      <c r="X61" s="295">
        <v>4</v>
      </c>
      <c r="Y61" s="411">
        <v>0</v>
      </c>
      <c r="Z61" s="411">
        <v>0</v>
      </c>
      <c r="AA61" s="411">
        <v>0</v>
      </c>
      <c r="AB61" s="411">
        <f t="shared" ref="AB61" si="68">AB60</f>
        <v>0</v>
      </c>
      <c r="AC61" s="411">
        <f t="shared" ref="AC61" si="69">AC60</f>
        <v>0</v>
      </c>
      <c r="AD61" s="411">
        <f t="shared" ref="AD61" si="70">AD60</f>
        <v>0</v>
      </c>
      <c r="AE61" s="411">
        <f t="shared" ref="AE61" si="71">AE60</f>
        <v>0</v>
      </c>
      <c r="AF61" s="411">
        <f t="shared" ref="AF61" si="72">AF60</f>
        <v>0</v>
      </c>
      <c r="AG61" s="411">
        <f t="shared" ref="AG61" si="73">AG60</f>
        <v>0</v>
      </c>
      <c r="AH61" s="411">
        <f t="shared" ref="AH61" si="74">AH60</f>
        <v>0</v>
      </c>
      <c r="AI61" s="411">
        <f t="shared" ref="AI61" si="75">AI60</f>
        <v>0</v>
      </c>
      <c r="AJ61" s="411">
        <f t="shared" ref="AJ61" si="76">AJ60</f>
        <v>0</v>
      </c>
      <c r="AK61" s="411">
        <f t="shared" ref="AK61" si="77">AK60</f>
        <v>0</v>
      </c>
      <c r="AL61" s="411">
        <f t="shared" ref="AL61" si="78">AL60</f>
        <v>0</v>
      </c>
      <c r="AM61" s="311"/>
    </row>
    <row r="62" spans="1:39" hidden="1"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hidden="1" outlineLevel="1">
      <c r="A63" s="522">
        <v>9</v>
      </c>
      <c r="B63" s="520" t="s">
        <v>102</v>
      </c>
      <c r="C63" s="291" t="s">
        <v>25</v>
      </c>
      <c r="D63" s="295" t="s">
        <v>771</v>
      </c>
      <c r="E63" s="295" t="s">
        <v>771</v>
      </c>
      <c r="F63" s="295" t="s">
        <v>771</v>
      </c>
      <c r="G63" s="295" t="s">
        <v>771</v>
      </c>
      <c r="H63" s="295" t="s">
        <v>771</v>
      </c>
      <c r="I63" s="295" t="s">
        <v>771</v>
      </c>
      <c r="J63" s="295" t="s">
        <v>771</v>
      </c>
      <c r="K63" s="295" t="s">
        <v>771</v>
      </c>
      <c r="L63" s="295" t="s">
        <v>771</v>
      </c>
      <c r="M63" s="295" t="s">
        <v>771</v>
      </c>
      <c r="N63" s="295">
        <v>12</v>
      </c>
      <c r="O63" s="295" t="s">
        <v>771</v>
      </c>
      <c r="P63" s="295" t="s">
        <v>771</v>
      </c>
      <c r="Q63" s="295" t="s">
        <v>771</v>
      </c>
      <c r="R63" s="295" t="s">
        <v>771</v>
      </c>
      <c r="S63" s="295" t="s">
        <v>771</v>
      </c>
      <c r="T63" s="295" t="s">
        <v>771</v>
      </c>
      <c r="U63" s="295" t="s">
        <v>771</v>
      </c>
      <c r="V63" s="295" t="s">
        <v>771</v>
      </c>
      <c r="W63" s="295" t="s">
        <v>771</v>
      </c>
      <c r="X63" s="295" t="s">
        <v>771</v>
      </c>
      <c r="Y63" s="415"/>
      <c r="Z63" s="410"/>
      <c r="AA63" s="410"/>
      <c r="AB63" s="410"/>
      <c r="AC63" s="410"/>
      <c r="AD63" s="410"/>
      <c r="AE63" s="410"/>
      <c r="AF63" s="415"/>
      <c r="AG63" s="415"/>
      <c r="AH63" s="415"/>
      <c r="AI63" s="415"/>
      <c r="AJ63" s="415"/>
      <c r="AK63" s="415"/>
      <c r="AL63" s="415"/>
      <c r="AM63" s="296">
        <f>SUM(Y63:AL63)</f>
        <v>0</v>
      </c>
    </row>
    <row r="64" spans="1:39" hidden="1" outlineLevel="1">
      <c r="B64" s="294" t="s">
        <v>267</v>
      </c>
      <c r="C64" s="291" t="s">
        <v>163</v>
      </c>
      <c r="D64" s="295" t="s">
        <v>771</v>
      </c>
      <c r="E64" s="295" t="s">
        <v>771</v>
      </c>
      <c r="F64" s="295" t="s">
        <v>771</v>
      </c>
      <c r="G64" s="295" t="s">
        <v>771</v>
      </c>
      <c r="H64" s="295" t="s">
        <v>771</v>
      </c>
      <c r="I64" s="295" t="s">
        <v>771</v>
      </c>
      <c r="J64" s="295" t="s">
        <v>771</v>
      </c>
      <c r="K64" s="295" t="s">
        <v>771</v>
      </c>
      <c r="L64" s="295" t="s">
        <v>771</v>
      </c>
      <c r="M64" s="295" t="s">
        <v>771</v>
      </c>
      <c r="N64" s="295">
        <v>12</v>
      </c>
      <c r="O64" s="295" t="s">
        <v>771</v>
      </c>
      <c r="P64" s="295" t="s">
        <v>771</v>
      </c>
      <c r="Q64" s="295" t="s">
        <v>771</v>
      </c>
      <c r="R64" s="295" t="s">
        <v>771</v>
      </c>
      <c r="S64" s="295" t="s">
        <v>771</v>
      </c>
      <c r="T64" s="295" t="s">
        <v>771</v>
      </c>
      <c r="U64" s="295" t="s">
        <v>771</v>
      </c>
      <c r="V64" s="295" t="s">
        <v>771</v>
      </c>
      <c r="W64" s="295" t="s">
        <v>771</v>
      </c>
      <c r="X64" s="295" t="s">
        <v>771</v>
      </c>
      <c r="Y64" s="411">
        <v>0</v>
      </c>
      <c r="Z64" s="411">
        <v>0</v>
      </c>
      <c r="AA64" s="411">
        <v>0</v>
      </c>
      <c r="AB64" s="411">
        <f t="shared" ref="AB64" si="79">AB63</f>
        <v>0</v>
      </c>
      <c r="AC64" s="411">
        <f t="shared" ref="AC64" si="80">AC63</f>
        <v>0</v>
      </c>
      <c r="AD64" s="411">
        <f t="shared" ref="AD64" si="81">AD63</f>
        <v>0</v>
      </c>
      <c r="AE64" s="411">
        <f t="shared" ref="AE64" si="82">AE63</f>
        <v>0</v>
      </c>
      <c r="AF64" s="411">
        <f t="shared" ref="AF64" si="83">AF63</f>
        <v>0</v>
      </c>
      <c r="AG64" s="411">
        <f t="shared" ref="AG64" si="84">AG63</f>
        <v>0</v>
      </c>
      <c r="AH64" s="411">
        <f t="shared" ref="AH64" si="85">AH63</f>
        <v>0</v>
      </c>
      <c r="AI64" s="411">
        <f t="shared" ref="AI64" si="86">AI63</f>
        <v>0</v>
      </c>
      <c r="AJ64" s="411">
        <f t="shared" ref="AJ64" si="87">AJ63</f>
        <v>0</v>
      </c>
      <c r="AK64" s="411">
        <f t="shared" ref="AK64" si="88">AK63</f>
        <v>0</v>
      </c>
      <c r="AL64" s="411">
        <f t="shared" ref="AL64" si="89">AL63</f>
        <v>0</v>
      </c>
      <c r="AM64" s="311"/>
    </row>
    <row r="65" spans="1:39" hidden="1"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hidden="1" outlineLevel="1">
      <c r="A66" s="522">
        <v>10</v>
      </c>
      <c r="B66" s="520" t="s">
        <v>103</v>
      </c>
      <c r="C66" s="291" t="s">
        <v>25</v>
      </c>
      <c r="D66" s="295" t="s">
        <v>771</v>
      </c>
      <c r="E66" s="295" t="s">
        <v>771</v>
      </c>
      <c r="F66" s="295" t="s">
        <v>771</v>
      </c>
      <c r="G66" s="295" t="s">
        <v>771</v>
      </c>
      <c r="H66" s="295" t="s">
        <v>771</v>
      </c>
      <c r="I66" s="295" t="s">
        <v>771</v>
      </c>
      <c r="J66" s="295" t="s">
        <v>771</v>
      </c>
      <c r="K66" s="295" t="s">
        <v>771</v>
      </c>
      <c r="L66" s="295" t="s">
        <v>771</v>
      </c>
      <c r="M66" s="295" t="s">
        <v>771</v>
      </c>
      <c r="N66" s="295">
        <v>3</v>
      </c>
      <c r="O66" s="295" t="s">
        <v>771</v>
      </c>
      <c r="P66" s="295" t="s">
        <v>771</v>
      </c>
      <c r="Q66" s="295" t="s">
        <v>771</v>
      </c>
      <c r="R66" s="295" t="s">
        <v>771</v>
      </c>
      <c r="S66" s="295" t="s">
        <v>771</v>
      </c>
      <c r="T66" s="295" t="s">
        <v>771</v>
      </c>
      <c r="U66" s="295" t="s">
        <v>771</v>
      </c>
      <c r="V66" s="295" t="s">
        <v>771</v>
      </c>
      <c r="W66" s="295" t="s">
        <v>771</v>
      </c>
      <c r="X66" s="295" t="s">
        <v>771</v>
      </c>
      <c r="Y66" s="415"/>
      <c r="Z66" s="410"/>
      <c r="AA66" s="410"/>
      <c r="AB66" s="410"/>
      <c r="AC66" s="410"/>
      <c r="AD66" s="410"/>
      <c r="AE66" s="410"/>
      <c r="AF66" s="415"/>
      <c r="AG66" s="415"/>
      <c r="AH66" s="415"/>
      <c r="AI66" s="415"/>
      <c r="AJ66" s="415"/>
      <c r="AK66" s="415"/>
      <c r="AL66" s="415"/>
      <c r="AM66" s="296">
        <f>SUM(Y66:AL66)</f>
        <v>0</v>
      </c>
    </row>
    <row r="67" spans="1:39" hidden="1" outlineLevel="1">
      <c r="B67" s="294" t="s">
        <v>267</v>
      </c>
      <c r="C67" s="291" t="s">
        <v>163</v>
      </c>
      <c r="D67" s="295" t="s">
        <v>771</v>
      </c>
      <c r="E67" s="295" t="s">
        <v>771</v>
      </c>
      <c r="F67" s="295" t="s">
        <v>771</v>
      </c>
      <c r="G67" s="295" t="s">
        <v>771</v>
      </c>
      <c r="H67" s="295" t="s">
        <v>771</v>
      </c>
      <c r="I67" s="295" t="s">
        <v>771</v>
      </c>
      <c r="J67" s="295" t="s">
        <v>771</v>
      </c>
      <c r="K67" s="295" t="s">
        <v>771</v>
      </c>
      <c r="L67" s="295" t="s">
        <v>771</v>
      </c>
      <c r="M67" s="295" t="s">
        <v>771</v>
      </c>
      <c r="N67" s="295">
        <v>3</v>
      </c>
      <c r="O67" s="295" t="s">
        <v>771</v>
      </c>
      <c r="P67" s="295" t="s">
        <v>771</v>
      </c>
      <c r="Q67" s="295" t="s">
        <v>771</v>
      </c>
      <c r="R67" s="295" t="s">
        <v>771</v>
      </c>
      <c r="S67" s="295" t="s">
        <v>771</v>
      </c>
      <c r="T67" s="295" t="s">
        <v>771</v>
      </c>
      <c r="U67" s="295" t="s">
        <v>771</v>
      </c>
      <c r="V67" s="295" t="s">
        <v>771</v>
      </c>
      <c r="W67" s="295" t="s">
        <v>771</v>
      </c>
      <c r="X67" s="295" t="s">
        <v>771</v>
      </c>
      <c r="Y67" s="411">
        <v>0</v>
      </c>
      <c r="Z67" s="411">
        <v>0</v>
      </c>
      <c r="AA67" s="411">
        <v>0</v>
      </c>
      <c r="AB67" s="411">
        <f t="shared" ref="AB67" si="90">AB66</f>
        <v>0</v>
      </c>
      <c r="AC67" s="411">
        <f t="shared" ref="AC67" si="91">AC66</f>
        <v>0</v>
      </c>
      <c r="AD67" s="411">
        <f t="shared" ref="AD67" si="92">AD66</f>
        <v>0</v>
      </c>
      <c r="AE67" s="411">
        <f t="shared" ref="AE67" si="93">AE66</f>
        <v>0</v>
      </c>
      <c r="AF67" s="411">
        <f t="shared" ref="AF67" si="94">AF66</f>
        <v>0</v>
      </c>
      <c r="AG67" s="411">
        <f t="shared" ref="AG67" si="95">AG66</f>
        <v>0</v>
      </c>
      <c r="AH67" s="411">
        <f t="shared" ref="AH67" si="96">AH66</f>
        <v>0</v>
      </c>
      <c r="AI67" s="411">
        <f t="shared" ref="AI67" si="97">AI66</f>
        <v>0</v>
      </c>
      <c r="AJ67" s="411">
        <f t="shared" ref="AJ67" si="98">AJ66</f>
        <v>0</v>
      </c>
      <c r="AK67" s="411">
        <f t="shared" ref="AK67" si="99">AK66</f>
        <v>0</v>
      </c>
      <c r="AL67" s="411">
        <f t="shared" ref="AL67" si="100">AL66</f>
        <v>0</v>
      </c>
      <c r="AM67" s="311"/>
    </row>
    <row r="68" spans="1:39" hidden="1"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hidden="1" outlineLevel="1">
      <c r="A70" s="522">
        <v>11</v>
      </c>
      <c r="B70" s="520" t="s">
        <v>104</v>
      </c>
      <c r="C70" s="291" t="s">
        <v>25</v>
      </c>
      <c r="D70" s="295" t="s">
        <v>771</v>
      </c>
      <c r="E70" s="295" t="s">
        <v>771</v>
      </c>
      <c r="F70" s="295" t="s">
        <v>771</v>
      </c>
      <c r="G70" s="295" t="s">
        <v>771</v>
      </c>
      <c r="H70" s="295" t="s">
        <v>771</v>
      </c>
      <c r="I70" s="295" t="s">
        <v>771</v>
      </c>
      <c r="J70" s="295" t="s">
        <v>771</v>
      </c>
      <c r="K70" s="295" t="s">
        <v>771</v>
      </c>
      <c r="L70" s="295" t="s">
        <v>771</v>
      </c>
      <c r="M70" s="295" t="s">
        <v>771</v>
      </c>
      <c r="N70" s="295">
        <v>12</v>
      </c>
      <c r="O70" s="295" t="s">
        <v>771</v>
      </c>
      <c r="P70" s="295" t="s">
        <v>771</v>
      </c>
      <c r="Q70" s="295" t="s">
        <v>771</v>
      </c>
      <c r="R70" s="295" t="s">
        <v>771</v>
      </c>
      <c r="S70" s="295" t="s">
        <v>771</v>
      </c>
      <c r="T70" s="295" t="s">
        <v>771</v>
      </c>
      <c r="U70" s="295" t="s">
        <v>771</v>
      </c>
      <c r="V70" s="295" t="s">
        <v>771</v>
      </c>
      <c r="W70" s="295" t="s">
        <v>771</v>
      </c>
      <c r="X70" s="295" t="s">
        <v>771</v>
      </c>
      <c r="Y70" s="426"/>
      <c r="Z70" s="410"/>
      <c r="AA70" s="410"/>
      <c r="AB70" s="410"/>
      <c r="AC70" s="410"/>
      <c r="AD70" s="410"/>
      <c r="AE70" s="410"/>
      <c r="AF70" s="415"/>
      <c r="AG70" s="415"/>
      <c r="AH70" s="415"/>
      <c r="AI70" s="415"/>
      <c r="AJ70" s="415"/>
      <c r="AK70" s="415"/>
      <c r="AL70" s="415"/>
      <c r="AM70" s="296">
        <f>SUM(Y70:AL70)</f>
        <v>0</v>
      </c>
    </row>
    <row r="71" spans="1:39" hidden="1" outlineLevel="1">
      <c r="B71" s="294" t="s">
        <v>267</v>
      </c>
      <c r="C71" s="291" t="s">
        <v>163</v>
      </c>
      <c r="D71" s="295" t="s">
        <v>771</v>
      </c>
      <c r="E71" s="295" t="s">
        <v>771</v>
      </c>
      <c r="F71" s="295" t="s">
        <v>771</v>
      </c>
      <c r="G71" s="295" t="s">
        <v>771</v>
      </c>
      <c r="H71" s="295" t="s">
        <v>771</v>
      </c>
      <c r="I71" s="295" t="s">
        <v>771</v>
      </c>
      <c r="J71" s="295" t="s">
        <v>771</v>
      </c>
      <c r="K71" s="295" t="s">
        <v>771</v>
      </c>
      <c r="L71" s="295" t="s">
        <v>771</v>
      </c>
      <c r="M71" s="295" t="s">
        <v>771</v>
      </c>
      <c r="N71" s="295">
        <v>12</v>
      </c>
      <c r="O71" s="295" t="s">
        <v>771</v>
      </c>
      <c r="P71" s="295" t="s">
        <v>771</v>
      </c>
      <c r="Q71" s="295" t="s">
        <v>771</v>
      </c>
      <c r="R71" s="295" t="s">
        <v>771</v>
      </c>
      <c r="S71" s="295" t="s">
        <v>771</v>
      </c>
      <c r="T71" s="295" t="s">
        <v>771</v>
      </c>
      <c r="U71" s="295" t="s">
        <v>771</v>
      </c>
      <c r="V71" s="295" t="s">
        <v>771</v>
      </c>
      <c r="W71" s="295" t="s">
        <v>771</v>
      </c>
      <c r="X71" s="295" t="s">
        <v>771</v>
      </c>
      <c r="Y71" s="411">
        <v>0</v>
      </c>
      <c r="Z71" s="411">
        <v>0</v>
      </c>
      <c r="AA71" s="411">
        <v>0</v>
      </c>
      <c r="AB71" s="411">
        <f t="shared" ref="AB71" si="101">AB70</f>
        <v>0</v>
      </c>
      <c r="AC71" s="411">
        <f t="shared" ref="AC71" si="102">AC70</f>
        <v>0</v>
      </c>
      <c r="AD71" s="411">
        <f t="shared" ref="AD71" si="103">AD70</f>
        <v>0</v>
      </c>
      <c r="AE71" s="411">
        <f t="shared" ref="AE71" si="104">AE70</f>
        <v>0</v>
      </c>
      <c r="AF71" s="411">
        <f t="shared" ref="AF71" si="105">AF70</f>
        <v>0</v>
      </c>
      <c r="AG71" s="411">
        <f t="shared" ref="AG71" si="106">AG70</f>
        <v>0</v>
      </c>
      <c r="AH71" s="411">
        <f t="shared" ref="AH71" si="107">AH70</f>
        <v>0</v>
      </c>
      <c r="AI71" s="411">
        <f t="shared" ref="AI71" si="108">AI70</f>
        <v>0</v>
      </c>
      <c r="AJ71" s="411">
        <f t="shared" ref="AJ71" si="109">AJ70</f>
        <v>0</v>
      </c>
      <c r="AK71" s="411">
        <f t="shared" ref="AK71" si="110">AK70</f>
        <v>0</v>
      </c>
      <c r="AL71" s="411">
        <f t="shared" ref="AL71" si="111">AL70</f>
        <v>0</v>
      </c>
      <c r="AM71" s="297"/>
    </row>
    <row r="72" spans="1:39" hidden="1"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hidden="1" outlineLevel="1">
      <c r="A73" s="522">
        <v>12</v>
      </c>
      <c r="B73" s="520" t="s">
        <v>105</v>
      </c>
      <c r="C73" s="291" t="s">
        <v>25</v>
      </c>
      <c r="D73" s="295" t="s">
        <v>771</v>
      </c>
      <c r="E73" s="295" t="s">
        <v>771</v>
      </c>
      <c r="F73" s="295" t="s">
        <v>771</v>
      </c>
      <c r="G73" s="295" t="s">
        <v>771</v>
      </c>
      <c r="H73" s="295" t="s">
        <v>771</v>
      </c>
      <c r="I73" s="295" t="s">
        <v>771</v>
      </c>
      <c r="J73" s="295" t="s">
        <v>771</v>
      </c>
      <c r="K73" s="295" t="s">
        <v>771</v>
      </c>
      <c r="L73" s="295" t="s">
        <v>771</v>
      </c>
      <c r="M73" s="295" t="s">
        <v>771</v>
      </c>
      <c r="N73" s="295">
        <v>12</v>
      </c>
      <c r="O73" s="295" t="s">
        <v>771</v>
      </c>
      <c r="P73" s="295" t="s">
        <v>771</v>
      </c>
      <c r="Q73" s="295" t="s">
        <v>771</v>
      </c>
      <c r="R73" s="295" t="s">
        <v>771</v>
      </c>
      <c r="S73" s="295" t="s">
        <v>771</v>
      </c>
      <c r="T73" s="295" t="s">
        <v>771</v>
      </c>
      <c r="U73" s="295" t="s">
        <v>771</v>
      </c>
      <c r="V73" s="295" t="s">
        <v>771</v>
      </c>
      <c r="W73" s="295" t="s">
        <v>771</v>
      </c>
      <c r="X73" s="295" t="s">
        <v>771</v>
      </c>
      <c r="Y73" s="410"/>
      <c r="Z73" s="410"/>
      <c r="AA73" s="410"/>
      <c r="AB73" s="410"/>
      <c r="AC73" s="410"/>
      <c r="AD73" s="410"/>
      <c r="AE73" s="410"/>
      <c r="AF73" s="415"/>
      <c r="AG73" s="415"/>
      <c r="AH73" s="415"/>
      <c r="AI73" s="415"/>
      <c r="AJ73" s="415"/>
      <c r="AK73" s="415"/>
      <c r="AL73" s="415"/>
      <c r="AM73" s="296">
        <f>SUM(Y73:AL73)</f>
        <v>0</v>
      </c>
    </row>
    <row r="74" spans="1:39" hidden="1" outlineLevel="1">
      <c r="B74" s="520" t="s">
        <v>267</v>
      </c>
      <c r="C74" s="291" t="s">
        <v>163</v>
      </c>
      <c r="D74" s="295" t="s">
        <v>771</v>
      </c>
      <c r="E74" s="295" t="s">
        <v>771</v>
      </c>
      <c r="F74" s="295" t="s">
        <v>771</v>
      </c>
      <c r="G74" s="295" t="s">
        <v>771</v>
      </c>
      <c r="H74" s="295" t="s">
        <v>771</v>
      </c>
      <c r="I74" s="295" t="s">
        <v>771</v>
      </c>
      <c r="J74" s="295" t="s">
        <v>771</v>
      </c>
      <c r="K74" s="295" t="s">
        <v>771</v>
      </c>
      <c r="L74" s="295" t="s">
        <v>771</v>
      </c>
      <c r="M74" s="295" t="s">
        <v>771</v>
      </c>
      <c r="N74" s="295">
        <v>12</v>
      </c>
      <c r="O74" s="295" t="s">
        <v>771</v>
      </c>
      <c r="P74" s="295" t="s">
        <v>771</v>
      </c>
      <c r="Q74" s="295" t="s">
        <v>771</v>
      </c>
      <c r="R74" s="295" t="s">
        <v>771</v>
      </c>
      <c r="S74" s="295" t="s">
        <v>771</v>
      </c>
      <c r="T74" s="295" t="s">
        <v>771</v>
      </c>
      <c r="U74" s="295" t="s">
        <v>771</v>
      </c>
      <c r="V74" s="295" t="s">
        <v>771</v>
      </c>
      <c r="W74" s="295" t="s">
        <v>771</v>
      </c>
      <c r="X74" s="295" t="s">
        <v>771</v>
      </c>
      <c r="Y74" s="411">
        <v>0</v>
      </c>
      <c r="Z74" s="411">
        <v>0</v>
      </c>
      <c r="AA74" s="411">
        <v>0</v>
      </c>
      <c r="AB74" s="411">
        <f t="shared" ref="AB74" si="112">AB73</f>
        <v>0</v>
      </c>
      <c r="AC74" s="411">
        <f t="shared" ref="AC74" si="113">AC73</f>
        <v>0</v>
      </c>
      <c r="AD74" s="411">
        <f t="shared" ref="AD74" si="114">AD73</f>
        <v>0</v>
      </c>
      <c r="AE74" s="411">
        <f t="shared" ref="AE74" si="115">AE73</f>
        <v>0</v>
      </c>
      <c r="AF74" s="411">
        <f t="shared" ref="AF74" si="116">AF73</f>
        <v>0</v>
      </c>
      <c r="AG74" s="411">
        <f t="shared" ref="AG74" si="117">AG73</f>
        <v>0</v>
      </c>
      <c r="AH74" s="411">
        <f t="shared" ref="AH74" si="118">AH73</f>
        <v>0</v>
      </c>
      <c r="AI74" s="411">
        <f t="shared" ref="AI74" si="119">AI73</f>
        <v>0</v>
      </c>
      <c r="AJ74" s="411">
        <f t="shared" ref="AJ74" si="120">AJ73</f>
        <v>0</v>
      </c>
      <c r="AK74" s="411">
        <f t="shared" ref="AK74" si="121">AK73</f>
        <v>0</v>
      </c>
      <c r="AL74" s="411">
        <f t="shared" ref="AL74" si="122">AL73</f>
        <v>0</v>
      </c>
      <c r="AM74" s="297"/>
    </row>
    <row r="75" spans="1:39" hidden="1"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hidden="1" outlineLevel="1">
      <c r="A76" s="522">
        <v>13</v>
      </c>
      <c r="B76" s="520" t="s">
        <v>106</v>
      </c>
      <c r="C76" s="291" t="s">
        <v>25</v>
      </c>
      <c r="D76" s="295">
        <v>16371.3635256915</v>
      </c>
      <c r="E76" s="295">
        <v>16371.3635256915</v>
      </c>
      <c r="F76" s="295">
        <v>16371.3635256915</v>
      </c>
      <c r="G76" s="295">
        <v>16371.3635256915</v>
      </c>
      <c r="H76" s="295">
        <v>16371.3635256915</v>
      </c>
      <c r="I76" s="295">
        <v>16371.3635256915</v>
      </c>
      <c r="J76" s="295">
        <v>16371.3635256915</v>
      </c>
      <c r="K76" s="295">
        <v>16371.3635256915</v>
      </c>
      <c r="L76" s="295">
        <v>16371.3635256915</v>
      </c>
      <c r="M76" s="295">
        <v>16371.3635256915</v>
      </c>
      <c r="N76" s="295">
        <v>12</v>
      </c>
      <c r="O76" s="295">
        <v>5.1296895000000005</v>
      </c>
      <c r="P76" s="295">
        <v>5.1296895000000005</v>
      </c>
      <c r="Q76" s="295">
        <v>5.1296895000000005</v>
      </c>
      <c r="R76" s="295">
        <v>5.1296895000000005</v>
      </c>
      <c r="S76" s="295">
        <v>5.1296895000000005</v>
      </c>
      <c r="T76" s="295">
        <v>5.1296895000000005</v>
      </c>
      <c r="U76" s="295">
        <v>5.1296895000000005</v>
      </c>
      <c r="V76" s="295">
        <v>5.1296895000000005</v>
      </c>
      <c r="W76" s="295">
        <v>5.1296895000000005</v>
      </c>
      <c r="X76" s="295">
        <v>5.1296895000000005</v>
      </c>
      <c r="Y76" s="410">
        <v>0</v>
      </c>
      <c r="Z76" s="410">
        <v>0</v>
      </c>
      <c r="AA76" s="410">
        <v>1</v>
      </c>
      <c r="AB76" s="410"/>
      <c r="AC76" s="410"/>
      <c r="AD76" s="410"/>
      <c r="AE76" s="410"/>
      <c r="AF76" s="415"/>
      <c r="AG76" s="415"/>
      <c r="AH76" s="415"/>
      <c r="AI76" s="415"/>
      <c r="AJ76" s="415"/>
      <c r="AK76" s="415"/>
      <c r="AL76" s="415"/>
      <c r="AM76" s="296">
        <f>SUM(Y76:AL76)</f>
        <v>1</v>
      </c>
    </row>
    <row r="77" spans="1:39" hidden="1" outlineLevel="1">
      <c r="B77" s="520" t="s">
        <v>267</v>
      </c>
      <c r="C77" s="291" t="s">
        <v>163</v>
      </c>
      <c r="D77" s="295">
        <v>0</v>
      </c>
      <c r="E77" s="295">
        <v>0</v>
      </c>
      <c r="F77" s="295">
        <v>0</v>
      </c>
      <c r="G77" s="295">
        <v>0</v>
      </c>
      <c r="H77" s="295">
        <v>0</v>
      </c>
      <c r="I77" s="295">
        <v>0</v>
      </c>
      <c r="J77" s="295">
        <v>0</v>
      </c>
      <c r="K77" s="295">
        <v>0</v>
      </c>
      <c r="L77" s="295">
        <v>0</v>
      </c>
      <c r="M77" s="295">
        <v>0</v>
      </c>
      <c r="N77" s="295">
        <v>12</v>
      </c>
      <c r="O77" s="295">
        <v>0</v>
      </c>
      <c r="P77" s="295">
        <v>0</v>
      </c>
      <c r="Q77" s="295">
        <v>0</v>
      </c>
      <c r="R77" s="295">
        <v>0</v>
      </c>
      <c r="S77" s="295">
        <v>0</v>
      </c>
      <c r="T77" s="295">
        <v>0</v>
      </c>
      <c r="U77" s="295">
        <v>0</v>
      </c>
      <c r="V77" s="295">
        <v>0</v>
      </c>
      <c r="W77" s="295">
        <v>0</v>
      </c>
      <c r="X77" s="295">
        <v>0</v>
      </c>
      <c r="Y77" s="411">
        <v>0</v>
      </c>
      <c r="Z77" s="411">
        <v>0</v>
      </c>
      <c r="AA77" s="411">
        <v>1</v>
      </c>
      <c r="AB77" s="411">
        <f t="shared" ref="AB77:AL77" si="123">AB76</f>
        <v>0</v>
      </c>
      <c r="AC77" s="411">
        <f t="shared" si="123"/>
        <v>0</v>
      </c>
      <c r="AD77" s="411">
        <f t="shared" si="123"/>
        <v>0</v>
      </c>
      <c r="AE77" s="411">
        <f t="shared" si="123"/>
        <v>0</v>
      </c>
      <c r="AF77" s="411">
        <f t="shared" si="123"/>
        <v>0</v>
      </c>
      <c r="AG77" s="411">
        <f t="shared" si="123"/>
        <v>0</v>
      </c>
      <c r="AH77" s="411">
        <f t="shared" si="123"/>
        <v>0</v>
      </c>
      <c r="AI77" s="411">
        <f t="shared" si="123"/>
        <v>0</v>
      </c>
      <c r="AJ77" s="411">
        <f t="shared" si="123"/>
        <v>0</v>
      </c>
      <c r="AK77" s="411">
        <f t="shared" si="123"/>
        <v>0</v>
      </c>
      <c r="AL77" s="411">
        <f t="shared" si="123"/>
        <v>0</v>
      </c>
      <c r="AM77" s="306"/>
    </row>
    <row r="78" spans="1:39" hidden="1"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hidden="1"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idden="1" outlineLevel="1">
      <c r="A80" s="522">
        <v>14</v>
      </c>
      <c r="B80" s="315" t="s">
        <v>108</v>
      </c>
      <c r="C80" s="291" t="s">
        <v>25</v>
      </c>
      <c r="D80" s="295">
        <v>10324.690811157227</v>
      </c>
      <c r="E80" s="295">
        <v>7074.1198806762695</v>
      </c>
      <c r="F80" s="295">
        <v>6461.8127899169922</v>
      </c>
      <c r="G80" s="295">
        <v>5849.505199432373</v>
      </c>
      <c r="H80" s="295">
        <v>5849.505199432373</v>
      </c>
      <c r="I80" s="295">
        <v>5849.505199432373</v>
      </c>
      <c r="J80" s="295">
        <v>5213.6168785095215</v>
      </c>
      <c r="K80" s="295">
        <v>5213.6168785095215</v>
      </c>
      <c r="L80" s="295">
        <v>620.58732604980469</v>
      </c>
      <c r="M80" s="295">
        <v>620.58732604980469</v>
      </c>
      <c r="N80" s="295">
        <v>12</v>
      </c>
      <c r="O80" s="295">
        <v>0.67962809698656201</v>
      </c>
      <c r="P80" s="295">
        <v>0.51077296514995396</v>
      </c>
      <c r="Q80" s="295">
        <v>0.47896587220020592</v>
      </c>
      <c r="R80" s="295">
        <v>0.44715875689871609</v>
      </c>
      <c r="S80" s="295">
        <v>0.44715875689871609</v>
      </c>
      <c r="T80" s="295">
        <v>0.44715875689871609</v>
      </c>
      <c r="U80" s="295">
        <v>0.41412671213038266</v>
      </c>
      <c r="V80" s="295">
        <v>0.41412671213038266</v>
      </c>
      <c r="W80" s="295">
        <v>0.17553582321852446</v>
      </c>
      <c r="X80" s="295">
        <v>0.17553582321852446</v>
      </c>
      <c r="Y80" s="533">
        <v>1</v>
      </c>
      <c r="Z80" s="410">
        <v>0</v>
      </c>
      <c r="AA80" s="410">
        <v>0</v>
      </c>
      <c r="AB80" s="410"/>
      <c r="AC80" s="410"/>
      <c r="AD80" s="410"/>
      <c r="AE80" s="410"/>
      <c r="AF80" s="410"/>
      <c r="AG80" s="410"/>
      <c r="AH80" s="410"/>
      <c r="AI80" s="410"/>
      <c r="AJ80" s="410"/>
      <c r="AK80" s="410"/>
      <c r="AL80" s="410"/>
      <c r="AM80" s="296">
        <f>SUM(Y80:AL80)</f>
        <v>1</v>
      </c>
    </row>
    <row r="81" spans="1:40" hidden="1" outlineLevel="1">
      <c r="B81" s="294" t="s">
        <v>267</v>
      </c>
      <c r="C81" s="291" t="s">
        <v>163</v>
      </c>
      <c r="D81" s="295">
        <v>0</v>
      </c>
      <c r="E81" s="295">
        <v>0</v>
      </c>
      <c r="F81" s="295">
        <v>0</v>
      </c>
      <c r="G81" s="295">
        <v>0</v>
      </c>
      <c r="H81" s="295">
        <v>0</v>
      </c>
      <c r="I81" s="295">
        <v>0</v>
      </c>
      <c r="J81" s="295">
        <v>0</v>
      </c>
      <c r="K81" s="295">
        <v>0</v>
      </c>
      <c r="L81" s="295">
        <v>0</v>
      </c>
      <c r="M81" s="295">
        <v>0</v>
      </c>
      <c r="N81" s="295">
        <v>12</v>
      </c>
      <c r="O81" s="295">
        <v>0</v>
      </c>
      <c r="P81" s="295">
        <v>0</v>
      </c>
      <c r="Q81" s="295">
        <v>0</v>
      </c>
      <c r="R81" s="295">
        <v>0</v>
      </c>
      <c r="S81" s="295">
        <v>0</v>
      </c>
      <c r="T81" s="295">
        <v>0</v>
      </c>
      <c r="U81" s="295">
        <v>0</v>
      </c>
      <c r="V81" s="295">
        <v>0</v>
      </c>
      <c r="W81" s="295">
        <v>0</v>
      </c>
      <c r="X81" s="295">
        <v>0</v>
      </c>
      <c r="Y81" s="411">
        <v>1</v>
      </c>
      <c r="Z81" s="411">
        <v>0</v>
      </c>
      <c r="AA81" s="411">
        <v>0</v>
      </c>
      <c r="AB81" s="411">
        <f t="shared" ref="AB81" si="124">AB80</f>
        <v>0</v>
      </c>
      <c r="AC81" s="411">
        <f t="shared" ref="AC81" si="125">AC80</f>
        <v>0</v>
      </c>
      <c r="AD81" s="411">
        <f>AD80</f>
        <v>0</v>
      </c>
      <c r="AE81" s="411">
        <f t="shared" ref="AE81" si="126">AE80</f>
        <v>0</v>
      </c>
      <c r="AF81" s="411">
        <f t="shared" ref="AF81" si="127">AF80</f>
        <v>0</v>
      </c>
      <c r="AG81" s="411">
        <f t="shared" ref="AG81" si="128">AG80</f>
        <v>0</v>
      </c>
      <c r="AH81" s="411">
        <f t="shared" ref="AH81" si="129">AH80</f>
        <v>0</v>
      </c>
      <c r="AI81" s="411">
        <f t="shared" ref="AI81" si="130">AI80</f>
        <v>0</v>
      </c>
      <c r="AJ81" s="411">
        <f t="shared" ref="AJ81" si="131">AJ80</f>
        <v>0</v>
      </c>
      <c r="AK81" s="411">
        <f t="shared" ref="AK81" si="132">AK80</f>
        <v>0</v>
      </c>
      <c r="AL81" s="411">
        <f t="shared" ref="AL81" si="133">AL80</f>
        <v>0</v>
      </c>
      <c r="AM81" s="297"/>
    </row>
    <row r="82" spans="1:40" s="515" customFormat="1" hidden="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hidden="1"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idden="1"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idden="1"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f t="shared" ref="AB85:AC85" si="134">AB84</f>
        <v>0</v>
      </c>
      <c r="AC85" s="411">
        <f t="shared" si="134"/>
        <v>0</v>
      </c>
      <c r="AD85" s="411">
        <f>AD84</f>
        <v>0</v>
      </c>
      <c r="AE85" s="411">
        <f t="shared" ref="AE85:AL85" si="135">AE84</f>
        <v>0</v>
      </c>
      <c r="AF85" s="411">
        <f t="shared" si="135"/>
        <v>0</v>
      </c>
      <c r="AG85" s="411">
        <f t="shared" si="135"/>
        <v>0</v>
      </c>
      <c r="AH85" s="411">
        <f t="shared" si="135"/>
        <v>0</v>
      </c>
      <c r="AI85" s="411">
        <f t="shared" si="135"/>
        <v>0</v>
      </c>
      <c r="AJ85" s="411">
        <f t="shared" si="135"/>
        <v>0</v>
      </c>
      <c r="AK85" s="411">
        <f t="shared" si="135"/>
        <v>0</v>
      </c>
      <c r="AL85" s="411">
        <f t="shared" si="135"/>
        <v>0</v>
      </c>
      <c r="AM85" s="297"/>
    </row>
    <row r="86" spans="1:40" hidden="1"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idden="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idden="1" outlineLevel="1">
      <c r="A88" s="522"/>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f t="shared" ref="AB88:AC88" si="136">AB87</f>
        <v>0</v>
      </c>
      <c r="AC88" s="411">
        <f t="shared" si="136"/>
        <v>0</v>
      </c>
      <c r="AD88" s="411">
        <f>AD87</f>
        <v>0</v>
      </c>
      <c r="AE88" s="411">
        <f t="shared" ref="AE88:AL88" si="137">AE87</f>
        <v>0</v>
      </c>
      <c r="AF88" s="411">
        <f t="shared" si="137"/>
        <v>0</v>
      </c>
      <c r="AG88" s="411">
        <f t="shared" si="137"/>
        <v>0</v>
      </c>
      <c r="AH88" s="411">
        <f t="shared" si="137"/>
        <v>0</v>
      </c>
      <c r="AI88" s="411">
        <f t="shared" si="137"/>
        <v>0</v>
      </c>
      <c r="AJ88" s="411">
        <f t="shared" si="137"/>
        <v>0</v>
      </c>
      <c r="AK88" s="411">
        <f t="shared" si="137"/>
        <v>0</v>
      </c>
      <c r="AL88" s="411">
        <f t="shared" si="137"/>
        <v>0</v>
      </c>
      <c r="AM88" s="297"/>
    </row>
    <row r="89" spans="1:40" s="283" customFormat="1" hidden="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hidden="1"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idden="1" outlineLevel="1">
      <c r="A91" s="522">
        <v>17</v>
      </c>
      <c r="B91" s="520"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idden="1" outlineLevel="1">
      <c r="B92" s="294" t="s">
        <v>267</v>
      </c>
      <c r="C92" s="291" t="s">
        <v>163</v>
      </c>
      <c r="D92" s="295"/>
      <c r="E92" s="295"/>
      <c r="F92" s="295"/>
      <c r="G92" s="295"/>
      <c r="H92" s="295"/>
      <c r="I92" s="295"/>
      <c r="J92" s="295"/>
      <c r="K92" s="295"/>
      <c r="L92" s="295"/>
      <c r="M92" s="295"/>
      <c r="N92" s="295">
        <v>0</v>
      </c>
      <c r="O92" s="295"/>
      <c r="P92" s="295"/>
      <c r="Q92" s="295"/>
      <c r="R92" s="295"/>
      <c r="S92" s="295"/>
      <c r="T92" s="295"/>
      <c r="U92" s="295"/>
      <c r="V92" s="295"/>
      <c r="W92" s="295"/>
      <c r="X92" s="295"/>
      <c r="Y92" s="411">
        <v>0</v>
      </c>
      <c r="Z92" s="411">
        <v>0</v>
      </c>
      <c r="AA92" s="411">
        <v>0</v>
      </c>
      <c r="AB92" s="411">
        <f t="shared" ref="AB92:AL92" si="138">AB91</f>
        <v>0</v>
      </c>
      <c r="AC92" s="411">
        <f t="shared" si="138"/>
        <v>0</v>
      </c>
      <c r="AD92" s="411">
        <f t="shared" si="138"/>
        <v>0</v>
      </c>
      <c r="AE92" s="411">
        <f t="shared" si="138"/>
        <v>0</v>
      </c>
      <c r="AF92" s="411">
        <f t="shared" si="138"/>
        <v>0</v>
      </c>
      <c r="AG92" s="411">
        <f t="shared" si="138"/>
        <v>0</v>
      </c>
      <c r="AH92" s="411">
        <f t="shared" si="138"/>
        <v>0</v>
      </c>
      <c r="AI92" s="411">
        <f t="shared" si="138"/>
        <v>0</v>
      </c>
      <c r="AJ92" s="411">
        <f t="shared" si="138"/>
        <v>0</v>
      </c>
      <c r="AK92" s="411">
        <f t="shared" si="138"/>
        <v>0</v>
      </c>
      <c r="AL92" s="411">
        <f t="shared" si="138"/>
        <v>0</v>
      </c>
      <c r="AM92" s="306"/>
    </row>
    <row r="93" spans="1:40" hidden="1"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idden="1" outlineLevel="1">
      <c r="A94" s="522">
        <v>18</v>
      </c>
      <c r="B94" s="520" t="s">
        <v>109</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idden="1" outlineLevel="1">
      <c r="B95" s="294" t="s">
        <v>267</v>
      </c>
      <c r="C95" s="291" t="s">
        <v>163</v>
      </c>
      <c r="D95" s="295"/>
      <c r="E95" s="295"/>
      <c r="F95" s="295"/>
      <c r="G95" s="295"/>
      <c r="H95" s="295"/>
      <c r="I95" s="295"/>
      <c r="J95" s="295"/>
      <c r="K95" s="295"/>
      <c r="L95" s="295"/>
      <c r="M95" s="295"/>
      <c r="N95" s="295">
        <v>0</v>
      </c>
      <c r="O95" s="295"/>
      <c r="P95" s="295"/>
      <c r="Q95" s="295"/>
      <c r="R95" s="295"/>
      <c r="S95" s="295"/>
      <c r="T95" s="295"/>
      <c r="U95" s="295"/>
      <c r="V95" s="295"/>
      <c r="W95" s="295"/>
      <c r="X95" s="295"/>
      <c r="Y95" s="411">
        <v>0</v>
      </c>
      <c r="Z95" s="411">
        <v>0</v>
      </c>
      <c r="AA95" s="411">
        <v>0</v>
      </c>
      <c r="AB95" s="411">
        <f t="shared" ref="AB95" si="139">AB94</f>
        <v>0</v>
      </c>
      <c r="AC95" s="411">
        <f t="shared" ref="AC95" si="140">AC94</f>
        <v>0</v>
      </c>
      <c r="AD95" s="411">
        <f t="shared" ref="AD95" si="141">AD94</f>
        <v>0</v>
      </c>
      <c r="AE95" s="411">
        <f t="shared" ref="AE95" si="142">AE94</f>
        <v>0</v>
      </c>
      <c r="AF95" s="411">
        <f t="shared" ref="AF95" si="143">AF94</f>
        <v>0</v>
      </c>
      <c r="AG95" s="411">
        <f t="shared" ref="AG95" si="144">AG94</f>
        <v>0</v>
      </c>
      <c r="AH95" s="411">
        <f t="shared" ref="AH95" si="145">AH94</f>
        <v>0</v>
      </c>
      <c r="AI95" s="411">
        <f t="shared" ref="AI95" si="146">AI94</f>
        <v>0</v>
      </c>
      <c r="AJ95" s="411">
        <f t="shared" ref="AJ95" si="147">AJ94</f>
        <v>0</v>
      </c>
      <c r="AK95" s="411">
        <f t="shared" ref="AK95" si="148">AK94</f>
        <v>0</v>
      </c>
      <c r="AL95" s="411">
        <f t="shared" ref="AL95" si="149">AL94</f>
        <v>0</v>
      </c>
      <c r="AM95" s="306"/>
    </row>
    <row r="96" spans="1:40" hidden="1"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idden="1" outlineLevel="1">
      <c r="A97" s="522">
        <v>19</v>
      </c>
      <c r="B97" s="520"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idden="1" outlineLevel="1">
      <c r="B98" s="294" t="s">
        <v>267</v>
      </c>
      <c r="C98" s="291" t="s">
        <v>163</v>
      </c>
      <c r="D98" s="295"/>
      <c r="E98" s="295"/>
      <c r="F98" s="295"/>
      <c r="G98" s="295"/>
      <c r="H98" s="295"/>
      <c r="I98" s="295"/>
      <c r="J98" s="295"/>
      <c r="K98" s="295"/>
      <c r="L98" s="295"/>
      <c r="M98" s="295"/>
      <c r="N98" s="295">
        <v>0</v>
      </c>
      <c r="O98" s="295"/>
      <c r="P98" s="295"/>
      <c r="Q98" s="295"/>
      <c r="R98" s="295"/>
      <c r="S98" s="295"/>
      <c r="T98" s="295"/>
      <c r="U98" s="295"/>
      <c r="V98" s="295"/>
      <c r="W98" s="295"/>
      <c r="X98" s="295"/>
      <c r="Y98" s="411">
        <v>0</v>
      </c>
      <c r="Z98" s="411">
        <v>0</v>
      </c>
      <c r="AA98" s="411">
        <v>0</v>
      </c>
      <c r="AB98" s="411">
        <f t="shared" ref="AB98:AL98" si="150">AB97</f>
        <v>0</v>
      </c>
      <c r="AC98" s="411">
        <f t="shared" si="150"/>
        <v>0</v>
      </c>
      <c r="AD98" s="411">
        <f t="shared" si="150"/>
        <v>0</v>
      </c>
      <c r="AE98" s="411">
        <f t="shared" si="150"/>
        <v>0</v>
      </c>
      <c r="AF98" s="411">
        <f t="shared" si="150"/>
        <v>0</v>
      </c>
      <c r="AG98" s="411">
        <f t="shared" si="150"/>
        <v>0</v>
      </c>
      <c r="AH98" s="411">
        <f t="shared" si="150"/>
        <v>0</v>
      </c>
      <c r="AI98" s="411">
        <f t="shared" si="150"/>
        <v>0</v>
      </c>
      <c r="AJ98" s="411">
        <f t="shared" si="150"/>
        <v>0</v>
      </c>
      <c r="AK98" s="411">
        <f t="shared" si="150"/>
        <v>0</v>
      </c>
      <c r="AL98" s="411">
        <f t="shared" si="150"/>
        <v>0</v>
      </c>
      <c r="AM98" s="297"/>
    </row>
    <row r="99" spans="1:39" hidden="1"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idden="1" outlineLevel="1">
      <c r="A100" s="522">
        <v>20</v>
      </c>
      <c r="B100" s="520"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idden="1" outlineLevel="1">
      <c r="B101" s="294" t="s">
        <v>267</v>
      </c>
      <c r="C101" s="291" t="s">
        <v>163</v>
      </c>
      <c r="D101" s="295"/>
      <c r="E101" s="295"/>
      <c r="F101" s="295"/>
      <c r="G101" s="295"/>
      <c r="H101" s="295"/>
      <c r="I101" s="295"/>
      <c r="J101" s="295"/>
      <c r="K101" s="295"/>
      <c r="L101" s="295"/>
      <c r="M101" s="295"/>
      <c r="N101" s="295">
        <v>0</v>
      </c>
      <c r="O101" s="295"/>
      <c r="P101" s="295"/>
      <c r="Q101" s="295"/>
      <c r="R101" s="295"/>
      <c r="S101" s="295"/>
      <c r="T101" s="295"/>
      <c r="U101" s="295"/>
      <c r="V101" s="295"/>
      <c r="W101" s="295"/>
      <c r="X101" s="295"/>
      <c r="Y101" s="411">
        <v>0</v>
      </c>
      <c r="Z101" s="411">
        <v>0</v>
      </c>
      <c r="AA101" s="411">
        <v>0</v>
      </c>
      <c r="AB101" s="411">
        <f t="shared" ref="AB101:AL101" si="151">AB100</f>
        <v>0</v>
      </c>
      <c r="AC101" s="411">
        <f t="shared" si="151"/>
        <v>0</v>
      </c>
      <c r="AD101" s="411">
        <f t="shared" si="151"/>
        <v>0</v>
      </c>
      <c r="AE101" s="411">
        <f t="shared" si="151"/>
        <v>0</v>
      </c>
      <c r="AF101" s="411">
        <f t="shared" si="151"/>
        <v>0</v>
      </c>
      <c r="AG101" s="411">
        <f t="shared" si="151"/>
        <v>0</v>
      </c>
      <c r="AH101" s="411">
        <f t="shared" si="151"/>
        <v>0</v>
      </c>
      <c r="AI101" s="411">
        <f t="shared" si="151"/>
        <v>0</v>
      </c>
      <c r="AJ101" s="411">
        <f t="shared" si="151"/>
        <v>0</v>
      </c>
      <c r="AK101" s="411">
        <f t="shared" si="151"/>
        <v>0</v>
      </c>
      <c r="AL101" s="411">
        <f t="shared" si="151"/>
        <v>0</v>
      </c>
      <c r="AM101" s="306"/>
    </row>
    <row r="102" spans="1:39" ht="15.7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hidden="1"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hidden="1"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idden="1" outlineLevel="1">
      <c r="A105" s="522">
        <v>21</v>
      </c>
      <c r="B105" s="520" t="s">
        <v>113</v>
      </c>
      <c r="C105" s="291" t="s">
        <v>25</v>
      </c>
      <c r="D105" s="295">
        <v>272095.77218870498</v>
      </c>
      <c r="E105" s="295">
        <v>269742.49965404742</v>
      </c>
      <c r="F105" s="295">
        <v>269742.49965404742</v>
      </c>
      <c r="G105" s="295">
        <v>269742.49965404742</v>
      </c>
      <c r="H105" s="295">
        <v>269742.49965404742</v>
      </c>
      <c r="I105" s="295">
        <v>269742.49965404742</v>
      </c>
      <c r="J105" s="295">
        <v>269742.49965404742</v>
      </c>
      <c r="K105" s="295">
        <v>269587.08950964885</v>
      </c>
      <c r="L105" s="295">
        <v>269587.08950964885</v>
      </c>
      <c r="M105" s="295">
        <v>269587.08950964885</v>
      </c>
      <c r="N105" s="291"/>
      <c r="O105" s="295">
        <v>17.469951173617591</v>
      </c>
      <c r="P105" s="295">
        <v>17.322219079968804</v>
      </c>
      <c r="Q105" s="295">
        <v>17.322219079968804</v>
      </c>
      <c r="R105" s="295">
        <v>17.322219079968804</v>
      </c>
      <c r="S105" s="295">
        <v>17.322219079968804</v>
      </c>
      <c r="T105" s="295">
        <v>17.322219079968804</v>
      </c>
      <c r="U105" s="295">
        <v>17.322219079968804</v>
      </c>
      <c r="V105" s="295">
        <v>17.304478195905041</v>
      </c>
      <c r="W105" s="295">
        <v>17.304478195905041</v>
      </c>
      <c r="X105" s="295">
        <v>17.304478195905041</v>
      </c>
      <c r="Y105" s="533">
        <v>1</v>
      </c>
      <c r="Z105" s="410">
        <v>0</v>
      </c>
      <c r="AA105" s="410">
        <v>0</v>
      </c>
      <c r="AB105" s="410"/>
      <c r="AC105" s="410"/>
      <c r="AD105" s="410"/>
      <c r="AE105" s="410"/>
      <c r="AF105" s="410"/>
      <c r="AG105" s="410"/>
      <c r="AH105" s="410"/>
      <c r="AI105" s="410"/>
      <c r="AJ105" s="410"/>
      <c r="AK105" s="410"/>
      <c r="AL105" s="410"/>
      <c r="AM105" s="296">
        <f>SUM(Y105:AL105)</f>
        <v>1</v>
      </c>
    </row>
    <row r="106" spans="1:39" hidden="1" outlineLevel="1">
      <c r="B106" s="294" t="s">
        <v>267</v>
      </c>
      <c r="C106" s="291" t="s">
        <v>163</v>
      </c>
      <c r="D106" s="295">
        <v>26760.271340875115</v>
      </c>
      <c r="E106" s="295">
        <v>26378.216193615201</v>
      </c>
      <c r="F106" s="295">
        <v>26378.216193615201</v>
      </c>
      <c r="G106" s="295">
        <v>26378.216193615201</v>
      </c>
      <c r="H106" s="295">
        <v>26378.216193615201</v>
      </c>
      <c r="I106" s="295">
        <v>26378.216193615201</v>
      </c>
      <c r="J106" s="295">
        <v>26378.216193615201</v>
      </c>
      <c r="K106" s="295">
        <v>26363.350989739421</v>
      </c>
      <c r="L106" s="295">
        <v>26363.350989739421</v>
      </c>
      <c r="M106" s="295">
        <v>26363.350989739421</v>
      </c>
      <c r="N106" s="291"/>
      <c r="O106" s="295">
        <v>1.7198925793966857</v>
      </c>
      <c r="P106" s="295">
        <v>1.6959081891644612</v>
      </c>
      <c r="Q106" s="295">
        <v>1.6959081891644612</v>
      </c>
      <c r="R106" s="295">
        <v>1.6959081891644612</v>
      </c>
      <c r="S106" s="295">
        <v>1.6959081891644612</v>
      </c>
      <c r="T106" s="295">
        <v>1.6959081891644612</v>
      </c>
      <c r="U106" s="295">
        <v>1.6959081891644612</v>
      </c>
      <c r="V106" s="295">
        <v>1.6942112480827509</v>
      </c>
      <c r="W106" s="295">
        <v>1.6942112480827509</v>
      </c>
      <c r="X106" s="295">
        <v>1.6942112480827509</v>
      </c>
      <c r="Y106" s="411">
        <v>1</v>
      </c>
      <c r="Z106" s="411">
        <v>0</v>
      </c>
      <c r="AA106" s="411">
        <v>0</v>
      </c>
      <c r="AB106" s="411">
        <f t="shared" ref="AB106" si="152">AB105</f>
        <v>0</v>
      </c>
      <c r="AC106" s="411">
        <f t="shared" ref="AC106" si="153">AC105</f>
        <v>0</v>
      </c>
      <c r="AD106" s="411">
        <f t="shared" ref="AD106" si="154">AD105</f>
        <v>0</v>
      </c>
      <c r="AE106" s="411">
        <f t="shared" ref="AE106" si="155">AE105</f>
        <v>0</v>
      </c>
      <c r="AF106" s="411">
        <f t="shared" ref="AF106" si="156">AF105</f>
        <v>0</v>
      </c>
      <c r="AG106" s="411">
        <f t="shared" ref="AG106" si="157">AG105</f>
        <v>0</v>
      </c>
      <c r="AH106" s="411">
        <f t="shared" ref="AH106" si="158">AH105</f>
        <v>0</v>
      </c>
      <c r="AI106" s="411">
        <f t="shared" ref="AI106" si="159">AI105</f>
        <v>0</v>
      </c>
      <c r="AJ106" s="411">
        <f t="shared" ref="AJ106" si="160">AJ105</f>
        <v>0</v>
      </c>
      <c r="AK106" s="411">
        <f t="shared" ref="AK106" si="161">AK105</f>
        <v>0</v>
      </c>
      <c r="AL106" s="411">
        <f t="shared" ref="AL106" si="162">AL105</f>
        <v>0</v>
      </c>
      <c r="AM106" s="306"/>
    </row>
    <row r="107" spans="1:39" hidden="1"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hidden="1" outlineLevel="1">
      <c r="A108" s="522">
        <v>22</v>
      </c>
      <c r="B108" s="520" t="s">
        <v>114</v>
      </c>
      <c r="C108" s="291" t="s">
        <v>25</v>
      </c>
      <c r="D108" s="295">
        <v>71915.795361629906</v>
      </c>
      <c r="E108" s="295">
        <v>71915.795361629906</v>
      </c>
      <c r="F108" s="295">
        <v>71915.795361629906</v>
      </c>
      <c r="G108" s="295">
        <v>71915.795361629906</v>
      </c>
      <c r="H108" s="295">
        <v>71915.795361629906</v>
      </c>
      <c r="I108" s="295">
        <v>71915.795361629906</v>
      </c>
      <c r="J108" s="295">
        <v>71915.795361629906</v>
      </c>
      <c r="K108" s="295">
        <v>71915.795361629906</v>
      </c>
      <c r="L108" s="295">
        <v>71915.795361629906</v>
      </c>
      <c r="M108" s="295">
        <v>71915.795361629906</v>
      </c>
      <c r="N108" s="291"/>
      <c r="O108" s="295">
        <v>36.793749923419099</v>
      </c>
      <c r="P108" s="295">
        <v>36.793749923419099</v>
      </c>
      <c r="Q108" s="295">
        <v>36.793749923419099</v>
      </c>
      <c r="R108" s="295">
        <v>36.793749923419099</v>
      </c>
      <c r="S108" s="295">
        <v>36.793749923419099</v>
      </c>
      <c r="T108" s="295">
        <v>36.793749923419099</v>
      </c>
      <c r="U108" s="295">
        <v>36.793749923419099</v>
      </c>
      <c r="V108" s="295">
        <v>36.793749923419099</v>
      </c>
      <c r="W108" s="295">
        <v>36.793749923419099</v>
      </c>
      <c r="X108" s="295">
        <v>36.793749923419099</v>
      </c>
      <c r="Y108" s="533">
        <v>1</v>
      </c>
      <c r="Z108" s="410">
        <v>0</v>
      </c>
      <c r="AA108" s="410">
        <v>0</v>
      </c>
      <c r="AB108" s="410"/>
      <c r="AC108" s="410"/>
      <c r="AD108" s="410"/>
      <c r="AE108" s="410"/>
      <c r="AF108" s="410"/>
      <c r="AG108" s="410"/>
      <c r="AH108" s="410"/>
      <c r="AI108" s="410"/>
      <c r="AJ108" s="410"/>
      <c r="AK108" s="410"/>
      <c r="AL108" s="410"/>
      <c r="AM108" s="296">
        <f>SUM(Y108:AL108)</f>
        <v>1</v>
      </c>
    </row>
    <row r="109" spans="1:39" hidden="1" outlineLevel="1">
      <c r="B109" s="294" t="s">
        <v>267</v>
      </c>
      <c r="C109" s="291" t="s">
        <v>163</v>
      </c>
      <c r="D109" s="295">
        <v>6658.9999999999991</v>
      </c>
      <c r="E109" s="295">
        <v>6658.9999999999991</v>
      </c>
      <c r="F109" s="295">
        <v>6658.9999999999991</v>
      </c>
      <c r="G109" s="295">
        <v>6658.9999999999991</v>
      </c>
      <c r="H109" s="295">
        <v>6658.9999999999991</v>
      </c>
      <c r="I109" s="295">
        <v>6658.9999999999991</v>
      </c>
      <c r="J109" s="295">
        <v>6658.9999999999991</v>
      </c>
      <c r="K109" s="295">
        <v>6658.9999999999991</v>
      </c>
      <c r="L109" s="295">
        <v>6658.9999999999991</v>
      </c>
      <c r="M109" s="295">
        <v>6658.9999999999991</v>
      </c>
      <c r="N109" s="291"/>
      <c r="O109" s="295">
        <v>3.4535000000000005</v>
      </c>
      <c r="P109" s="295">
        <v>3.4535000000000005</v>
      </c>
      <c r="Q109" s="295">
        <v>3.4535000000000005</v>
      </c>
      <c r="R109" s="295">
        <v>3.4535000000000005</v>
      </c>
      <c r="S109" s="295">
        <v>3.4535000000000005</v>
      </c>
      <c r="T109" s="295">
        <v>3.4535000000000005</v>
      </c>
      <c r="U109" s="295">
        <v>3.4535000000000005</v>
      </c>
      <c r="V109" s="295">
        <v>3.4535000000000005</v>
      </c>
      <c r="W109" s="295">
        <v>3.4535000000000005</v>
      </c>
      <c r="X109" s="295">
        <v>3.4535000000000005</v>
      </c>
      <c r="Y109" s="411">
        <v>1</v>
      </c>
      <c r="Z109" s="411">
        <v>0</v>
      </c>
      <c r="AA109" s="411">
        <v>0</v>
      </c>
      <c r="AB109" s="411">
        <f t="shared" ref="AB109" si="163">AB108</f>
        <v>0</v>
      </c>
      <c r="AC109" s="411">
        <f t="shared" ref="AC109" si="164">AC108</f>
        <v>0</v>
      </c>
      <c r="AD109" s="411">
        <f t="shared" ref="AD109" si="165">AD108</f>
        <v>0</v>
      </c>
      <c r="AE109" s="411">
        <f t="shared" ref="AE109" si="166">AE108</f>
        <v>0</v>
      </c>
      <c r="AF109" s="411">
        <f t="shared" ref="AF109" si="167">AF108</f>
        <v>0</v>
      </c>
      <c r="AG109" s="411">
        <f t="shared" ref="AG109" si="168">AG108</f>
        <v>0</v>
      </c>
      <c r="AH109" s="411">
        <f t="shared" ref="AH109" si="169">AH108</f>
        <v>0</v>
      </c>
      <c r="AI109" s="411">
        <f t="shared" ref="AI109" si="170">AI108</f>
        <v>0</v>
      </c>
      <c r="AJ109" s="411">
        <f t="shared" ref="AJ109" si="171">AJ108</f>
        <v>0</v>
      </c>
      <c r="AK109" s="411">
        <f t="shared" ref="AK109" si="172">AK108</f>
        <v>0</v>
      </c>
      <c r="AL109" s="411">
        <f t="shared" ref="AL109" si="173">AL108</f>
        <v>0</v>
      </c>
      <c r="AM109" s="306"/>
    </row>
    <row r="110" spans="1:39" hidden="1"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hidden="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idden="1"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f t="shared" ref="AB112" si="174">AB111</f>
        <v>0</v>
      </c>
      <c r="AC112" s="411">
        <f t="shared" ref="AC112" si="175">AC111</f>
        <v>0</v>
      </c>
      <c r="AD112" s="411">
        <f t="shared" ref="AD112" si="176">AD111</f>
        <v>0</v>
      </c>
      <c r="AE112" s="411">
        <f t="shared" ref="AE112" si="177">AE111</f>
        <v>0</v>
      </c>
      <c r="AF112" s="411">
        <f t="shared" ref="AF112" si="178">AF111</f>
        <v>0</v>
      </c>
      <c r="AG112" s="411">
        <f t="shared" ref="AG112" si="179">AG111</f>
        <v>0</v>
      </c>
      <c r="AH112" s="411">
        <f t="shared" ref="AH112" si="180">AH111</f>
        <v>0</v>
      </c>
      <c r="AI112" s="411">
        <f t="shared" ref="AI112" si="181">AI111</f>
        <v>0</v>
      </c>
      <c r="AJ112" s="411">
        <f t="shared" ref="AJ112" si="182">AJ111</f>
        <v>0</v>
      </c>
      <c r="AK112" s="411">
        <f t="shared" ref="AK112" si="183">AK111</f>
        <v>0</v>
      </c>
      <c r="AL112" s="411">
        <f t="shared" ref="AL112" si="184">AL111</f>
        <v>0</v>
      </c>
      <c r="AM112" s="306"/>
    </row>
    <row r="113" spans="1:39" hidden="1"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hidden="1"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f t="shared" ref="AB115" si="185">AB114</f>
        <v>0</v>
      </c>
      <c r="AC115" s="411">
        <f t="shared" ref="AC115" si="186">AC114</f>
        <v>0</v>
      </c>
      <c r="AD115" s="411">
        <f t="shared" ref="AD115" si="187">AD114</f>
        <v>0</v>
      </c>
      <c r="AE115" s="411">
        <f t="shared" ref="AE115" si="188">AE114</f>
        <v>0</v>
      </c>
      <c r="AF115" s="411">
        <f t="shared" ref="AF115" si="189">AF114</f>
        <v>0</v>
      </c>
      <c r="AG115" s="411">
        <f t="shared" ref="AG115" si="190">AG114</f>
        <v>0</v>
      </c>
      <c r="AH115" s="411">
        <f t="shared" ref="AH115" si="191">AH114</f>
        <v>0</v>
      </c>
      <c r="AI115" s="411">
        <f t="shared" ref="AI115" si="192">AI114</f>
        <v>0</v>
      </c>
      <c r="AJ115" s="411">
        <f t="shared" ref="AJ115" si="193">AJ114</f>
        <v>0</v>
      </c>
      <c r="AK115" s="411">
        <f t="shared" ref="AK115" si="194">AK114</f>
        <v>0</v>
      </c>
      <c r="AL115" s="411">
        <f t="shared" ref="AL115" si="195">AL114</f>
        <v>0</v>
      </c>
      <c r="AM115" s="306"/>
    </row>
    <row r="116" spans="1:39" hidden="1"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hidden="1"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idden="1"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idden="1"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f t="shared" ref="AB119" si="196">AB118</f>
        <v>0</v>
      </c>
      <c r="AC119" s="411">
        <f t="shared" ref="AC119" si="197">AC118</f>
        <v>0</v>
      </c>
      <c r="AD119" s="411">
        <f t="shared" ref="AD119" si="198">AD118</f>
        <v>0</v>
      </c>
      <c r="AE119" s="411">
        <f t="shared" ref="AE119" si="199">AE118</f>
        <v>0</v>
      </c>
      <c r="AF119" s="411">
        <f t="shared" ref="AF119" si="200">AF118</f>
        <v>0</v>
      </c>
      <c r="AG119" s="411">
        <f t="shared" ref="AG119" si="201">AG118</f>
        <v>0</v>
      </c>
      <c r="AH119" s="411">
        <f t="shared" ref="AH119" si="202">AH118</f>
        <v>0</v>
      </c>
      <c r="AI119" s="411">
        <f t="shared" ref="AI119" si="203">AI118</f>
        <v>0</v>
      </c>
      <c r="AJ119" s="411">
        <f t="shared" ref="AJ119" si="204">AJ118</f>
        <v>0</v>
      </c>
      <c r="AK119" s="411">
        <f t="shared" ref="AK119" si="205">AK118</f>
        <v>0</v>
      </c>
      <c r="AL119" s="411">
        <f t="shared" ref="AL119" si="206">AL118</f>
        <v>0</v>
      </c>
      <c r="AM119" s="306"/>
    </row>
    <row r="120" spans="1:39" hidden="1"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idden="1" outlineLevel="1">
      <c r="A121" s="522">
        <v>26</v>
      </c>
      <c r="B121" s="520" t="s">
        <v>118</v>
      </c>
      <c r="C121" s="291" t="s">
        <v>25</v>
      </c>
      <c r="D121" s="295">
        <v>157549.14323282012</v>
      </c>
      <c r="E121" s="295">
        <v>157549.14323282012</v>
      </c>
      <c r="F121" s="295">
        <v>157549.14323282012</v>
      </c>
      <c r="G121" s="295">
        <v>157549.14323282012</v>
      </c>
      <c r="H121" s="295">
        <v>157549.14323282012</v>
      </c>
      <c r="I121" s="295">
        <v>157549.14323282012</v>
      </c>
      <c r="J121" s="295">
        <v>155886.90356597977</v>
      </c>
      <c r="K121" s="295">
        <v>155886.90356597977</v>
      </c>
      <c r="L121" s="295">
        <v>155886.90356597977</v>
      </c>
      <c r="M121" s="295">
        <v>150468.82516639068</v>
      </c>
      <c r="N121" s="295">
        <v>12</v>
      </c>
      <c r="O121" s="295">
        <v>11.253497362931158</v>
      </c>
      <c r="P121" s="295">
        <v>11.253497362931158</v>
      </c>
      <c r="Q121" s="295">
        <v>11.253497362931158</v>
      </c>
      <c r="R121" s="295">
        <v>11.253497362931158</v>
      </c>
      <c r="S121" s="295">
        <v>11.253497362931158</v>
      </c>
      <c r="T121" s="295">
        <v>11.253497362931158</v>
      </c>
      <c r="U121" s="295">
        <v>11.091711208972992</v>
      </c>
      <c r="V121" s="295">
        <v>11.091711208972992</v>
      </c>
      <c r="W121" s="295">
        <v>11.091711208972992</v>
      </c>
      <c r="X121" s="295">
        <v>10.564368441500994</v>
      </c>
      <c r="Y121" s="426">
        <v>0</v>
      </c>
      <c r="Z121" s="533">
        <v>0.12492258518672122</v>
      </c>
      <c r="AA121" s="533">
        <v>0.87507741481327883</v>
      </c>
      <c r="AB121" s="410"/>
      <c r="AC121" s="533"/>
      <c r="AD121" s="410"/>
      <c r="AE121" s="410"/>
      <c r="AF121" s="415"/>
      <c r="AG121" s="415"/>
      <c r="AH121" s="415"/>
      <c r="AI121" s="415"/>
      <c r="AJ121" s="415"/>
      <c r="AK121" s="415"/>
      <c r="AL121" s="415"/>
      <c r="AM121" s="296">
        <f>SUM(Y121:AL121)</f>
        <v>1</v>
      </c>
    </row>
    <row r="122" spans="1:39" hidden="1" outlineLevel="1">
      <c r="B122" s="294" t="s">
        <v>267</v>
      </c>
      <c r="C122" s="291" t="s">
        <v>163</v>
      </c>
      <c r="D122" s="295">
        <v>339035.14020330296</v>
      </c>
      <c r="E122" s="295">
        <v>339035.14020330296</v>
      </c>
      <c r="F122" s="295">
        <v>339035.14020330296</v>
      </c>
      <c r="G122" s="295">
        <v>339035.14020330296</v>
      </c>
      <c r="H122" s="295">
        <v>339035.14020330296</v>
      </c>
      <c r="I122" s="295">
        <v>339035.14020330296</v>
      </c>
      <c r="J122" s="295">
        <v>334126.66464447579</v>
      </c>
      <c r="K122" s="295">
        <v>334126.66464447579</v>
      </c>
      <c r="L122" s="295">
        <v>334126.66464447579</v>
      </c>
      <c r="M122" s="295">
        <v>318625.86269657878</v>
      </c>
      <c r="N122" s="295">
        <v>12</v>
      </c>
      <c r="O122" s="295">
        <v>53.619570761560993</v>
      </c>
      <c r="P122" s="295">
        <v>53.619570761560993</v>
      </c>
      <c r="Q122" s="295">
        <v>53.619570761560993</v>
      </c>
      <c r="R122" s="295">
        <v>53.619570761560993</v>
      </c>
      <c r="S122" s="295">
        <v>53.619570761560993</v>
      </c>
      <c r="T122" s="295">
        <v>53.619570761560993</v>
      </c>
      <c r="U122" s="295">
        <v>52.863186143468724</v>
      </c>
      <c r="V122" s="295">
        <v>52.863186143468724</v>
      </c>
      <c r="W122" s="295">
        <v>52.863186143468724</v>
      </c>
      <c r="X122" s="295">
        <v>50.474548771036652</v>
      </c>
      <c r="Y122" s="411">
        <v>0</v>
      </c>
      <c r="Z122" s="411">
        <v>0.12492258518672122</v>
      </c>
      <c r="AA122" s="411">
        <v>0.87507741481327883</v>
      </c>
      <c r="AB122" s="411">
        <f t="shared" ref="AB122" si="207">AB121</f>
        <v>0</v>
      </c>
      <c r="AC122" s="411">
        <f t="shared" ref="AC122" si="208">AC121</f>
        <v>0</v>
      </c>
      <c r="AD122" s="411">
        <f t="shared" ref="AD122" si="209">AD121</f>
        <v>0</v>
      </c>
      <c r="AE122" s="411">
        <f t="shared" ref="AE122" si="210">AE121</f>
        <v>0</v>
      </c>
      <c r="AF122" s="411">
        <f t="shared" ref="AF122" si="211">AF121</f>
        <v>0</v>
      </c>
      <c r="AG122" s="411">
        <f t="shared" ref="AG122" si="212">AG121</f>
        <v>0</v>
      </c>
      <c r="AH122" s="411">
        <f t="shared" ref="AH122" si="213">AH121</f>
        <v>0</v>
      </c>
      <c r="AI122" s="411">
        <f t="shared" ref="AI122" si="214">AI121</f>
        <v>0</v>
      </c>
      <c r="AJ122" s="411">
        <f t="shared" ref="AJ122" si="215">AJ121</f>
        <v>0</v>
      </c>
      <c r="AK122" s="411">
        <f t="shared" ref="AK122" si="216">AK121</f>
        <v>0</v>
      </c>
      <c r="AL122" s="411">
        <f t="shared" ref="AL122" si="217">AL121</f>
        <v>0</v>
      </c>
      <c r="AM122" s="306"/>
    </row>
    <row r="123" spans="1:39"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hidden="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idden="1"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f t="shared" ref="AB125" si="218">AB124</f>
        <v>0</v>
      </c>
      <c r="AC125" s="411">
        <f t="shared" ref="AC125" si="219">AC124</f>
        <v>0</v>
      </c>
      <c r="AD125" s="411">
        <f t="shared" ref="AD125" si="220">AD124</f>
        <v>0</v>
      </c>
      <c r="AE125" s="411">
        <f t="shared" ref="AE125" si="221">AE124</f>
        <v>0</v>
      </c>
      <c r="AF125" s="411">
        <f t="shared" ref="AF125" si="222">AF124</f>
        <v>0</v>
      </c>
      <c r="AG125" s="411">
        <f t="shared" ref="AG125" si="223">AG124</f>
        <v>0</v>
      </c>
      <c r="AH125" s="411">
        <f t="shared" ref="AH125" si="224">AH124</f>
        <v>0</v>
      </c>
      <c r="AI125" s="411">
        <f t="shared" ref="AI125" si="225">AI124</f>
        <v>0</v>
      </c>
      <c r="AJ125" s="411">
        <f t="shared" ref="AJ125" si="226">AJ124</f>
        <v>0</v>
      </c>
      <c r="AK125" s="411">
        <f t="shared" ref="AK125" si="227">AK124</f>
        <v>0</v>
      </c>
      <c r="AL125" s="411">
        <f t="shared" ref="AL125" si="228">AL124</f>
        <v>0</v>
      </c>
      <c r="AM125" s="306"/>
    </row>
    <row r="126" spans="1:39"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hidden="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idden="1"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f t="shared" ref="AB128" si="229">AB127</f>
        <v>0</v>
      </c>
      <c r="AC128" s="411">
        <f t="shared" ref="AC128" si="230">AC127</f>
        <v>0</v>
      </c>
      <c r="AD128" s="411">
        <f t="shared" ref="AD128" si="231">AD127</f>
        <v>0</v>
      </c>
      <c r="AE128" s="411">
        <f t="shared" ref="AE128" si="232">AE127</f>
        <v>0</v>
      </c>
      <c r="AF128" s="411">
        <f t="shared" ref="AF128" si="233">AF127</f>
        <v>0</v>
      </c>
      <c r="AG128" s="411">
        <f t="shared" ref="AG128" si="234">AG127</f>
        <v>0</v>
      </c>
      <c r="AH128" s="411">
        <f t="shared" ref="AH128" si="235">AH127</f>
        <v>0</v>
      </c>
      <c r="AI128" s="411">
        <f t="shared" ref="AI128" si="236">AI127</f>
        <v>0</v>
      </c>
      <c r="AJ128" s="411">
        <f t="shared" ref="AJ128" si="237">AJ127</f>
        <v>0</v>
      </c>
      <c r="AK128" s="411">
        <f t="shared" ref="AK128" si="238">AK127</f>
        <v>0</v>
      </c>
      <c r="AL128" s="411">
        <f t="shared" ref="AL128" si="239">AL127</f>
        <v>0</v>
      </c>
      <c r="AM128" s="306"/>
    </row>
    <row r="129" spans="1:39"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hidden="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idden="1"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f t="shared" ref="AB131" si="240">AB130</f>
        <v>0</v>
      </c>
      <c r="AC131" s="411">
        <f t="shared" ref="AC131" si="241">AC130</f>
        <v>0</v>
      </c>
      <c r="AD131" s="411">
        <f t="shared" ref="AD131" si="242">AD130</f>
        <v>0</v>
      </c>
      <c r="AE131" s="411">
        <f t="shared" ref="AE131" si="243">AE130</f>
        <v>0</v>
      </c>
      <c r="AF131" s="411">
        <f t="shared" ref="AF131" si="244">AF130</f>
        <v>0</v>
      </c>
      <c r="AG131" s="411">
        <f t="shared" ref="AG131" si="245">AG130</f>
        <v>0</v>
      </c>
      <c r="AH131" s="411">
        <f t="shared" ref="AH131" si="246">AH130</f>
        <v>0</v>
      </c>
      <c r="AI131" s="411">
        <f t="shared" ref="AI131" si="247">AI130</f>
        <v>0</v>
      </c>
      <c r="AJ131" s="411">
        <f t="shared" ref="AJ131" si="248">AJ130</f>
        <v>0</v>
      </c>
      <c r="AK131" s="411">
        <f t="shared" ref="AK131" si="249">AK130</f>
        <v>0</v>
      </c>
      <c r="AL131" s="411">
        <f t="shared" ref="AL131" si="250">AL130</f>
        <v>0</v>
      </c>
      <c r="AM131" s="306"/>
    </row>
    <row r="132" spans="1:39"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hidden="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idden="1"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f t="shared" ref="AB134" si="251">AB133</f>
        <v>0</v>
      </c>
      <c r="AC134" s="411">
        <f t="shared" ref="AC134" si="252">AC133</f>
        <v>0</v>
      </c>
      <c r="AD134" s="411">
        <f t="shared" ref="AD134" si="253">AD133</f>
        <v>0</v>
      </c>
      <c r="AE134" s="411">
        <f t="shared" ref="AE134" si="254">AE133</f>
        <v>0</v>
      </c>
      <c r="AF134" s="411">
        <f t="shared" ref="AF134" si="255">AF133</f>
        <v>0</v>
      </c>
      <c r="AG134" s="411">
        <f t="shared" ref="AG134" si="256">AG133</f>
        <v>0</v>
      </c>
      <c r="AH134" s="411">
        <f t="shared" ref="AH134" si="257">AH133</f>
        <v>0</v>
      </c>
      <c r="AI134" s="411">
        <f t="shared" ref="AI134" si="258">AI133</f>
        <v>0</v>
      </c>
      <c r="AJ134" s="411">
        <f t="shared" ref="AJ134" si="259">AJ133</f>
        <v>0</v>
      </c>
      <c r="AK134" s="411">
        <f t="shared" ref="AK134" si="260">AK133</f>
        <v>0</v>
      </c>
      <c r="AL134" s="411">
        <f t="shared" ref="AL134" si="261">AL133</f>
        <v>0</v>
      </c>
      <c r="AM134" s="306"/>
    </row>
    <row r="135" spans="1:39"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hidden="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idden="1"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f t="shared" ref="AB137" si="262">AB136</f>
        <v>0</v>
      </c>
      <c r="AC137" s="411">
        <f t="shared" ref="AC137" si="263">AC136</f>
        <v>0</v>
      </c>
      <c r="AD137" s="411">
        <f t="shared" ref="AD137" si="264">AD136</f>
        <v>0</v>
      </c>
      <c r="AE137" s="411">
        <f t="shared" ref="AE137" si="265">AE136</f>
        <v>0</v>
      </c>
      <c r="AF137" s="411">
        <f t="shared" ref="AF137" si="266">AF136</f>
        <v>0</v>
      </c>
      <c r="AG137" s="411">
        <f t="shared" ref="AG137" si="267">AG136</f>
        <v>0</v>
      </c>
      <c r="AH137" s="411">
        <f t="shared" ref="AH137" si="268">AH136</f>
        <v>0</v>
      </c>
      <c r="AI137" s="411">
        <f t="shared" ref="AI137" si="269">AI136</f>
        <v>0</v>
      </c>
      <c r="AJ137" s="411">
        <f t="shared" ref="AJ137" si="270">AJ136</f>
        <v>0</v>
      </c>
      <c r="AK137" s="411">
        <f t="shared" ref="AK137" si="271">AK136</f>
        <v>0</v>
      </c>
      <c r="AL137" s="411">
        <f t="shared" ref="AL137" si="272">AL136</f>
        <v>0</v>
      </c>
      <c r="AM137" s="306"/>
    </row>
    <row r="138" spans="1:39" hidden="1"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idden="1"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f t="shared" ref="AB140" si="273">AB139</f>
        <v>0</v>
      </c>
      <c r="AC140" s="411">
        <f t="shared" ref="AC140" si="274">AC139</f>
        <v>0</v>
      </c>
      <c r="AD140" s="411">
        <f t="shared" ref="AD140" si="275">AD139</f>
        <v>0</v>
      </c>
      <c r="AE140" s="411">
        <f t="shared" ref="AE140" si="276">AE139</f>
        <v>0</v>
      </c>
      <c r="AF140" s="411">
        <f t="shared" ref="AF140" si="277">AF139</f>
        <v>0</v>
      </c>
      <c r="AG140" s="411">
        <f t="shared" ref="AG140" si="278">AG139</f>
        <v>0</v>
      </c>
      <c r="AH140" s="411">
        <f t="shared" ref="AH140" si="279">AH139</f>
        <v>0</v>
      </c>
      <c r="AI140" s="411">
        <f t="shared" ref="AI140" si="280">AI139</f>
        <v>0</v>
      </c>
      <c r="AJ140" s="411">
        <f t="shared" ref="AJ140" si="281">AJ139</f>
        <v>0</v>
      </c>
      <c r="AK140" s="411">
        <f t="shared" ref="AK140" si="282">AK139</f>
        <v>0</v>
      </c>
      <c r="AL140" s="411">
        <f t="shared" ref="AL140" si="283">AL139</f>
        <v>0</v>
      </c>
      <c r="AM140" s="306"/>
    </row>
    <row r="141" spans="1:39" hidden="1"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idden="1"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idden="1"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f t="shared" ref="AB144" si="284">AB143</f>
        <v>0</v>
      </c>
      <c r="AC144" s="411">
        <f t="shared" ref="AC144" si="285">AC143</f>
        <v>0</v>
      </c>
      <c r="AD144" s="411">
        <f t="shared" ref="AD144" si="286">AD143</f>
        <v>0</v>
      </c>
      <c r="AE144" s="411">
        <f t="shared" ref="AE144" si="287">AE143</f>
        <v>0</v>
      </c>
      <c r="AF144" s="411">
        <f t="shared" ref="AF144" si="288">AF143</f>
        <v>0</v>
      </c>
      <c r="AG144" s="411">
        <f t="shared" ref="AG144" si="289">AG143</f>
        <v>0</v>
      </c>
      <c r="AH144" s="411">
        <f t="shared" ref="AH144" si="290">AH143</f>
        <v>0</v>
      </c>
      <c r="AI144" s="411">
        <f t="shared" ref="AI144" si="291">AI143</f>
        <v>0</v>
      </c>
      <c r="AJ144" s="411">
        <f t="shared" ref="AJ144" si="292">AJ143</f>
        <v>0</v>
      </c>
      <c r="AK144" s="411">
        <f t="shared" ref="AK144" si="293">AK143</f>
        <v>0</v>
      </c>
      <c r="AL144" s="411">
        <f t="shared" ref="AL144" si="294">AL143</f>
        <v>0</v>
      </c>
      <c r="AM144" s="306"/>
    </row>
    <row r="145" spans="1:39" hidden="1"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idden="1"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idden="1"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f t="shared" ref="AB147" si="295">AB146</f>
        <v>0</v>
      </c>
      <c r="AC147" s="411">
        <f t="shared" ref="AC147" si="296">AC146</f>
        <v>0</v>
      </c>
      <c r="AD147" s="411">
        <f t="shared" ref="AD147" si="297">AD146</f>
        <v>0</v>
      </c>
      <c r="AE147" s="411">
        <f t="shared" ref="AE147" si="298">AE146</f>
        <v>0</v>
      </c>
      <c r="AF147" s="411">
        <f t="shared" ref="AF147" si="299">AF146</f>
        <v>0</v>
      </c>
      <c r="AG147" s="411">
        <f t="shared" ref="AG147" si="300">AG146</f>
        <v>0</v>
      </c>
      <c r="AH147" s="411">
        <f t="shared" ref="AH147" si="301">AH146</f>
        <v>0</v>
      </c>
      <c r="AI147" s="411">
        <f t="shared" ref="AI147" si="302">AI146</f>
        <v>0</v>
      </c>
      <c r="AJ147" s="411">
        <f t="shared" ref="AJ147" si="303">AJ146</f>
        <v>0</v>
      </c>
      <c r="AK147" s="411">
        <f t="shared" ref="AK147" si="304">AK146</f>
        <v>0</v>
      </c>
      <c r="AL147" s="411">
        <f t="shared" ref="AL147" si="305">AL146</f>
        <v>0</v>
      </c>
      <c r="AM147" s="306"/>
    </row>
    <row r="148" spans="1:39" hidden="1"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idden="1"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idden="1"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f t="shared" ref="AB150" si="306">AB149</f>
        <v>0</v>
      </c>
      <c r="AC150" s="411">
        <f t="shared" ref="AC150" si="307">AC149</f>
        <v>0</v>
      </c>
      <c r="AD150" s="411">
        <f t="shared" ref="AD150" si="308">AD149</f>
        <v>0</v>
      </c>
      <c r="AE150" s="411">
        <f t="shared" ref="AE150" si="309">AE149</f>
        <v>0</v>
      </c>
      <c r="AF150" s="411">
        <f t="shared" ref="AF150" si="310">AF149</f>
        <v>0</v>
      </c>
      <c r="AG150" s="411">
        <f t="shared" ref="AG150" si="311">AG149</f>
        <v>0</v>
      </c>
      <c r="AH150" s="411">
        <f t="shared" ref="AH150" si="312">AH149</f>
        <v>0</v>
      </c>
      <c r="AI150" s="411">
        <f t="shared" ref="AI150" si="313">AI149</f>
        <v>0</v>
      </c>
      <c r="AJ150" s="411">
        <f t="shared" ref="AJ150" si="314">AJ149</f>
        <v>0</v>
      </c>
      <c r="AK150" s="411">
        <f t="shared" ref="AK150" si="315">AK149</f>
        <v>0</v>
      </c>
      <c r="AL150" s="411">
        <f t="shared" ref="AL150" si="316">AL149</f>
        <v>0</v>
      </c>
      <c r="AM150" s="306"/>
    </row>
    <row r="151" spans="1:39"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hidden="1"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hidden="1" outlineLevel="1">
      <c r="A153" s="522">
        <v>36</v>
      </c>
      <c r="B153" s="520"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idden="1" outlineLevel="1">
      <c r="B154" s="294" t="s">
        <v>267</v>
      </c>
      <c r="C154" s="291" t="s">
        <v>163</v>
      </c>
      <c r="D154" s="295"/>
      <c r="E154" s="295"/>
      <c r="F154" s="295"/>
      <c r="G154" s="295"/>
      <c r="H154" s="295"/>
      <c r="I154" s="295"/>
      <c r="J154" s="295"/>
      <c r="K154" s="295"/>
      <c r="L154" s="295"/>
      <c r="M154" s="295"/>
      <c r="N154" s="295">
        <v>0</v>
      </c>
      <c r="O154" s="295"/>
      <c r="P154" s="295"/>
      <c r="Q154" s="295"/>
      <c r="R154" s="295"/>
      <c r="S154" s="295"/>
      <c r="T154" s="295"/>
      <c r="U154" s="295"/>
      <c r="V154" s="295"/>
      <c r="W154" s="295"/>
      <c r="X154" s="295"/>
      <c r="Y154" s="411">
        <v>0</v>
      </c>
      <c r="Z154" s="411">
        <v>0</v>
      </c>
      <c r="AA154" s="411">
        <v>0</v>
      </c>
      <c r="AB154" s="411">
        <f t="shared" ref="AB154" si="317">AB153</f>
        <v>0</v>
      </c>
      <c r="AC154" s="411">
        <f t="shared" ref="AC154" si="318">AC153</f>
        <v>0</v>
      </c>
      <c r="AD154" s="411">
        <f t="shared" ref="AD154" si="319">AD153</f>
        <v>0</v>
      </c>
      <c r="AE154" s="411">
        <f t="shared" ref="AE154" si="320">AE153</f>
        <v>0</v>
      </c>
      <c r="AF154" s="411">
        <f t="shared" ref="AF154" si="321">AF153</f>
        <v>0</v>
      </c>
      <c r="AG154" s="411">
        <f t="shared" ref="AG154" si="322">AG153</f>
        <v>0</v>
      </c>
      <c r="AH154" s="411">
        <f t="shared" ref="AH154" si="323">AH153</f>
        <v>0</v>
      </c>
      <c r="AI154" s="411">
        <f t="shared" ref="AI154" si="324">AI153</f>
        <v>0</v>
      </c>
      <c r="AJ154" s="411">
        <f t="shared" ref="AJ154" si="325">AJ153</f>
        <v>0</v>
      </c>
      <c r="AK154" s="411">
        <f t="shared" ref="AK154" si="326">AK153</f>
        <v>0</v>
      </c>
      <c r="AL154" s="411">
        <f t="shared" ref="AL154" si="327">AL153</f>
        <v>0</v>
      </c>
      <c r="AM154" s="306"/>
    </row>
    <row r="155" spans="1:39" hidden="1"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hidden="1" outlineLevel="1">
      <c r="A156" s="522">
        <v>37</v>
      </c>
      <c r="B156" s="520"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idden="1" outlineLevel="1">
      <c r="B157" s="294" t="s">
        <v>267</v>
      </c>
      <c r="C157" s="291" t="s">
        <v>163</v>
      </c>
      <c r="D157" s="295"/>
      <c r="E157" s="295"/>
      <c r="F157" s="295"/>
      <c r="G157" s="295"/>
      <c r="H157" s="295"/>
      <c r="I157" s="295"/>
      <c r="J157" s="295"/>
      <c r="K157" s="295"/>
      <c r="L157" s="295"/>
      <c r="M157" s="295"/>
      <c r="N157" s="295">
        <v>0</v>
      </c>
      <c r="O157" s="295"/>
      <c r="P157" s="295"/>
      <c r="Q157" s="295"/>
      <c r="R157" s="295"/>
      <c r="S157" s="295"/>
      <c r="T157" s="295"/>
      <c r="U157" s="295"/>
      <c r="V157" s="295"/>
      <c r="W157" s="295"/>
      <c r="X157" s="295"/>
      <c r="Y157" s="411">
        <v>0</v>
      </c>
      <c r="Z157" s="411">
        <v>0</v>
      </c>
      <c r="AA157" s="411">
        <v>0</v>
      </c>
      <c r="AB157" s="411">
        <f t="shared" ref="AB157" si="328">AB156</f>
        <v>0</v>
      </c>
      <c r="AC157" s="411">
        <f t="shared" ref="AC157" si="329">AC156</f>
        <v>0</v>
      </c>
      <c r="AD157" s="411">
        <f t="shared" ref="AD157" si="330">AD156</f>
        <v>0</v>
      </c>
      <c r="AE157" s="411">
        <f t="shared" ref="AE157" si="331">AE156</f>
        <v>0</v>
      </c>
      <c r="AF157" s="411">
        <f t="shared" ref="AF157" si="332">AF156</f>
        <v>0</v>
      </c>
      <c r="AG157" s="411">
        <f t="shared" ref="AG157" si="333">AG156</f>
        <v>0</v>
      </c>
      <c r="AH157" s="411">
        <f t="shared" ref="AH157" si="334">AH156</f>
        <v>0</v>
      </c>
      <c r="AI157" s="411">
        <f t="shared" ref="AI157" si="335">AI156</f>
        <v>0</v>
      </c>
      <c r="AJ157" s="411">
        <f t="shared" ref="AJ157" si="336">AJ156</f>
        <v>0</v>
      </c>
      <c r="AK157" s="411">
        <f t="shared" ref="AK157" si="337">AK156</f>
        <v>0</v>
      </c>
      <c r="AL157" s="411">
        <f t="shared" ref="AL157" si="338">AL156</f>
        <v>0</v>
      </c>
      <c r="AM157" s="306"/>
    </row>
    <row r="158" spans="1:39" hidden="1"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idden="1" outlineLevel="1">
      <c r="A159" s="522">
        <v>38</v>
      </c>
      <c r="B159" s="520"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idden="1" outlineLevel="1">
      <c r="B160" s="294" t="s">
        <v>267</v>
      </c>
      <c r="C160" s="291" t="s">
        <v>163</v>
      </c>
      <c r="D160" s="295"/>
      <c r="E160" s="295"/>
      <c r="F160" s="295"/>
      <c r="G160" s="295"/>
      <c r="H160" s="295"/>
      <c r="I160" s="295"/>
      <c r="J160" s="295"/>
      <c r="K160" s="295"/>
      <c r="L160" s="295"/>
      <c r="M160" s="295"/>
      <c r="N160" s="295">
        <v>0</v>
      </c>
      <c r="O160" s="295"/>
      <c r="P160" s="295"/>
      <c r="Q160" s="295"/>
      <c r="R160" s="295"/>
      <c r="S160" s="295"/>
      <c r="T160" s="295"/>
      <c r="U160" s="295"/>
      <c r="V160" s="295"/>
      <c r="W160" s="295"/>
      <c r="X160" s="295"/>
      <c r="Y160" s="411">
        <v>0</v>
      </c>
      <c r="Z160" s="411">
        <v>0</v>
      </c>
      <c r="AA160" s="411">
        <v>0</v>
      </c>
      <c r="AB160" s="411">
        <f t="shared" ref="AB160" si="339">AB159</f>
        <v>0</v>
      </c>
      <c r="AC160" s="411">
        <f t="shared" ref="AC160" si="340">AC159</f>
        <v>0</v>
      </c>
      <c r="AD160" s="411">
        <f t="shared" ref="AD160" si="341">AD159</f>
        <v>0</v>
      </c>
      <c r="AE160" s="411">
        <f t="shared" ref="AE160" si="342">AE159</f>
        <v>0</v>
      </c>
      <c r="AF160" s="411">
        <f t="shared" ref="AF160" si="343">AF159</f>
        <v>0</v>
      </c>
      <c r="AG160" s="411">
        <f t="shared" ref="AG160" si="344">AG159</f>
        <v>0</v>
      </c>
      <c r="AH160" s="411">
        <f t="shared" ref="AH160" si="345">AH159</f>
        <v>0</v>
      </c>
      <c r="AI160" s="411">
        <f t="shared" ref="AI160" si="346">AI159</f>
        <v>0</v>
      </c>
      <c r="AJ160" s="411">
        <f t="shared" ref="AJ160" si="347">AJ159</f>
        <v>0</v>
      </c>
      <c r="AK160" s="411">
        <f t="shared" ref="AK160" si="348">AK159</f>
        <v>0</v>
      </c>
      <c r="AL160" s="411">
        <f t="shared" ref="AL160" si="349">AL159</f>
        <v>0</v>
      </c>
      <c r="AM160" s="306"/>
    </row>
    <row r="161" spans="1:39" hidden="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hidden="1" outlineLevel="1">
      <c r="A162" s="522">
        <v>39</v>
      </c>
      <c r="B162" s="520"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idden="1" outlineLevel="1">
      <c r="B163" s="294" t="s">
        <v>267</v>
      </c>
      <c r="C163" s="291" t="s">
        <v>163</v>
      </c>
      <c r="D163" s="295"/>
      <c r="E163" s="295"/>
      <c r="F163" s="295"/>
      <c r="G163" s="295"/>
      <c r="H163" s="295"/>
      <c r="I163" s="295"/>
      <c r="J163" s="295"/>
      <c r="K163" s="295"/>
      <c r="L163" s="295"/>
      <c r="M163" s="295"/>
      <c r="N163" s="295">
        <v>0</v>
      </c>
      <c r="O163" s="295"/>
      <c r="P163" s="295"/>
      <c r="Q163" s="295"/>
      <c r="R163" s="295"/>
      <c r="S163" s="295"/>
      <c r="T163" s="295"/>
      <c r="U163" s="295"/>
      <c r="V163" s="295"/>
      <c r="W163" s="295"/>
      <c r="X163" s="295"/>
      <c r="Y163" s="411">
        <v>0</v>
      </c>
      <c r="Z163" s="411">
        <v>0</v>
      </c>
      <c r="AA163" s="411">
        <v>0</v>
      </c>
      <c r="AB163" s="411">
        <f t="shared" ref="AB163" si="350">AB162</f>
        <v>0</v>
      </c>
      <c r="AC163" s="411">
        <f t="shared" ref="AC163" si="351">AC162</f>
        <v>0</v>
      </c>
      <c r="AD163" s="411">
        <f t="shared" ref="AD163" si="352">AD162</f>
        <v>0</v>
      </c>
      <c r="AE163" s="411">
        <f t="shared" ref="AE163" si="353">AE162</f>
        <v>0</v>
      </c>
      <c r="AF163" s="411">
        <f t="shared" ref="AF163" si="354">AF162</f>
        <v>0</v>
      </c>
      <c r="AG163" s="411">
        <f t="shared" ref="AG163" si="355">AG162</f>
        <v>0</v>
      </c>
      <c r="AH163" s="411">
        <f t="shared" ref="AH163" si="356">AH162</f>
        <v>0</v>
      </c>
      <c r="AI163" s="411">
        <f t="shared" ref="AI163" si="357">AI162</f>
        <v>0</v>
      </c>
      <c r="AJ163" s="411">
        <f t="shared" ref="AJ163" si="358">AJ162</f>
        <v>0</v>
      </c>
      <c r="AK163" s="411">
        <f t="shared" ref="AK163" si="359">AK162</f>
        <v>0</v>
      </c>
      <c r="AL163" s="411">
        <f t="shared" ref="AL163" si="360">AL162</f>
        <v>0</v>
      </c>
      <c r="AM163" s="306"/>
    </row>
    <row r="164" spans="1:39" hidden="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hidden="1" outlineLevel="1">
      <c r="A165" s="522">
        <v>40</v>
      </c>
      <c r="B165" s="520"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idden="1" outlineLevel="1">
      <c r="B166" s="294" t="s">
        <v>267</v>
      </c>
      <c r="C166" s="291" t="s">
        <v>163</v>
      </c>
      <c r="D166" s="295"/>
      <c r="E166" s="295"/>
      <c r="F166" s="295"/>
      <c r="G166" s="295"/>
      <c r="H166" s="295"/>
      <c r="I166" s="295"/>
      <c r="J166" s="295"/>
      <c r="K166" s="295"/>
      <c r="L166" s="295"/>
      <c r="M166" s="295"/>
      <c r="N166" s="295">
        <v>0</v>
      </c>
      <c r="O166" s="295"/>
      <c r="P166" s="295"/>
      <c r="Q166" s="295"/>
      <c r="R166" s="295"/>
      <c r="S166" s="295"/>
      <c r="T166" s="295"/>
      <c r="U166" s="295"/>
      <c r="V166" s="295"/>
      <c r="W166" s="295"/>
      <c r="X166" s="295"/>
      <c r="Y166" s="411">
        <v>0</v>
      </c>
      <c r="Z166" s="411">
        <v>0</v>
      </c>
      <c r="AA166" s="411">
        <v>0</v>
      </c>
      <c r="AB166" s="411">
        <f t="shared" ref="AB166" si="361">AB165</f>
        <v>0</v>
      </c>
      <c r="AC166" s="411">
        <f t="shared" ref="AC166" si="362">AC165</f>
        <v>0</v>
      </c>
      <c r="AD166" s="411">
        <f t="shared" ref="AD166" si="363">AD165</f>
        <v>0</v>
      </c>
      <c r="AE166" s="411">
        <f t="shared" ref="AE166" si="364">AE165</f>
        <v>0</v>
      </c>
      <c r="AF166" s="411">
        <f t="shared" ref="AF166" si="365">AF165</f>
        <v>0</v>
      </c>
      <c r="AG166" s="411">
        <f t="shared" ref="AG166" si="366">AG165</f>
        <v>0</v>
      </c>
      <c r="AH166" s="411">
        <f t="shared" ref="AH166" si="367">AH165</f>
        <v>0</v>
      </c>
      <c r="AI166" s="411">
        <f t="shared" ref="AI166" si="368">AI165</f>
        <v>0</v>
      </c>
      <c r="AJ166" s="411">
        <f t="shared" ref="AJ166" si="369">AJ165</f>
        <v>0</v>
      </c>
      <c r="AK166" s="411">
        <f t="shared" ref="AK166" si="370">AK165</f>
        <v>0</v>
      </c>
      <c r="AL166" s="411">
        <f t="shared" ref="AL166" si="371">AL165</f>
        <v>0</v>
      </c>
      <c r="AM166" s="306"/>
    </row>
    <row r="167" spans="1:39" hidden="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hidden="1" outlineLevel="1">
      <c r="A168" s="522">
        <v>41</v>
      </c>
      <c r="B168" s="520"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idden="1" outlineLevel="1">
      <c r="B169" s="294" t="s">
        <v>267</v>
      </c>
      <c r="C169" s="291" t="s">
        <v>163</v>
      </c>
      <c r="D169" s="295"/>
      <c r="E169" s="295"/>
      <c r="F169" s="295"/>
      <c r="G169" s="295"/>
      <c r="H169" s="295"/>
      <c r="I169" s="295"/>
      <c r="J169" s="295"/>
      <c r="K169" s="295"/>
      <c r="L169" s="295"/>
      <c r="M169" s="295"/>
      <c r="N169" s="295">
        <v>0</v>
      </c>
      <c r="O169" s="295"/>
      <c r="P169" s="295"/>
      <c r="Q169" s="295"/>
      <c r="R169" s="295"/>
      <c r="S169" s="295"/>
      <c r="T169" s="295"/>
      <c r="U169" s="295"/>
      <c r="V169" s="295"/>
      <c r="W169" s="295"/>
      <c r="X169" s="295"/>
      <c r="Y169" s="411">
        <v>0</v>
      </c>
      <c r="Z169" s="411">
        <v>0</v>
      </c>
      <c r="AA169" s="411">
        <v>0</v>
      </c>
      <c r="AB169" s="411">
        <f t="shared" ref="AB169" si="372">AB168</f>
        <v>0</v>
      </c>
      <c r="AC169" s="411">
        <f t="shared" ref="AC169" si="373">AC168</f>
        <v>0</v>
      </c>
      <c r="AD169" s="411">
        <f t="shared" ref="AD169" si="374">AD168</f>
        <v>0</v>
      </c>
      <c r="AE169" s="411">
        <f t="shared" ref="AE169" si="375">AE168</f>
        <v>0</v>
      </c>
      <c r="AF169" s="411">
        <f t="shared" ref="AF169" si="376">AF168</f>
        <v>0</v>
      </c>
      <c r="AG169" s="411">
        <f t="shared" ref="AG169" si="377">AG168</f>
        <v>0</v>
      </c>
      <c r="AH169" s="411">
        <f t="shared" ref="AH169" si="378">AH168</f>
        <v>0</v>
      </c>
      <c r="AI169" s="411">
        <f t="shared" ref="AI169" si="379">AI168</f>
        <v>0</v>
      </c>
      <c r="AJ169" s="411">
        <f t="shared" ref="AJ169" si="380">AJ168</f>
        <v>0</v>
      </c>
      <c r="AK169" s="411">
        <f t="shared" ref="AK169" si="381">AK168</f>
        <v>0</v>
      </c>
      <c r="AL169" s="411">
        <f t="shared" ref="AL169" si="382">AL168</f>
        <v>0</v>
      </c>
      <c r="AM169" s="306"/>
    </row>
    <row r="170" spans="1:39" hidden="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hidden="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idden="1"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f t="shared" ref="AB172" si="383">AB171</f>
        <v>0</v>
      </c>
      <c r="AC172" s="411">
        <f t="shared" ref="AC172" si="384">AC171</f>
        <v>0</v>
      </c>
      <c r="AD172" s="411">
        <f t="shared" ref="AD172" si="385">AD171</f>
        <v>0</v>
      </c>
      <c r="AE172" s="411">
        <f t="shared" ref="AE172" si="386">AE171</f>
        <v>0</v>
      </c>
      <c r="AF172" s="411">
        <f t="shared" ref="AF172" si="387">AF171</f>
        <v>0</v>
      </c>
      <c r="AG172" s="411">
        <f t="shared" ref="AG172" si="388">AG171</f>
        <v>0</v>
      </c>
      <c r="AH172" s="411">
        <f t="shared" ref="AH172" si="389">AH171</f>
        <v>0</v>
      </c>
      <c r="AI172" s="411">
        <f t="shared" ref="AI172" si="390">AI171</f>
        <v>0</v>
      </c>
      <c r="AJ172" s="411">
        <f t="shared" ref="AJ172" si="391">AJ171</f>
        <v>0</v>
      </c>
      <c r="AK172" s="411">
        <f t="shared" ref="AK172" si="392">AK171</f>
        <v>0</v>
      </c>
      <c r="AL172" s="411">
        <f t="shared" ref="AL172" si="393">AL171</f>
        <v>0</v>
      </c>
      <c r="AM172" s="306"/>
    </row>
    <row r="173" spans="1:39" hidden="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hidden="1" outlineLevel="1">
      <c r="A174" s="522">
        <v>43</v>
      </c>
      <c r="B174" s="520"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idden="1" outlineLevel="1">
      <c r="B175" s="294" t="s">
        <v>267</v>
      </c>
      <c r="C175" s="291" t="s">
        <v>163</v>
      </c>
      <c r="D175" s="295"/>
      <c r="E175" s="295"/>
      <c r="F175" s="295"/>
      <c r="G175" s="295"/>
      <c r="H175" s="295"/>
      <c r="I175" s="295"/>
      <c r="J175" s="295"/>
      <c r="K175" s="295"/>
      <c r="L175" s="295"/>
      <c r="M175" s="295"/>
      <c r="N175" s="295">
        <v>0</v>
      </c>
      <c r="O175" s="295"/>
      <c r="P175" s="295"/>
      <c r="Q175" s="295"/>
      <c r="R175" s="295"/>
      <c r="S175" s="295"/>
      <c r="T175" s="295"/>
      <c r="U175" s="295"/>
      <c r="V175" s="295"/>
      <c r="W175" s="295"/>
      <c r="X175" s="295"/>
      <c r="Y175" s="411">
        <v>0</v>
      </c>
      <c r="Z175" s="411">
        <v>0</v>
      </c>
      <c r="AA175" s="411">
        <v>0</v>
      </c>
      <c r="AB175" s="411">
        <f t="shared" ref="AB175" si="394">AB174</f>
        <v>0</v>
      </c>
      <c r="AC175" s="411">
        <f t="shared" ref="AC175" si="395">AC174</f>
        <v>0</v>
      </c>
      <c r="AD175" s="411">
        <f t="shared" ref="AD175" si="396">AD174</f>
        <v>0</v>
      </c>
      <c r="AE175" s="411">
        <f t="shared" ref="AE175" si="397">AE174</f>
        <v>0</v>
      </c>
      <c r="AF175" s="411">
        <f t="shared" ref="AF175" si="398">AF174</f>
        <v>0</v>
      </c>
      <c r="AG175" s="411">
        <f t="shared" ref="AG175" si="399">AG174</f>
        <v>0</v>
      </c>
      <c r="AH175" s="411">
        <f t="shared" ref="AH175" si="400">AH174</f>
        <v>0</v>
      </c>
      <c r="AI175" s="411">
        <f t="shared" ref="AI175" si="401">AI174</f>
        <v>0</v>
      </c>
      <c r="AJ175" s="411">
        <f t="shared" ref="AJ175" si="402">AJ174</f>
        <v>0</v>
      </c>
      <c r="AK175" s="411">
        <f t="shared" ref="AK175" si="403">AK174</f>
        <v>0</v>
      </c>
      <c r="AL175" s="411">
        <f t="shared" ref="AL175" si="404">AL174</f>
        <v>0</v>
      </c>
      <c r="AM175" s="306"/>
    </row>
    <row r="176" spans="1:39" hidden="1"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hidden="1" outlineLevel="1">
      <c r="A177" s="522">
        <v>44</v>
      </c>
      <c r="B177" s="520"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idden="1" outlineLevel="1">
      <c r="B178" s="294" t="s">
        <v>267</v>
      </c>
      <c r="C178" s="291" t="s">
        <v>163</v>
      </c>
      <c r="D178" s="295"/>
      <c r="E178" s="295"/>
      <c r="F178" s="295"/>
      <c r="G178" s="295"/>
      <c r="H178" s="295"/>
      <c r="I178" s="295"/>
      <c r="J178" s="295"/>
      <c r="K178" s="295"/>
      <c r="L178" s="295"/>
      <c r="M178" s="295"/>
      <c r="N178" s="295">
        <v>0</v>
      </c>
      <c r="O178" s="295"/>
      <c r="P178" s="295"/>
      <c r="Q178" s="295"/>
      <c r="R178" s="295"/>
      <c r="S178" s="295"/>
      <c r="T178" s="295"/>
      <c r="U178" s="295"/>
      <c r="V178" s="295"/>
      <c r="W178" s="295"/>
      <c r="X178" s="295"/>
      <c r="Y178" s="411">
        <v>0</v>
      </c>
      <c r="Z178" s="411">
        <v>0</v>
      </c>
      <c r="AA178" s="411">
        <v>0</v>
      </c>
      <c r="AB178" s="411">
        <f t="shared" ref="AB178" si="405">AB177</f>
        <v>0</v>
      </c>
      <c r="AC178" s="411">
        <f t="shared" ref="AC178" si="406">AC177</f>
        <v>0</v>
      </c>
      <c r="AD178" s="411">
        <f t="shared" ref="AD178" si="407">AD177</f>
        <v>0</v>
      </c>
      <c r="AE178" s="411">
        <f t="shared" ref="AE178" si="408">AE177</f>
        <v>0</v>
      </c>
      <c r="AF178" s="411">
        <f t="shared" ref="AF178" si="409">AF177</f>
        <v>0</v>
      </c>
      <c r="AG178" s="411">
        <f t="shared" ref="AG178" si="410">AG177</f>
        <v>0</v>
      </c>
      <c r="AH178" s="411">
        <f t="shared" ref="AH178" si="411">AH177</f>
        <v>0</v>
      </c>
      <c r="AI178" s="411">
        <f t="shared" ref="AI178" si="412">AI177</f>
        <v>0</v>
      </c>
      <c r="AJ178" s="411">
        <f t="shared" ref="AJ178" si="413">AJ177</f>
        <v>0</v>
      </c>
      <c r="AK178" s="411">
        <f t="shared" ref="AK178" si="414">AK177</f>
        <v>0</v>
      </c>
      <c r="AL178" s="411">
        <f t="shared" ref="AL178" si="415">AL177</f>
        <v>0</v>
      </c>
      <c r="AM178" s="306"/>
    </row>
    <row r="179" spans="1:39" hidden="1"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hidden="1" outlineLevel="1">
      <c r="A180" s="522">
        <v>45</v>
      </c>
      <c r="B180" s="520"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idden="1" outlineLevel="1">
      <c r="B181" s="294" t="s">
        <v>267</v>
      </c>
      <c r="C181" s="291" t="s">
        <v>163</v>
      </c>
      <c r="D181" s="295"/>
      <c r="E181" s="295"/>
      <c r="F181" s="295"/>
      <c r="G181" s="295"/>
      <c r="H181" s="295"/>
      <c r="I181" s="295"/>
      <c r="J181" s="295"/>
      <c r="K181" s="295"/>
      <c r="L181" s="295"/>
      <c r="M181" s="295"/>
      <c r="N181" s="295">
        <v>0</v>
      </c>
      <c r="O181" s="295"/>
      <c r="P181" s="295"/>
      <c r="Q181" s="295"/>
      <c r="R181" s="295"/>
      <c r="S181" s="295"/>
      <c r="T181" s="295"/>
      <c r="U181" s="295"/>
      <c r="V181" s="295"/>
      <c r="W181" s="295"/>
      <c r="X181" s="295"/>
      <c r="Y181" s="411">
        <v>0</v>
      </c>
      <c r="Z181" s="411">
        <v>0</v>
      </c>
      <c r="AA181" s="411">
        <v>0</v>
      </c>
      <c r="AB181" s="411">
        <f t="shared" ref="AB181" si="416">AB180</f>
        <v>0</v>
      </c>
      <c r="AC181" s="411">
        <f t="shared" ref="AC181" si="417">AC180</f>
        <v>0</v>
      </c>
      <c r="AD181" s="411">
        <f t="shared" ref="AD181" si="418">AD180</f>
        <v>0</v>
      </c>
      <c r="AE181" s="411">
        <f t="shared" ref="AE181" si="419">AE180</f>
        <v>0</v>
      </c>
      <c r="AF181" s="411">
        <f t="shared" ref="AF181" si="420">AF180</f>
        <v>0</v>
      </c>
      <c r="AG181" s="411">
        <f t="shared" ref="AG181" si="421">AG180</f>
        <v>0</v>
      </c>
      <c r="AH181" s="411">
        <f t="shared" ref="AH181" si="422">AH180</f>
        <v>0</v>
      </c>
      <c r="AI181" s="411">
        <f t="shared" ref="AI181" si="423">AI180</f>
        <v>0</v>
      </c>
      <c r="AJ181" s="411">
        <f t="shared" ref="AJ181" si="424">AJ180</f>
        <v>0</v>
      </c>
      <c r="AK181" s="411">
        <f t="shared" ref="AK181" si="425">AK180</f>
        <v>0</v>
      </c>
      <c r="AL181" s="411">
        <f t="shared" ref="AL181" si="426">AL180</f>
        <v>0</v>
      </c>
      <c r="AM181" s="306"/>
    </row>
    <row r="182" spans="1:39" hidden="1"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hidden="1" outlineLevel="1">
      <c r="A183" s="522">
        <v>46</v>
      </c>
      <c r="B183" s="520"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idden="1" outlineLevel="1">
      <c r="B184" s="294" t="s">
        <v>267</v>
      </c>
      <c r="C184" s="291" t="s">
        <v>163</v>
      </c>
      <c r="D184" s="295"/>
      <c r="E184" s="295"/>
      <c r="F184" s="295"/>
      <c r="G184" s="295"/>
      <c r="H184" s="295"/>
      <c r="I184" s="295"/>
      <c r="J184" s="295"/>
      <c r="K184" s="295"/>
      <c r="L184" s="295"/>
      <c r="M184" s="295"/>
      <c r="N184" s="295">
        <v>0</v>
      </c>
      <c r="O184" s="295"/>
      <c r="P184" s="295"/>
      <c r="Q184" s="295"/>
      <c r="R184" s="295"/>
      <c r="S184" s="295"/>
      <c r="T184" s="295"/>
      <c r="U184" s="295"/>
      <c r="V184" s="295"/>
      <c r="W184" s="295"/>
      <c r="X184" s="295"/>
      <c r="Y184" s="411">
        <v>0</v>
      </c>
      <c r="Z184" s="411">
        <v>0</v>
      </c>
      <c r="AA184" s="411">
        <v>0</v>
      </c>
      <c r="AB184" s="411">
        <f t="shared" ref="AB184" si="427">AB183</f>
        <v>0</v>
      </c>
      <c r="AC184" s="411">
        <f t="shared" ref="AC184" si="428">AC183</f>
        <v>0</v>
      </c>
      <c r="AD184" s="411">
        <f t="shared" ref="AD184" si="429">AD183</f>
        <v>0</v>
      </c>
      <c r="AE184" s="411">
        <f t="shared" ref="AE184" si="430">AE183</f>
        <v>0</v>
      </c>
      <c r="AF184" s="411">
        <f t="shared" ref="AF184" si="431">AF183</f>
        <v>0</v>
      </c>
      <c r="AG184" s="411">
        <f t="shared" ref="AG184" si="432">AG183</f>
        <v>0</v>
      </c>
      <c r="AH184" s="411">
        <f t="shared" ref="AH184" si="433">AH183</f>
        <v>0</v>
      </c>
      <c r="AI184" s="411">
        <f t="shared" ref="AI184" si="434">AI183</f>
        <v>0</v>
      </c>
      <c r="AJ184" s="411">
        <f t="shared" ref="AJ184" si="435">AJ183</f>
        <v>0</v>
      </c>
      <c r="AK184" s="411">
        <f t="shared" ref="AK184" si="436">AK183</f>
        <v>0</v>
      </c>
      <c r="AL184" s="411">
        <f t="shared" ref="AL184" si="437">AL183</f>
        <v>0</v>
      </c>
      <c r="AM184" s="306"/>
    </row>
    <row r="185" spans="1:39" hidden="1"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hidden="1" outlineLevel="1">
      <c r="A186" s="522">
        <v>47</v>
      </c>
      <c r="B186" s="520"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idden="1" outlineLevel="1">
      <c r="B187" s="294" t="s">
        <v>267</v>
      </c>
      <c r="C187" s="291" t="s">
        <v>163</v>
      </c>
      <c r="D187" s="295"/>
      <c r="E187" s="295"/>
      <c r="F187" s="295"/>
      <c r="G187" s="295"/>
      <c r="H187" s="295"/>
      <c r="I187" s="295"/>
      <c r="J187" s="295"/>
      <c r="K187" s="295"/>
      <c r="L187" s="295"/>
      <c r="M187" s="295"/>
      <c r="N187" s="295">
        <v>0</v>
      </c>
      <c r="O187" s="295"/>
      <c r="P187" s="295"/>
      <c r="Q187" s="295"/>
      <c r="R187" s="295"/>
      <c r="S187" s="295"/>
      <c r="T187" s="295"/>
      <c r="U187" s="295"/>
      <c r="V187" s="295"/>
      <c r="W187" s="295"/>
      <c r="X187" s="295"/>
      <c r="Y187" s="411">
        <v>0</v>
      </c>
      <c r="Z187" s="411">
        <v>0</v>
      </c>
      <c r="AA187" s="411">
        <v>0</v>
      </c>
      <c r="AB187" s="411">
        <f t="shared" ref="AB187" si="438">AB186</f>
        <v>0</v>
      </c>
      <c r="AC187" s="411">
        <f t="shared" ref="AC187" si="439">AC186</f>
        <v>0</v>
      </c>
      <c r="AD187" s="411">
        <f t="shared" ref="AD187" si="440">AD186</f>
        <v>0</v>
      </c>
      <c r="AE187" s="411">
        <f t="shared" ref="AE187" si="441">AE186</f>
        <v>0</v>
      </c>
      <c r="AF187" s="411">
        <f t="shared" ref="AF187" si="442">AF186</f>
        <v>0</v>
      </c>
      <c r="AG187" s="411">
        <f t="shared" ref="AG187" si="443">AG186</f>
        <v>0</v>
      </c>
      <c r="AH187" s="411">
        <f t="shared" ref="AH187" si="444">AH186</f>
        <v>0</v>
      </c>
      <c r="AI187" s="411">
        <f t="shared" ref="AI187" si="445">AI186</f>
        <v>0</v>
      </c>
      <c r="AJ187" s="411">
        <f t="shared" ref="AJ187" si="446">AJ186</f>
        <v>0</v>
      </c>
      <c r="AK187" s="411">
        <f t="shared" ref="AK187" si="447">AK186</f>
        <v>0</v>
      </c>
      <c r="AL187" s="411">
        <f t="shared" ref="AL187" si="448">AL186</f>
        <v>0</v>
      </c>
      <c r="AM187" s="306"/>
    </row>
    <row r="188" spans="1:39" hidden="1"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hidden="1" outlineLevel="1">
      <c r="A189" s="522">
        <v>48</v>
      </c>
      <c r="B189" s="520"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idden="1" outlineLevel="1">
      <c r="B190" s="294" t="s">
        <v>267</v>
      </c>
      <c r="C190" s="291" t="s">
        <v>163</v>
      </c>
      <c r="D190" s="295"/>
      <c r="E190" s="295"/>
      <c r="F190" s="295"/>
      <c r="G190" s="295"/>
      <c r="H190" s="295"/>
      <c r="I190" s="295"/>
      <c r="J190" s="295"/>
      <c r="K190" s="295"/>
      <c r="L190" s="295"/>
      <c r="M190" s="295"/>
      <c r="N190" s="295">
        <v>0</v>
      </c>
      <c r="O190" s="295"/>
      <c r="P190" s="295"/>
      <c r="Q190" s="295"/>
      <c r="R190" s="295"/>
      <c r="S190" s="295"/>
      <c r="T190" s="295"/>
      <c r="U190" s="295"/>
      <c r="V190" s="295"/>
      <c r="W190" s="295"/>
      <c r="X190" s="295"/>
      <c r="Y190" s="411">
        <v>0</v>
      </c>
      <c r="Z190" s="411">
        <v>0</v>
      </c>
      <c r="AA190" s="411">
        <v>0</v>
      </c>
      <c r="AB190" s="411">
        <f t="shared" ref="AB190" si="449">AB189</f>
        <v>0</v>
      </c>
      <c r="AC190" s="411">
        <f t="shared" ref="AC190" si="450">AC189</f>
        <v>0</v>
      </c>
      <c r="AD190" s="411">
        <f t="shared" ref="AD190" si="451">AD189</f>
        <v>0</v>
      </c>
      <c r="AE190" s="411">
        <f t="shared" ref="AE190" si="452">AE189</f>
        <v>0</v>
      </c>
      <c r="AF190" s="411">
        <f t="shared" ref="AF190" si="453">AF189</f>
        <v>0</v>
      </c>
      <c r="AG190" s="411">
        <f t="shared" ref="AG190" si="454">AG189</f>
        <v>0</v>
      </c>
      <c r="AH190" s="411">
        <f t="shared" ref="AH190" si="455">AH189</f>
        <v>0</v>
      </c>
      <c r="AI190" s="411">
        <f t="shared" ref="AI190" si="456">AI189</f>
        <v>0</v>
      </c>
      <c r="AJ190" s="411">
        <f t="shared" ref="AJ190" si="457">AJ189</f>
        <v>0</v>
      </c>
      <c r="AK190" s="411">
        <f t="shared" ref="AK190" si="458">AK189</f>
        <v>0</v>
      </c>
      <c r="AL190" s="411">
        <f t="shared" ref="AL190" si="459">AL189</f>
        <v>0</v>
      </c>
      <c r="AM190" s="306"/>
    </row>
    <row r="191" spans="1:39" hidden="1"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hidden="1" outlineLevel="1">
      <c r="A192" s="522">
        <v>49</v>
      </c>
      <c r="B192" s="520"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idden="1" outlineLevel="1">
      <c r="B193" s="294" t="s">
        <v>267</v>
      </c>
      <c r="C193" s="291" t="s">
        <v>163</v>
      </c>
      <c r="D193" s="295"/>
      <c r="E193" s="295"/>
      <c r="F193" s="295"/>
      <c r="G193" s="295"/>
      <c r="H193" s="295"/>
      <c r="I193" s="295"/>
      <c r="J193" s="295"/>
      <c r="K193" s="295"/>
      <c r="L193" s="295"/>
      <c r="M193" s="295"/>
      <c r="N193" s="295">
        <v>0</v>
      </c>
      <c r="O193" s="295"/>
      <c r="P193" s="295"/>
      <c r="Q193" s="295"/>
      <c r="R193" s="295"/>
      <c r="S193" s="295"/>
      <c r="T193" s="295"/>
      <c r="U193" s="295"/>
      <c r="V193" s="295"/>
      <c r="W193" s="295"/>
      <c r="X193" s="295"/>
      <c r="Y193" s="411">
        <v>0</v>
      </c>
      <c r="Z193" s="411">
        <v>0</v>
      </c>
      <c r="AA193" s="411">
        <v>0</v>
      </c>
      <c r="AB193" s="411">
        <f t="shared" ref="AB193" si="460">AB192</f>
        <v>0</v>
      </c>
      <c r="AC193" s="411">
        <f t="shared" ref="AC193" si="461">AC192</f>
        <v>0</v>
      </c>
      <c r="AD193" s="411">
        <f t="shared" ref="AD193" si="462">AD192</f>
        <v>0</v>
      </c>
      <c r="AE193" s="411">
        <f t="shared" ref="AE193" si="463">AE192</f>
        <v>0</v>
      </c>
      <c r="AF193" s="411">
        <f t="shared" ref="AF193" si="464">AF192</f>
        <v>0</v>
      </c>
      <c r="AG193" s="411">
        <f t="shared" ref="AG193" si="465">AG192</f>
        <v>0</v>
      </c>
      <c r="AH193" s="411">
        <f t="shared" ref="AH193" si="466">AH192</f>
        <v>0</v>
      </c>
      <c r="AI193" s="411">
        <f t="shared" ref="AI193" si="467">AI192</f>
        <v>0</v>
      </c>
      <c r="AJ193" s="411">
        <f t="shared" ref="AJ193" si="468">AJ192</f>
        <v>0</v>
      </c>
      <c r="AK193" s="411">
        <f t="shared" ref="AK193" si="469">AK192</f>
        <v>0</v>
      </c>
      <c r="AL193" s="411">
        <f t="shared" ref="AL193" si="470">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7" t="s">
        <v>271</v>
      </c>
      <c r="C195" s="329"/>
      <c r="D195" s="329">
        <f>SUM(D38:D193)</f>
        <v>1948797.0277958044</v>
      </c>
      <c r="E195" s="329"/>
      <c r="F195" s="329"/>
      <c r="G195" s="329"/>
      <c r="H195" s="329"/>
      <c r="I195" s="329"/>
      <c r="J195" s="329"/>
      <c r="K195" s="329"/>
      <c r="L195" s="329"/>
      <c r="M195" s="329"/>
      <c r="N195" s="329"/>
      <c r="O195" s="329">
        <f>SUM(O38:O193)</f>
        <v>289.22966402950192</v>
      </c>
      <c r="P195" s="329"/>
      <c r="Q195" s="329"/>
      <c r="R195" s="329"/>
      <c r="S195" s="329"/>
      <c r="T195" s="329"/>
      <c r="U195" s="329"/>
      <c r="V195" s="329"/>
      <c r="W195" s="329"/>
      <c r="X195" s="329"/>
      <c r="Y195" s="329">
        <f>IF(Y36="kWh",SUMPRODUCT(D38:D193,Y38:Y193))</f>
        <v>588649.05488399032</v>
      </c>
      <c r="Z195" s="329">
        <f>IF(Z36="kWh",SUMPRODUCT(D38:D193,Z38:Z193))</f>
        <v>596194.43249082926</v>
      </c>
      <c r="AA195" s="329">
        <f>IF(AA36="kw",SUMPRODUCT(N38:N193,O38:O193,AA38:AA193),SUMPRODUCT(D38:D193,AA38:AA193))</f>
        <v>1276.9184299013132</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1345003</v>
      </c>
      <c r="Z196" s="392">
        <f>HLOOKUP(Z35,'2. LRAMVA Threshold'!$B$42:$Q$53,7,FALSE)</f>
        <v>543085</v>
      </c>
      <c r="AA196" s="392">
        <f>HLOOKUP(AA35,'2. LRAMVA Threshold'!$B$42:$Q$53,7,FALSE)</f>
        <v>10671</v>
      </c>
      <c r="AB196" s="392">
        <f>HLOOKUP(AB35,'2. LRAMVA Threshold'!$B$42:$Q$53,7,FALSE)</f>
        <v>196</v>
      </c>
      <c r="AC196" s="392">
        <f>HLOOKUP(AC35,'2. LRAMVA Threshold'!$B$42:$Q$53,7,FALSE)</f>
        <v>4684</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1.9800000000000002E-2</v>
      </c>
      <c r="Z198" s="341">
        <f>HLOOKUP(Z$35,'3.  Distribution Rates'!$C$122:$P$133,7,FALSE)</f>
        <v>1.34E-2</v>
      </c>
      <c r="AA198" s="341">
        <f>HLOOKUP(AA$35,'3.  Distribution Rates'!$C$122:$P$133,7,FALSE)</f>
        <v>3.1553</v>
      </c>
      <c r="AB198" s="341">
        <f>HLOOKUP(AB$35,'3.  Distribution Rates'!$C$122:$P$133,7,FALSE)</f>
        <v>14.715299999999999</v>
      </c>
      <c r="AC198" s="341">
        <f>HLOOKUP(AC$35,'3.  Distribution Rates'!$C$122:$P$133,7,FALSE)</f>
        <v>1.1599999999999999E-2</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4620.5087774989552</v>
      </c>
      <c r="Z199" s="378">
        <f>'4.  2011-2014 LRAM'!Z138*Z198</f>
        <v>2458.5409414719547</v>
      </c>
      <c r="AA199" s="378">
        <f>'4.  2011-2014 LRAM'!AA138*AA198</f>
        <v>1904.1893547714626</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8983.2390737423721</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3602.747318375657</v>
      </c>
      <c r="Z200" s="378">
        <f>'4.  2011-2014 LRAM'!Z267*Z198</f>
        <v>7410.5036671540493</v>
      </c>
      <c r="AA200" s="378">
        <f>'4.  2011-2014 LRAM'!AA267*AA198</f>
        <v>6054.5011957144388</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17067.752181244145</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3516.0847836333292</v>
      </c>
      <c r="Z201" s="378">
        <f>'4.  2011-2014 LRAM'!Z396*Z198</f>
        <v>10709.111400860476</v>
      </c>
      <c r="AA201" s="378">
        <f>'4.  2011-2014 LRAM'!AA396*AA198</f>
        <v>4096.6820875461353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18321.878272039939</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11457.021600468599</v>
      </c>
      <c r="Z202" s="378">
        <f>'4.  2011-2014 LRAM'!Z526*Z198</f>
        <v>16227.057812603247</v>
      </c>
      <c r="AA202" s="378">
        <f>'4.  2011-2014 LRAM'!AA526*AA198</f>
        <v>3395.9079888845722</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31079.987401956419</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11655.251286703009</v>
      </c>
      <c r="Z203" s="378">
        <f t="shared" ref="Z203:AA203" si="471">Z195*Z198</f>
        <v>7989.0053953771121</v>
      </c>
      <c r="AA203" s="378">
        <f t="shared" si="471"/>
        <v>4029.0607218676137</v>
      </c>
      <c r="AB203" s="378">
        <f t="shared" ref="AB203:AL203" si="472">AB195*AB198</f>
        <v>0</v>
      </c>
      <c r="AC203" s="378">
        <f t="shared" si="472"/>
        <v>0</v>
      </c>
      <c r="AD203" s="378">
        <f t="shared" si="472"/>
        <v>0</v>
      </c>
      <c r="AE203" s="378">
        <f t="shared" si="472"/>
        <v>0</v>
      </c>
      <c r="AF203" s="378">
        <f t="shared" si="472"/>
        <v>0</v>
      </c>
      <c r="AG203" s="378">
        <f t="shared" si="472"/>
        <v>0</v>
      </c>
      <c r="AH203" s="378">
        <f t="shared" si="472"/>
        <v>0</v>
      </c>
      <c r="AI203" s="378">
        <f t="shared" si="472"/>
        <v>0</v>
      </c>
      <c r="AJ203" s="378">
        <f t="shared" si="472"/>
        <v>0</v>
      </c>
      <c r="AK203" s="378">
        <f t="shared" si="472"/>
        <v>0</v>
      </c>
      <c r="AL203" s="378">
        <f t="shared" si="472"/>
        <v>0</v>
      </c>
      <c r="AM203" s="629">
        <f>SUM(Y203:AL203)</f>
        <v>23673.317403947734</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34851.613766679548</v>
      </c>
      <c r="Z204" s="346">
        <f>SUM(Z199:Z203)</f>
        <v>44794.219217466838</v>
      </c>
      <c r="AA204" s="346">
        <f t="shared" ref="AA204" si="473">SUM(AA199:AA203)</f>
        <v>19480.341348784223</v>
      </c>
      <c r="AB204" s="346">
        <f t="shared" ref="AB204:AE204" si="474">SUM(AB199:AB203)</f>
        <v>0</v>
      </c>
      <c r="AC204" s="346">
        <f t="shared" si="474"/>
        <v>0</v>
      </c>
      <c r="AD204" s="346">
        <f t="shared" si="474"/>
        <v>0</v>
      </c>
      <c r="AE204" s="346">
        <f t="shared" si="474"/>
        <v>0</v>
      </c>
      <c r="AF204" s="346">
        <f>SUM(AF199:AF203)</f>
        <v>0</v>
      </c>
      <c r="AG204" s="346">
        <f>SUM(AG199:AG203)</f>
        <v>0</v>
      </c>
      <c r="AH204" s="346">
        <f t="shared" ref="AH204:AL204" si="475">SUM(AH199:AH203)</f>
        <v>0</v>
      </c>
      <c r="AI204" s="346">
        <f t="shared" si="475"/>
        <v>0</v>
      </c>
      <c r="AJ204" s="346">
        <f t="shared" si="475"/>
        <v>0</v>
      </c>
      <c r="AK204" s="346">
        <f t="shared" si="475"/>
        <v>0</v>
      </c>
      <c r="AL204" s="346">
        <f t="shared" si="475"/>
        <v>0</v>
      </c>
      <c r="AM204" s="407">
        <f>SUM(AM199:AM203)</f>
        <v>99126.174332930605</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26631.059400000002</v>
      </c>
      <c r="Z205" s="347">
        <f t="shared" ref="Z205:AA205" si="476">Z196*Z198</f>
        <v>7277.3389999999999</v>
      </c>
      <c r="AA205" s="347">
        <f t="shared" si="476"/>
        <v>33670.206299999998</v>
      </c>
      <c r="AB205" s="347">
        <f t="shared" ref="AB205:AE205" si="477">AB196*AB198</f>
        <v>2884.1987999999997</v>
      </c>
      <c r="AC205" s="347">
        <f t="shared" si="477"/>
        <v>54.334399999999995</v>
      </c>
      <c r="AD205" s="347">
        <f t="shared" si="477"/>
        <v>0</v>
      </c>
      <c r="AE205" s="347">
        <f t="shared" si="477"/>
        <v>0</v>
      </c>
      <c r="AF205" s="347">
        <f>AF196*AF198</f>
        <v>0</v>
      </c>
      <c r="AG205" s="347">
        <f t="shared" ref="AG205:AL205" si="478">AG196*AG198</f>
        <v>0</v>
      </c>
      <c r="AH205" s="347">
        <f t="shared" si="478"/>
        <v>0</v>
      </c>
      <c r="AI205" s="347">
        <f t="shared" si="478"/>
        <v>0</v>
      </c>
      <c r="AJ205" s="347">
        <f t="shared" si="478"/>
        <v>0</v>
      </c>
      <c r="AK205" s="347">
        <f t="shared" si="478"/>
        <v>0</v>
      </c>
      <c r="AL205" s="347">
        <f t="shared" si="478"/>
        <v>0</v>
      </c>
      <c r="AM205" s="407">
        <f>SUM(Y205:AL205)</f>
        <v>70517.137900000002</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28609.036432930603</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578989.81832256762</v>
      </c>
      <c r="Z208" s="291">
        <f>SUMPRODUCT(E38:E193,Z38:Z193)</f>
        <v>569603.09528286057</v>
      </c>
      <c r="AA208" s="291">
        <f>IF(AA36="kw",SUMPRODUCT(N38:N193,P38:P193,AA38:AA193),SUMPRODUCT(E38:E193,AA38:AA193))</f>
        <v>1276.9184299013132</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578377.51123180834</v>
      </c>
      <c r="Z209" s="291">
        <f>SUMPRODUCT(F38:F193,Z38:Z193)</f>
        <v>540951.08276346303</v>
      </c>
      <c r="AA209" s="291">
        <f>IF(AA36="kw",SUMPRODUCT(N38:N193,Q38:Q193,AA38:AA193),SUMPRODUCT(F38:F193,AA38:AA193))</f>
        <v>1321.9041729738897</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577660.79559471598</v>
      </c>
      <c r="Z210" s="291">
        <f>SUMPRODUCT(G38:G193,Z38:Z193)</f>
        <v>553114.81494703074</v>
      </c>
      <c r="AA210" s="291">
        <f>IF(AA36="kw",SUMPRODUCT(N38:N193,R38:R193,AA38:AA193),SUMPRODUCT(G38:G193,AA38:AA193))</f>
        <v>1321.9041729738897</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572253.95823375299</v>
      </c>
      <c r="Z211" s="291">
        <f>SUMPRODUCT(H38:H193,Z38:Z193)</f>
        <v>553114.81494703074</v>
      </c>
      <c r="AA211" s="291">
        <f>IF(AA36="kw",SUMPRODUCT(N38:N193,S38:S193,AA38:AA193),SUMPRODUCT(H38:H193,AA38:AA193))</f>
        <v>1321.9041729738897</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566149.33176084189</v>
      </c>
      <c r="Z212" s="326">
        <f>SUMPRODUCT(I38:I193,Z38:Z193)</f>
        <v>553114.81494703074</v>
      </c>
      <c r="AA212" s="326">
        <f>IF(AA36="kw",SUMPRODUCT(N38:N193,T38:T193,AA38:AA193),SUMPRODUCT(I38:I193,AA38:AA193))</f>
        <v>1321.9041729738897</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39" t="s">
        <v>211</v>
      </c>
      <c r="C217" s="841" t="s">
        <v>33</v>
      </c>
      <c r="D217" s="284" t="s">
        <v>422</v>
      </c>
      <c r="E217" s="843" t="s">
        <v>209</v>
      </c>
      <c r="F217" s="844"/>
      <c r="G217" s="844"/>
      <c r="H217" s="844"/>
      <c r="I217" s="844"/>
      <c r="J217" s="844"/>
      <c r="K217" s="844"/>
      <c r="L217" s="844"/>
      <c r="M217" s="845"/>
      <c r="N217" s="846" t="s">
        <v>213</v>
      </c>
      <c r="O217" s="284" t="s">
        <v>423</v>
      </c>
      <c r="P217" s="843" t="s">
        <v>212</v>
      </c>
      <c r="Q217" s="844"/>
      <c r="R217" s="844"/>
      <c r="S217" s="844"/>
      <c r="T217" s="844"/>
      <c r="U217" s="844"/>
      <c r="V217" s="844"/>
      <c r="W217" s="844"/>
      <c r="X217" s="845"/>
      <c r="Y217" s="836" t="s">
        <v>243</v>
      </c>
      <c r="Z217" s="837"/>
      <c r="AA217" s="837"/>
      <c r="AB217" s="837"/>
      <c r="AC217" s="837"/>
      <c r="AD217" s="837"/>
      <c r="AE217" s="837"/>
      <c r="AF217" s="837"/>
      <c r="AG217" s="837"/>
      <c r="AH217" s="837"/>
      <c r="AI217" s="837"/>
      <c r="AJ217" s="837"/>
      <c r="AK217" s="837"/>
      <c r="AL217" s="837"/>
      <c r="AM217" s="838"/>
    </row>
    <row r="218" spans="1:39" ht="60.75" customHeight="1">
      <c r="B218" s="840"/>
      <c r="C218" s="842"/>
      <c r="D218" s="285">
        <v>2016</v>
      </c>
      <c r="E218" s="285">
        <v>2017</v>
      </c>
      <c r="F218" s="285">
        <v>2018</v>
      </c>
      <c r="G218" s="285">
        <v>2019</v>
      </c>
      <c r="H218" s="285">
        <v>2020</v>
      </c>
      <c r="I218" s="285">
        <v>2021</v>
      </c>
      <c r="J218" s="285">
        <v>2022</v>
      </c>
      <c r="K218" s="285">
        <v>2023</v>
      </c>
      <c r="L218" s="285">
        <v>2024</v>
      </c>
      <c r="M218" s="285">
        <v>2025</v>
      </c>
      <c r="N218" s="84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Streetlights</v>
      </c>
      <c r="AC218" s="285" t="str">
        <f>'1.  LRAMVA Summary'!H52</f>
        <v>Unmetered Scattered Load</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22">
        <v>1</v>
      </c>
      <c r="B221" s="520" t="s">
        <v>95</v>
      </c>
      <c r="C221" s="291" t="s">
        <v>25</v>
      </c>
      <c r="D221" s="295" t="s">
        <v>771</v>
      </c>
      <c r="E221" s="295" t="s">
        <v>771</v>
      </c>
      <c r="F221" s="295" t="s">
        <v>771</v>
      </c>
      <c r="G221" s="295" t="s">
        <v>771</v>
      </c>
      <c r="H221" s="295" t="s">
        <v>771</v>
      </c>
      <c r="I221" s="295" t="s">
        <v>771</v>
      </c>
      <c r="J221" s="295" t="s">
        <v>771</v>
      </c>
      <c r="K221" s="295" t="s">
        <v>771</v>
      </c>
      <c r="L221" s="295" t="s">
        <v>771</v>
      </c>
      <c r="M221" s="295" t="s">
        <v>771</v>
      </c>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idden="1" outlineLevel="1">
      <c r="B222" s="294" t="s">
        <v>289</v>
      </c>
      <c r="C222" s="291" t="s">
        <v>163</v>
      </c>
      <c r="D222" s="295" t="s">
        <v>771</v>
      </c>
      <c r="E222" s="295" t="s">
        <v>771</v>
      </c>
      <c r="F222" s="295" t="s">
        <v>771</v>
      </c>
      <c r="G222" s="295" t="s">
        <v>771</v>
      </c>
      <c r="H222" s="295" t="s">
        <v>771</v>
      </c>
      <c r="I222" s="295" t="s">
        <v>771</v>
      </c>
      <c r="J222" s="295" t="s">
        <v>771</v>
      </c>
      <c r="K222" s="295" t="s">
        <v>771</v>
      </c>
      <c r="L222" s="295" t="s">
        <v>771</v>
      </c>
      <c r="M222" s="295" t="s">
        <v>771</v>
      </c>
      <c r="N222" s="468"/>
      <c r="O222" s="295"/>
      <c r="P222" s="295"/>
      <c r="Q222" s="295"/>
      <c r="R222" s="295"/>
      <c r="S222" s="295"/>
      <c r="T222" s="295"/>
      <c r="U222" s="295"/>
      <c r="V222" s="295"/>
      <c r="W222" s="295"/>
      <c r="X222" s="295"/>
      <c r="Y222" s="411">
        <f>Y221</f>
        <v>0</v>
      </c>
      <c r="Z222" s="411">
        <f t="shared" ref="Z222:AA222" si="479">Z221</f>
        <v>0</v>
      </c>
      <c r="AA222" s="411">
        <f t="shared" si="479"/>
        <v>0</v>
      </c>
      <c r="AB222" s="411">
        <f t="shared" ref="AB222" si="480">AB221</f>
        <v>0</v>
      </c>
      <c r="AC222" s="411">
        <f t="shared" ref="AC222" si="481">AC221</f>
        <v>0</v>
      </c>
      <c r="AD222" s="411">
        <f t="shared" ref="AD222" si="482">AD221</f>
        <v>0</v>
      </c>
      <c r="AE222" s="411">
        <f t="shared" ref="AE222" si="483">AE221</f>
        <v>0</v>
      </c>
      <c r="AF222" s="411">
        <f t="shared" ref="AF222" si="484">AF221</f>
        <v>0</v>
      </c>
      <c r="AG222" s="411">
        <f t="shared" ref="AG222" si="485">AG221</f>
        <v>0</v>
      </c>
      <c r="AH222" s="411">
        <f t="shared" ref="AH222" si="486">AH221</f>
        <v>0</v>
      </c>
      <c r="AI222" s="411">
        <f t="shared" ref="AI222" si="487">AI221</f>
        <v>0</v>
      </c>
      <c r="AJ222" s="411">
        <f t="shared" ref="AJ222" si="488">AJ221</f>
        <v>0</v>
      </c>
      <c r="AK222" s="411">
        <f t="shared" ref="AK222" si="489">AK221</f>
        <v>0</v>
      </c>
      <c r="AL222" s="411">
        <f t="shared" ref="AL222" si="490">AL221</f>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AA225" si="491">Z224</f>
        <v>0</v>
      </c>
      <c r="AA225" s="411">
        <f t="shared" si="491"/>
        <v>0</v>
      </c>
      <c r="AB225" s="411">
        <f t="shared" ref="AB225" si="492">AB224</f>
        <v>0</v>
      </c>
      <c r="AC225" s="411">
        <f t="shared" ref="AC225" si="493">AC224</f>
        <v>0</v>
      </c>
      <c r="AD225" s="411">
        <f t="shared" ref="AD225" si="494">AD224</f>
        <v>0</v>
      </c>
      <c r="AE225" s="411">
        <f t="shared" ref="AE225" si="495">AE224</f>
        <v>0</v>
      </c>
      <c r="AF225" s="411">
        <f t="shared" ref="AF225" si="496">AF224</f>
        <v>0</v>
      </c>
      <c r="AG225" s="411">
        <f t="shared" ref="AG225" si="497">AG224</f>
        <v>0</v>
      </c>
      <c r="AH225" s="411">
        <f t="shared" ref="AH225" si="498">AH224</f>
        <v>0</v>
      </c>
      <c r="AI225" s="411">
        <f t="shared" ref="AI225" si="499">AI224</f>
        <v>0</v>
      </c>
      <c r="AJ225" s="411">
        <f t="shared" ref="AJ225" si="500">AJ224</f>
        <v>0</v>
      </c>
      <c r="AK225" s="411">
        <f t="shared" ref="AK225" si="501">AK224</f>
        <v>0</v>
      </c>
      <c r="AL225" s="411">
        <f t="shared" ref="AL225" si="502">AL224</f>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AA228" si="503">Z227</f>
        <v>0</v>
      </c>
      <c r="AA228" s="411">
        <f t="shared" si="503"/>
        <v>0</v>
      </c>
      <c r="AB228" s="411">
        <f t="shared" ref="AB228" si="504">AB227</f>
        <v>0</v>
      </c>
      <c r="AC228" s="411">
        <f t="shared" ref="AC228" si="505">AC227</f>
        <v>0</v>
      </c>
      <c r="AD228" s="411">
        <f t="shared" ref="AD228" si="506">AD227</f>
        <v>0</v>
      </c>
      <c r="AE228" s="411">
        <f t="shared" ref="AE228" si="507">AE227</f>
        <v>0</v>
      </c>
      <c r="AF228" s="411">
        <f t="shared" ref="AF228" si="508">AF227</f>
        <v>0</v>
      </c>
      <c r="AG228" s="411">
        <f t="shared" ref="AG228" si="509">AG227</f>
        <v>0</v>
      </c>
      <c r="AH228" s="411">
        <f t="shared" ref="AH228" si="510">AH227</f>
        <v>0</v>
      </c>
      <c r="AI228" s="411">
        <f t="shared" ref="AI228" si="511">AI227</f>
        <v>0</v>
      </c>
      <c r="AJ228" s="411">
        <f t="shared" ref="AJ228" si="512">AJ227</f>
        <v>0</v>
      </c>
      <c r="AK228" s="411">
        <f t="shared" ref="AK228" si="513">AK227</f>
        <v>0</v>
      </c>
      <c r="AL228" s="411">
        <f t="shared" ref="AL228" si="514">AL227</f>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idden="1" outlineLevel="1">
      <c r="A230" s="522">
        <v>4</v>
      </c>
      <c r="B230" s="520" t="s">
        <v>673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AA231" si="515">Z230</f>
        <v>0</v>
      </c>
      <c r="AA231" s="411">
        <f t="shared" si="515"/>
        <v>0</v>
      </c>
      <c r="AB231" s="411">
        <f t="shared" ref="AB231" si="516">AB230</f>
        <v>0</v>
      </c>
      <c r="AC231" s="411">
        <f t="shared" ref="AC231" si="517">AC230</f>
        <v>0</v>
      </c>
      <c r="AD231" s="411">
        <f t="shared" ref="AD231" si="518">AD230</f>
        <v>0</v>
      </c>
      <c r="AE231" s="411">
        <f t="shared" ref="AE231" si="519">AE230</f>
        <v>0</v>
      </c>
      <c r="AF231" s="411">
        <f t="shared" ref="AF231" si="520">AF230</f>
        <v>0</v>
      </c>
      <c r="AG231" s="411">
        <f t="shared" ref="AG231" si="521">AG230</f>
        <v>0</v>
      </c>
      <c r="AH231" s="411">
        <f t="shared" ref="AH231" si="522">AH230</f>
        <v>0</v>
      </c>
      <c r="AI231" s="411">
        <f t="shared" ref="AI231" si="523">AI230</f>
        <v>0</v>
      </c>
      <c r="AJ231" s="411">
        <f t="shared" ref="AJ231" si="524">AJ230</f>
        <v>0</v>
      </c>
      <c r="AK231" s="411">
        <f t="shared" ref="AK231" si="525">AK230</f>
        <v>0</v>
      </c>
      <c r="AL231" s="411">
        <f t="shared" ref="AL231" si="526">AL230</f>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AA234" si="527">Z233</f>
        <v>0</v>
      </c>
      <c r="AA234" s="411">
        <f t="shared" si="527"/>
        <v>0</v>
      </c>
      <c r="AB234" s="411">
        <f t="shared" ref="AB234" si="528">AB233</f>
        <v>0</v>
      </c>
      <c r="AC234" s="411">
        <f t="shared" ref="AC234" si="529">AC233</f>
        <v>0</v>
      </c>
      <c r="AD234" s="411">
        <f t="shared" ref="AD234" si="530">AD233</f>
        <v>0</v>
      </c>
      <c r="AE234" s="411">
        <f t="shared" ref="AE234" si="531">AE233</f>
        <v>0</v>
      </c>
      <c r="AF234" s="411">
        <f t="shared" ref="AF234" si="532">AF233</f>
        <v>0</v>
      </c>
      <c r="AG234" s="411">
        <f t="shared" ref="AG234" si="533">AG233</f>
        <v>0</v>
      </c>
      <c r="AH234" s="411">
        <f t="shared" ref="AH234" si="534">AH233</f>
        <v>0</v>
      </c>
      <c r="AI234" s="411">
        <f t="shared" ref="AI234" si="535">AI233</f>
        <v>0</v>
      </c>
      <c r="AJ234" s="411">
        <f t="shared" ref="AJ234" si="536">AJ233</f>
        <v>0</v>
      </c>
      <c r="AK234" s="411">
        <f t="shared" ref="AK234" si="537">AK233</f>
        <v>0</v>
      </c>
      <c r="AL234" s="411">
        <f t="shared" ref="AL234" si="538">AL233</f>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AA238" si="539">Z237</f>
        <v>0</v>
      </c>
      <c r="AA238" s="411">
        <f t="shared" si="539"/>
        <v>0</v>
      </c>
      <c r="AB238" s="411">
        <f t="shared" ref="AB238" si="540">AB237</f>
        <v>0</v>
      </c>
      <c r="AC238" s="411">
        <f t="shared" ref="AC238" si="541">AC237</f>
        <v>0</v>
      </c>
      <c r="AD238" s="411">
        <f t="shared" ref="AD238" si="542">AD237</f>
        <v>0</v>
      </c>
      <c r="AE238" s="411">
        <f t="shared" ref="AE238" si="543">AE237</f>
        <v>0</v>
      </c>
      <c r="AF238" s="411">
        <f t="shared" ref="AF238" si="544">AF237</f>
        <v>0</v>
      </c>
      <c r="AG238" s="411">
        <f t="shared" ref="AG238" si="545">AG237</f>
        <v>0</v>
      </c>
      <c r="AH238" s="411">
        <f t="shared" ref="AH238" si="546">AH237</f>
        <v>0</v>
      </c>
      <c r="AI238" s="411">
        <f t="shared" ref="AI238" si="547">AI237</f>
        <v>0</v>
      </c>
      <c r="AJ238" s="411">
        <f t="shared" ref="AJ238" si="548">AJ237</f>
        <v>0</v>
      </c>
      <c r="AK238" s="411">
        <f t="shared" ref="AK238" si="549">AK237</f>
        <v>0</v>
      </c>
      <c r="AL238" s="411">
        <f t="shared" ref="AL238" si="550">AL237</f>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AA241" si="551">Z240</f>
        <v>0</v>
      </c>
      <c r="AA241" s="411">
        <f t="shared" si="551"/>
        <v>0</v>
      </c>
      <c r="AB241" s="411">
        <f t="shared" ref="AB241" si="552">AB240</f>
        <v>0</v>
      </c>
      <c r="AC241" s="411">
        <f t="shared" ref="AC241" si="553">AC240</f>
        <v>0</v>
      </c>
      <c r="AD241" s="411">
        <f t="shared" ref="AD241" si="554">AD240</f>
        <v>0</v>
      </c>
      <c r="AE241" s="411">
        <f t="shared" ref="AE241" si="555">AE240</f>
        <v>0</v>
      </c>
      <c r="AF241" s="411">
        <f t="shared" ref="AF241" si="556">AF240</f>
        <v>0</v>
      </c>
      <c r="AG241" s="411">
        <f t="shared" ref="AG241" si="557">AG240</f>
        <v>0</v>
      </c>
      <c r="AH241" s="411">
        <f t="shared" ref="AH241" si="558">AH240</f>
        <v>0</v>
      </c>
      <c r="AI241" s="411">
        <f t="shared" ref="AI241" si="559">AI240</f>
        <v>0</v>
      </c>
      <c r="AJ241" s="411">
        <f t="shared" ref="AJ241" si="560">AJ240</f>
        <v>0</v>
      </c>
      <c r="AK241" s="411">
        <f t="shared" ref="AK241" si="561">AK240</f>
        <v>0</v>
      </c>
      <c r="AL241" s="411">
        <f t="shared" ref="AL241" si="562">AL240</f>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AA244" si="563">Z243</f>
        <v>0</v>
      </c>
      <c r="AA244" s="411">
        <f t="shared" si="563"/>
        <v>0</v>
      </c>
      <c r="AB244" s="411">
        <f t="shared" ref="AB244" si="564">AB243</f>
        <v>0</v>
      </c>
      <c r="AC244" s="411">
        <f t="shared" ref="AC244" si="565">AC243</f>
        <v>0</v>
      </c>
      <c r="AD244" s="411">
        <f t="shared" ref="AD244" si="566">AD243</f>
        <v>0</v>
      </c>
      <c r="AE244" s="411">
        <f t="shared" ref="AE244" si="567">AE243</f>
        <v>0</v>
      </c>
      <c r="AF244" s="411">
        <f t="shared" ref="AF244" si="568">AF243</f>
        <v>0</v>
      </c>
      <c r="AG244" s="411">
        <f t="shared" ref="AG244" si="569">AG243</f>
        <v>0</v>
      </c>
      <c r="AH244" s="411">
        <f t="shared" ref="AH244" si="570">AH243</f>
        <v>0</v>
      </c>
      <c r="AI244" s="411">
        <f t="shared" ref="AI244" si="571">AI243</f>
        <v>0</v>
      </c>
      <c r="AJ244" s="411">
        <f t="shared" ref="AJ244" si="572">AJ243</f>
        <v>0</v>
      </c>
      <c r="AK244" s="411">
        <f t="shared" ref="AK244" si="573">AK243</f>
        <v>0</v>
      </c>
      <c r="AL244" s="411">
        <f t="shared" ref="AL244" si="574">AL243</f>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AA247" si="575">Z246</f>
        <v>0</v>
      </c>
      <c r="AA247" s="411">
        <f t="shared" si="575"/>
        <v>0</v>
      </c>
      <c r="AB247" s="411">
        <f t="shared" ref="AB247" si="576">AB246</f>
        <v>0</v>
      </c>
      <c r="AC247" s="411">
        <f t="shared" ref="AC247" si="577">AC246</f>
        <v>0</v>
      </c>
      <c r="AD247" s="411">
        <f t="shared" ref="AD247" si="578">AD246</f>
        <v>0</v>
      </c>
      <c r="AE247" s="411">
        <f t="shared" ref="AE247" si="579">AE246</f>
        <v>0</v>
      </c>
      <c r="AF247" s="411">
        <f t="shared" ref="AF247" si="580">AF246</f>
        <v>0</v>
      </c>
      <c r="AG247" s="411">
        <f t="shared" ref="AG247" si="581">AG246</f>
        <v>0</v>
      </c>
      <c r="AH247" s="411">
        <f t="shared" ref="AH247" si="582">AH246</f>
        <v>0</v>
      </c>
      <c r="AI247" s="411">
        <f t="shared" ref="AI247" si="583">AI246</f>
        <v>0</v>
      </c>
      <c r="AJ247" s="411">
        <f t="shared" ref="AJ247" si="584">AJ246</f>
        <v>0</v>
      </c>
      <c r="AK247" s="411">
        <f t="shared" ref="AK247" si="585">AK246</f>
        <v>0</v>
      </c>
      <c r="AL247" s="411">
        <f t="shared" ref="AL247" si="586">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AA250" si="587">Z249</f>
        <v>0</v>
      </c>
      <c r="AA250" s="411">
        <f t="shared" si="587"/>
        <v>0</v>
      </c>
      <c r="AB250" s="411">
        <f t="shared" ref="AB250" si="588">AB249</f>
        <v>0</v>
      </c>
      <c r="AC250" s="411">
        <f t="shared" ref="AC250" si="589">AC249</f>
        <v>0</v>
      </c>
      <c r="AD250" s="411">
        <f t="shared" ref="AD250" si="590">AD249</f>
        <v>0</v>
      </c>
      <c r="AE250" s="411">
        <f t="shared" ref="AE250" si="591">AE249</f>
        <v>0</v>
      </c>
      <c r="AF250" s="411">
        <f t="shared" ref="AF250" si="592">AF249</f>
        <v>0</v>
      </c>
      <c r="AG250" s="411">
        <f t="shared" ref="AG250" si="593">AG249</f>
        <v>0</v>
      </c>
      <c r="AH250" s="411">
        <f t="shared" ref="AH250" si="594">AH249</f>
        <v>0</v>
      </c>
      <c r="AI250" s="411">
        <f t="shared" ref="AI250" si="595">AI249</f>
        <v>0</v>
      </c>
      <c r="AJ250" s="411">
        <f t="shared" ref="AJ250" si="596">AJ249</f>
        <v>0</v>
      </c>
      <c r="AK250" s="411">
        <f t="shared" ref="AK250" si="597">AK249</f>
        <v>0</v>
      </c>
      <c r="AL250" s="411">
        <f t="shared" ref="AL250" si="598">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AA254" si="599">Z253</f>
        <v>0</v>
      </c>
      <c r="AA254" s="411">
        <f t="shared" si="599"/>
        <v>0</v>
      </c>
      <c r="AB254" s="411">
        <f t="shared" ref="AB254" si="600">AB253</f>
        <v>0</v>
      </c>
      <c r="AC254" s="411">
        <f t="shared" ref="AC254" si="601">AC253</f>
        <v>0</v>
      </c>
      <c r="AD254" s="411">
        <f t="shared" ref="AD254" si="602">AD253</f>
        <v>0</v>
      </c>
      <c r="AE254" s="411">
        <f t="shared" ref="AE254" si="603">AE253</f>
        <v>0</v>
      </c>
      <c r="AF254" s="411">
        <f t="shared" ref="AF254" si="604">AF253</f>
        <v>0</v>
      </c>
      <c r="AG254" s="411">
        <f t="shared" ref="AG254" si="605">AG253</f>
        <v>0</v>
      </c>
      <c r="AH254" s="411">
        <f t="shared" ref="AH254" si="606">AH253</f>
        <v>0</v>
      </c>
      <c r="AI254" s="411">
        <f t="shared" ref="AI254" si="607">AI253</f>
        <v>0</v>
      </c>
      <c r="AJ254" s="411">
        <f t="shared" ref="AJ254" si="608">AJ253</f>
        <v>0</v>
      </c>
      <c r="AK254" s="411">
        <f t="shared" ref="AK254" si="609">AK253</f>
        <v>0</v>
      </c>
      <c r="AL254" s="411">
        <f t="shared" ref="AL254" si="610">AL253</f>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AA257" si="611">Z256</f>
        <v>0</v>
      </c>
      <c r="AA257" s="411">
        <f t="shared" si="611"/>
        <v>0</v>
      </c>
      <c r="AB257" s="411">
        <f t="shared" ref="AB257" si="612">AB256</f>
        <v>0</v>
      </c>
      <c r="AC257" s="411">
        <f t="shared" ref="AC257" si="613">AC256</f>
        <v>0</v>
      </c>
      <c r="AD257" s="411">
        <f t="shared" ref="AD257" si="614">AD256</f>
        <v>0</v>
      </c>
      <c r="AE257" s="411">
        <f t="shared" ref="AE257" si="615">AE256</f>
        <v>0</v>
      </c>
      <c r="AF257" s="411">
        <f t="shared" ref="AF257" si="616">AF256</f>
        <v>0</v>
      </c>
      <c r="AG257" s="411">
        <f t="shared" ref="AG257" si="617">AG256</f>
        <v>0</v>
      </c>
      <c r="AH257" s="411">
        <f t="shared" ref="AH257" si="618">AH256</f>
        <v>0</v>
      </c>
      <c r="AI257" s="411">
        <f t="shared" ref="AI257" si="619">AI256</f>
        <v>0</v>
      </c>
      <c r="AJ257" s="411">
        <f t="shared" ref="AJ257" si="620">AJ256</f>
        <v>0</v>
      </c>
      <c r="AK257" s="411">
        <f t="shared" ref="AK257" si="621">AK256</f>
        <v>0</v>
      </c>
      <c r="AL257" s="411">
        <f t="shared" ref="AL257" si="622">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AA260" si="623">Z259</f>
        <v>0</v>
      </c>
      <c r="AA260" s="411">
        <f t="shared" si="623"/>
        <v>0</v>
      </c>
      <c r="AB260" s="411">
        <f t="shared" ref="AB260" si="624">AB259</f>
        <v>0</v>
      </c>
      <c r="AC260" s="411">
        <f t="shared" ref="AC260" si="625">AC259</f>
        <v>0</v>
      </c>
      <c r="AD260" s="411">
        <f t="shared" ref="AD260" si="626">AD259</f>
        <v>0</v>
      </c>
      <c r="AE260" s="411">
        <f t="shared" ref="AE260" si="627">AE259</f>
        <v>0</v>
      </c>
      <c r="AF260" s="411">
        <f t="shared" ref="AF260" si="628">AF259</f>
        <v>0</v>
      </c>
      <c r="AG260" s="411">
        <f t="shared" ref="AG260" si="629">AG259</f>
        <v>0</v>
      </c>
      <c r="AH260" s="411">
        <f t="shared" ref="AH260" si="630">AH259</f>
        <v>0</v>
      </c>
      <c r="AI260" s="411">
        <f t="shared" ref="AI260" si="631">AI259</f>
        <v>0</v>
      </c>
      <c r="AJ260" s="411">
        <f t="shared" ref="AJ260" si="632">AJ259</f>
        <v>0</v>
      </c>
      <c r="AK260" s="411">
        <f t="shared" ref="AK260" si="633">AK259</f>
        <v>0</v>
      </c>
      <c r="AL260" s="411">
        <f t="shared" ref="AL260" si="634">AL259</f>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AA264" si="635">Z263</f>
        <v>0</v>
      </c>
      <c r="AA264" s="411">
        <f t="shared" si="635"/>
        <v>0</v>
      </c>
      <c r="AB264" s="411">
        <f t="shared" ref="AB264" si="636">AB263</f>
        <v>0</v>
      </c>
      <c r="AC264" s="411">
        <f t="shared" ref="AC264" si="637">AC263</f>
        <v>0</v>
      </c>
      <c r="AD264" s="411">
        <f t="shared" ref="AD264" si="638">AD263</f>
        <v>0</v>
      </c>
      <c r="AE264" s="411">
        <f t="shared" ref="AE264" si="639">AE263</f>
        <v>0</v>
      </c>
      <c r="AF264" s="411">
        <f t="shared" ref="AF264" si="640">AF263</f>
        <v>0</v>
      </c>
      <c r="AG264" s="411">
        <f t="shared" ref="AG264" si="641">AG263</f>
        <v>0</v>
      </c>
      <c r="AH264" s="411">
        <f t="shared" ref="AH264" si="642">AH263</f>
        <v>0</v>
      </c>
      <c r="AI264" s="411">
        <f t="shared" ref="AI264" si="643">AI263</f>
        <v>0</v>
      </c>
      <c r="AJ264" s="411">
        <f t="shared" ref="AJ264" si="644">AJ263</f>
        <v>0</v>
      </c>
      <c r="AK264" s="411">
        <f t="shared" ref="AK264" si="645">AK263</f>
        <v>0</v>
      </c>
      <c r="AL264" s="411">
        <f t="shared" ref="AL264" si="646">AL263</f>
        <v>0</v>
      </c>
      <c r="AM264" s="297"/>
    </row>
    <row r="265" spans="1:40"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A268" si="647">Z267</f>
        <v>0</v>
      </c>
      <c r="AA268" s="411">
        <f t="shared" si="647"/>
        <v>0</v>
      </c>
      <c r="AB268" s="411">
        <f t="shared" ref="AB268:AL268" si="648">AB267</f>
        <v>0</v>
      </c>
      <c r="AC268" s="411">
        <f t="shared" si="648"/>
        <v>0</v>
      </c>
      <c r="AD268" s="411">
        <f t="shared" si="648"/>
        <v>0</v>
      </c>
      <c r="AE268" s="411">
        <f t="shared" si="648"/>
        <v>0</v>
      </c>
      <c r="AF268" s="411">
        <f t="shared" si="648"/>
        <v>0</v>
      </c>
      <c r="AG268" s="411">
        <f t="shared" si="648"/>
        <v>0</v>
      </c>
      <c r="AH268" s="411">
        <f t="shared" si="648"/>
        <v>0</v>
      </c>
      <c r="AI268" s="411">
        <f t="shared" si="648"/>
        <v>0</v>
      </c>
      <c r="AJ268" s="411">
        <f t="shared" si="648"/>
        <v>0</v>
      </c>
      <c r="AK268" s="411">
        <f t="shared" si="648"/>
        <v>0</v>
      </c>
      <c r="AL268" s="411">
        <f t="shared" si="648"/>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idden="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A271" si="649">Z270</f>
        <v>0</v>
      </c>
      <c r="AA271" s="411">
        <f t="shared" si="649"/>
        <v>0</v>
      </c>
      <c r="AB271" s="411">
        <f t="shared" ref="AB271:AL271" si="650">AB270</f>
        <v>0</v>
      </c>
      <c r="AC271" s="411">
        <f t="shared" si="650"/>
        <v>0</v>
      </c>
      <c r="AD271" s="411">
        <f t="shared" si="650"/>
        <v>0</v>
      </c>
      <c r="AE271" s="411">
        <f t="shared" si="650"/>
        <v>0</v>
      </c>
      <c r="AF271" s="411">
        <f t="shared" si="650"/>
        <v>0</v>
      </c>
      <c r="AG271" s="411">
        <f t="shared" si="650"/>
        <v>0</v>
      </c>
      <c r="AH271" s="411">
        <f t="shared" si="650"/>
        <v>0</v>
      </c>
      <c r="AI271" s="411">
        <f t="shared" si="650"/>
        <v>0</v>
      </c>
      <c r="AJ271" s="411">
        <f t="shared" si="650"/>
        <v>0</v>
      </c>
      <c r="AK271" s="411">
        <f t="shared" si="650"/>
        <v>0</v>
      </c>
      <c r="AL271" s="411">
        <f t="shared" si="650"/>
        <v>0</v>
      </c>
      <c r="AM271" s="297"/>
    </row>
    <row r="272" spans="1:40" s="283" customFormat="1"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hidden="1"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idden="1" outlineLevel="1">
      <c r="A274" s="522">
        <v>17</v>
      </c>
      <c r="B274" s="520" t="s">
        <v>112</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idden="1" outlineLevel="1">
      <c r="B275" s="29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A275" si="651">Z274</f>
        <v>0</v>
      </c>
      <c r="AA275" s="411">
        <f t="shared" si="651"/>
        <v>0</v>
      </c>
      <c r="AB275" s="411">
        <f t="shared" ref="AB275:AL275" si="652">AB274</f>
        <v>0</v>
      </c>
      <c r="AC275" s="411">
        <f t="shared" si="652"/>
        <v>0</v>
      </c>
      <c r="AD275" s="411">
        <f t="shared" si="652"/>
        <v>0</v>
      </c>
      <c r="AE275" s="411">
        <f t="shared" si="652"/>
        <v>0</v>
      </c>
      <c r="AF275" s="411">
        <f t="shared" si="652"/>
        <v>0</v>
      </c>
      <c r="AG275" s="411">
        <f t="shared" si="652"/>
        <v>0</v>
      </c>
      <c r="AH275" s="411">
        <f t="shared" si="652"/>
        <v>0</v>
      </c>
      <c r="AI275" s="411">
        <f t="shared" si="652"/>
        <v>0</v>
      </c>
      <c r="AJ275" s="411">
        <f t="shared" si="652"/>
        <v>0</v>
      </c>
      <c r="AK275" s="411">
        <f t="shared" si="652"/>
        <v>0</v>
      </c>
      <c r="AL275" s="411">
        <f t="shared" si="652"/>
        <v>0</v>
      </c>
      <c r="AM275" s="306"/>
    </row>
    <row r="276" spans="1:39"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idden="1" outlineLevel="1">
      <c r="A277" s="522">
        <v>18</v>
      </c>
      <c r="B277" s="520" t="s">
        <v>109</v>
      </c>
      <c r="C277" s="291" t="s">
        <v>25</v>
      </c>
      <c r="D277" s="295">
        <v>535</v>
      </c>
      <c r="E277" s="295">
        <v>535</v>
      </c>
      <c r="F277" s="295">
        <v>535</v>
      </c>
      <c r="G277" s="295">
        <v>535</v>
      </c>
      <c r="H277" s="295">
        <v>535</v>
      </c>
      <c r="I277" s="295">
        <v>535</v>
      </c>
      <c r="J277" s="295">
        <v>535</v>
      </c>
      <c r="K277" s="295">
        <v>535</v>
      </c>
      <c r="L277" s="295">
        <v>535</v>
      </c>
      <c r="M277" s="295">
        <v>535</v>
      </c>
      <c r="N277" s="295">
        <v>0</v>
      </c>
      <c r="O277" s="295">
        <v>0</v>
      </c>
      <c r="P277" s="295">
        <v>0</v>
      </c>
      <c r="Q277" s="295">
        <v>0</v>
      </c>
      <c r="R277" s="295">
        <v>0</v>
      </c>
      <c r="S277" s="295">
        <v>0</v>
      </c>
      <c r="T277" s="295">
        <v>0</v>
      </c>
      <c r="U277" s="295">
        <v>0</v>
      </c>
      <c r="V277" s="295">
        <v>0</v>
      </c>
      <c r="W277" s="295">
        <v>0</v>
      </c>
      <c r="X277" s="295">
        <v>0</v>
      </c>
      <c r="Y277" s="426"/>
      <c r="Z277" s="410"/>
      <c r="AA277" s="410"/>
      <c r="AB277" s="410"/>
      <c r="AC277" s="410"/>
      <c r="AD277" s="410"/>
      <c r="AE277" s="410"/>
      <c r="AF277" s="415"/>
      <c r="AG277" s="415"/>
      <c r="AH277" s="415"/>
      <c r="AI277" s="415"/>
      <c r="AJ277" s="415"/>
      <c r="AK277" s="415"/>
      <c r="AL277" s="415"/>
      <c r="AM277" s="296">
        <f>SUM(Y277:AL277)</f>
        <v>0</v>
      </c>
    </row>
    <row r="278" spans="1:39" hidden="1" outlineLevel="1">
      <c r="B278" s="294" t="s">
        <v>289</v>
      </c>
      <c r="C278" s="291" t="s">
        <v>163</v>
      </c>
      <c r="D278" s="295">
        <v>0</v>
      </c>
      <c r="E278" s="295">
        <v>0</v>
      </c>
      <c r="F278" s="295">
        <v>0</v>
      </c>
      <c r="G278" s="295">
        <v>0</v>
      </c>
      <c r="H278" s="295">
        <v>0</v>
      </c>
      <c r="I278" s="295">
        <v>0</v>
      </c>
      <c r="J278" s="295">
        <v>0</v>
      </c>
      <c r="K278" s="295">
        <v>0</v>
      </c>
      <c r="L278" s="295">
        <v>0</v>
      </c>
      <c r="M278" s="295">
        <v>0</v>
      </c>
      <c r="N278" s="295">
        <f>N277</f>
        <v>0</v>
      </c>
      <c r="O278" s="295">
        <v>0</v>
      </c>
      <c r="P278" s="295">
        <v>0</v>
      </c>
      <c r="Q278" s="295">
        <v>0</v>
      </c>
      <c r="R278" s="295">
        <v>0</v>
      </c>
      <c r="S278" s="295">
        <v>0</v>
      </c>
      <c r="T278" s="295">
        <v>0</v>
      </c>
      <c r="U278" s="295">
        <v>0</v>
      </c>
      <c r="V278" s="295">
        <v>0</v>
      </c>
      <c r="W278" s="295">
        <v>0</v>
      </c>
      <c r="X278" s="295">
        <v>0</v>
      </c>
      <c r="Y278" s="411">
        <f>Y277</f>
        <v>0</v>
      </c>
      <c r="Z278" s="411">
        <f t="shared" ref="Z278:AA278" si="653">Z277</f>
        <v>0</v>
      </c>
      <c r="AA278" s="411">
        <f t="shared" si="653"/>
        <v>0</v>
      </c>
      <c r="AB278" s="411">
        <f t="shared" ref="AB278:AL278" si="654">AB277</f>
        <v>0</v>
      </c>
      <c r="AC278" s="411">
        <f t="shared" si="654"/>
        <v>0</v>
      </c>
      <c r="AD278" s="411">
        <f t="shared" si="654"/>
        <v>0</v>
      </c>
      <c r="AE278" s="411">
        <f t="shared" si="654"/>
        <v>0</v>
      </c>
      <c r="AF278" s="411">
        <f t="shared" si="654"/>
        <v>0</v>
      </c>
      <c r="AG278" s="411">
        <f t="shared" si="654"/>
        <v>0</v>
      </c>
      <c r="AH278" s="411">
        <f t="shared" si="654"/>
        <v>0</v>
      </c>
      <c r="AI278" s="411">
        <f t="shared" si="654"/>
        <v>0</v>
      </c>
      <c r="AJ278" s="411">
        <f t="shared" si="654"/>
        <v>0</v>
      </c>
      <c r="AK278" s="411">
        <f t="shared" si="654"/>
        <v>0</v>
      </c>
      <c r="AL278" s="411">
        <f t="shared" si="654"/>
        <v>0</v>
      </c>
      <c r="AM278" s="306"/>
    </row>
    <row r="279" spans="1:39"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idden="1" outlineLevel="1">
      <c r="A280" s="522">
        <v>19</v>
      </c>
      <c r="B280" s="520" t="s">
        <v>111</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idden="1" outlineLevel="1">
      <c r="B281" s="294" t="s">
        <v>289</v>
      </c>
      <c r="C281" s="291" t="s">
        <v>163</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A281" si="655">Z280</f>
        <v>0</v>
      </c>
      <c r="AA281" s="411">
        <f t="shared" si="655"/>
        <v>0</v>
      </c>
      <c r="AB281" s="411">
        <f t="shared" ref="AB281:AL281" si="656">AB280</f>
        <v>0</v>
      </c>
      <c r="AC281" s="411">
        <f t="shared" si="656"/>
        <v>0</v>
      </c>
      <c r="AD281" s="411">
        <f t="shared" si="656"/>
        <v>0</v>
      </c>
      <c r="AE281" s="411">
        <f t="shared" si="656"/>
        <v>0</v>
      </c>
      <c r="AF281" s="411">
        <f t="shared" si="656"/>
        <v>0</v>
      </c>
      <c r="AG281" s="411">
        <f t="shared" si="656"/>
        <v>0</v>
      </c>
      <c r="AH281" s="411">
        <f t="shared" si="656"/>
        <v>0</v>
      </c>
      <c r="AI281" s="411">
        <f t="shared" si="656"/>
        <v>0</v>
      </c>
      <c r="AJ281" s="411">
        <f t="shared" si="656"/>
        <v>0</v>
      </c>
      <c r="AK281" s="411">
        <f t="shared" si="656"/>
        <v>0</v>
      </c>
      <c r="AL281" s="411">
        <f t="shared" si="656"/>
        <v>0</v>
      </c>
      <c r="AM281" s="297"/>
    </row>
    <row r="282" spans="1:39"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idden="1" outlineLevel="1">
      <c r="A283" s="522">
        <v>20</v>
      </c>
      <c r="B283" s="520" t="s">
        <v>110</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idden="1" outlineLevel="1">
      <c r="B284" s="294" t="s">
        <v>289</v>
      </c>
      <c r="C284" s="291" t="s">
        <v>163</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Y283</f>
        <v>0</v>
      </c>
      <c r="Z284" s="411">
        <f t="shared" ref="Z284:AA284" si="657">Z283</f>
        <v>0</v>
      </c>
      <c r="AA284" s="411">
        <f t="shared" si="657"/>
        <v>0</v>
      </c>
      <c r="AB284" s="411">
        <f t="shared" ref="AB284:AL284" si="658">AB283</f>
        <v>0</v>
      </c>
      <c r="AC284" s="411">
        <f t="shared" si="658"/>
        <v>0</v>
      </c>
      <c r="AD284" s="411">
        <f t="shared" si="658"/>
        <v>0</v>
      </c>
      <c r="AE284" s="411">
        <f t="shared" si="658"/>
        <v>0</v>
      </c>
      <c r="AF284" s="411">
        <f t="shared" si="658"/>
        <v>0</v>
      </c>
      <c r="AG284" s="411">
        <f t="shared" si="658"/>
        <v>0</v>
      </c>
      <c r="AH284" s="411">
        <f t="shared" si="658"/>
        <v>0</v>
      </c>
      <c r="AI284" s="411">
        <f t="shared" si="658"/>
        <v>0</v>
      </c>
      <c r="AJ284" s="411">
        <f t="shared" si="658"/>
        <v>0</v>
      </c>
      <c r="AK284" s="411">
        <f t="shared" si="658"/>
        <v>0</v>
      </c>
      <c r="AL284" s="411">
        <f t="shared" si="658"/>
        <v>0</v>
      </c>
      <c r="AM284" s="306"/>
    </row>
    <row r="285" spans="1:39" ht="15.7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hidden="1" outlineLevel="1">
      <c r="B286" s="518" t="s">
        <v>503</v>
      </c>
      <c r="C286" s="291"/>
      <c r="D286" s="291"/>
      <c r="E286" s="291"/>
      <c r="F286" s="291"/>
      <c r="G286" s="291"/>
      <c r="H286" s="291"/>
      <c r="I286" s="291"/>
      <c r="J286" s="291"/>
      <c r="K286" s="291"/>
      <c r="L286" s="291"/>
      <c r="M286" s="291"/>
      <c r="N286" s="291">
        <v>0</v>
      </c>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hidden="1" outlineLevel="1">
      <c r="B287" s="288" t="s">
        <v>499</v>
      </c>
      <c r="C287" s="291"/>
      <c r="D287" s="291"/>
      <c r="E287" s="291"/>
      <c r="F287" s="291"/>
      <c r="G287" s="291"/>
      <c r="H287" s="291"/>
      <c r="I287" s="291"/>
      <c r="J287" s="291"/>
      <c r="K287" s="291"/>
      <c r="L287" s="291"/>
      <c r="M287" s="291"/>
      <c r="N287" s="291">
        <f>N286</f>
        <v>0</v>
      </c>
      <c r="O287" s="291"/>
      <c r="P287" s="291"/>
      <c r="Q287" s="291"/>
      <c r="R287" s="291"/>
      <c r="S287" s="291"/>
      <c r="T287" s="291"/>
      <c r="U287" s="291"/>
      <c r="V287" s="291"/>
      <c r="W287" s="291"/>
      <c r="X287" s="291"/>
      <c r="Y287" s="422">
        <f t="shared" ref="Y287:AA287" si="659">Y286</f>
        <v>0</v>
      </c>
      <c r="Z287" s="425">
        <f t="shared" si="659"/>
        <v>0</v>
      </c>
      <c r="AA287" s="425">
        <f t="shared" si="659"/>
        <v>0</v>
      </c>
      <c r="AB287" s="425"/>
      <c r="AC287" s="425"/>
      <c r="AD287" s="425"/>
      <c r="AE287" s="425"/>
      <c r="AF287" s="425"/>
      <c r="AG287" s="425"/>
      <c r="AH287" s="425"/>
      <c r="AI287" s="425"/>
      <c r="AJ287" s="425"/>
      <c r="AK287" s="425"/>
      <c r="AL287" s="425"/>
      <c r="AM287" s="306"/>
    </row>
    <row r="288" spans="1:39" hidden="1" outlineLevel="1">
      <c r="A288" s="522">
        <v>21</v>
      </c>
      <c r="B288" s="520"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idden="1"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c r="Z289" s="411"/>
      <c r="AA289" s="411"/>
      <c r="AB289" s="411">
        <f t="shared" ref="AB289" si="660">AB288</f>
        <v>0</v>
      </c>
      <c r="AC289" s="411">
        <f t="shared" ref="AC289" si="661">AC288</f>
        <v>0</v>
      </c>
      <c r="AD289" s="411">
        <f t="shared" ref="AD289" si="662">AD288</f>
        <v>0</v>
      </c>
      <c r="AE289" s="411">
        <f t="shared" ref="AE289" si="663">AE288</f>
        <v>0</v>
      </c>
      <c r="AF289" s="411">
        <f t="shared" ref="AF289" si="664">AF288</f>
        <v>0</v>
      </c>
      <c r="AG289" s="411">
        <f t="shared" ref="AG289" si="665">AG288</f>
        <v>0</v>
      </c>
      <c r="AH289" s="411">
        <f t="shared" ref="AH289" si="666">AH288</f>
        <v>0</v>
      </c>
      <c r="AI289" s="411">
        <f t="shared" ref="AI289" si="667">AI288</f>
        <v>0</v>
      </c>
      <c r="AJ289" s="411">
        <f t="shared" ref="AJ289" si="668">AJ288</f>
        <v>0</v>
      </c>
      <c r="AK289" s="411">
        <f t="shared" ref="AK289" si="669">AK288</f>
        <v>0</v>
      </c>
      <c r="AL289" s="411">
        <f t="shared" ref="AL289" si="670">AL288</f>
        <v>0</v>
      </c>
      <c r="AM289" s="306"/>
    </row>
    <row r="290" spans="1:39" hidden="1"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hidden="1" outlineLevel="1">
      <c r="A291" s="522">
        <v>22</v>
      </c>
      <c r="B291" s="520" t="s">
        <v>114</v>
      </c>
      <c r="C291" s="291" t="s">
        <v>25</v>
      </c>
      <c r="D291" s="295">
        <v>1213321.5909365378</v>
      </c>
      <c r="E291" s="295">
        <v>1213321.5909365378</v>
      </c>
      <c r="F291" s="295">
        <v>1213321.5909365378</v>
      </c>
      <c r="G291" s="295">
        <v>1213321.5909365378</v>
      </c>
      <c r="H291" s="295">
        <v>1213321.5909365378</v>
      </c>
      <c r="I291" s="295">
        <v>1213321.5909365378</v>
      </c>
      <c r="J291" s="295">
        <v>1213321.5909365378</v>
      </c>
      <c r="K291" s="295">
        <v>1213158.4068729002</v>
      </c>
      <c r="L291" s="295">
        <v>1213158.4068729002</v>
      </c>
      <c r="M291" s="295">
        <v>1208247.2430350757</v>
      </c>
      <c r="N291" s="291"/>
      <c r="O291" s="295">
        <v>78.899288230727407</v>
      </c>
      <c r="P291" s="295">
        <v>78.899288230727407</v>
      </c>
      <c r="Q291" s="295">
        <v>78.899288230727407</v>
      </c>
      <c r="R291" s="295">
        <v>78.899288230727407</v>
      </c>
      <c r="S291" s="295">
        <v>78.899288230727407</v>
      </c>
      <c r="T291" s="295">
        <v>78.899288230727407</v>
      </c>
      <c r="U291" s="295">
        <v>78.899288230727407</v>
      </c>
      <c r="V291" s="295">
        <v>78.897821942814602</v>
      </c>
      <c r="W291" s="295">
        <v>78.897821942814602</v>
      </c>
      <c r="X291" s="295">
        <v>78.589512341895571</v>
      </c>
      <c r="Y291" s="410">
        <v>1</v>
      </c>
      <c r="Z291" s="410">
        <v>0</v>
      </c>
      <c r="AA291" s="410">
        <v>0</v>
      </c>
      <c r="AB291" s="410"/>
      <c r="AC291" s="410"/>
      <c r="AD291" s="410"/>
      <c r="AE291" s="410"/>
      <c r="AF291" s="410"/>
      <c r="AG291" s="410"/>
      <c r="AH291" s="410"/>
      <c r="AI291" s="410"/>
      <c r="AJ291" s="410"/>
      <c r="AK291" s="410"/>
      <c r="AL291" s="410"/>
      <c r="AM291" s="296">
        <f>SUM(Y291:AL291)</f>
        <v>1</v>
      </c>
    </row>
    <row r="292" spans="1:39" hidden="1" outlineLevel="1">
      <c r="B292" s="294" t="s">
        <v>289</v>
      </c>
      <c r="C292" s="291" t="s">
        <v>163</v>
      </c>
      <c r="D292" s="295">
        <v>147557</v>
      </c>
      <c r="E292" s="295">
        <v>147557</v>
      </c>
      <c r="F292" s="295">
        <v>147557</v>
      </c>
      <c r="G292" s="295">
        <v>147557</v>
      </c>
      <c r="H292" s="295">
        <v>147557</v>
      </c>
      <c r="I292" s="295">
        <v>147557</v>
      </c>
      <c r="J292" s="295">
        <v>147557.54793424087</v>
      </c>
      <c r="K292" s="295">
        <v>147547.34893026351</v>
      </c>
      <c r="L292" s="295">
        <v>147547.34893026351</v>
      </c>
      <c r="M292" s="295">
        <v>147690.44855420786</v>
      </c>
      <c r="N292" s="291"/>
      <c r="O292" s="295">
        <v>9.3976989985703128</v>
      </c>
      <c r="P292" s="295">
        <v>9.3976989985703128</v>
      </c>
      <c r="Q292" s="295">
        <v>9.3976989985703128</v>
      </c>
      <c r="R292" s="295">
        <v>9.3976989985703128</v>
      </c>
      <c r="S292" s="295">
        <v>9.3976989985703128</v>
      </c>
      <c r="T292" s="295">
        <v>9.3976989985703128</v>
      </c>
      <c r="U292" s="295">
        <v>9.3976989985703128</v>
      </c>
      <c r="V292" s="295">
        <v>9.3976073555757633</v>
      </c>
      <c r="W292" s="295">
        <v>9.3976073555757633</v>
      </c>
      <c r="X292" s="295">
        <v>9.4065907634617218</v>
      </c>
      <c r="Y292" s="411">
        <f>Y291</f>
        <v>1</v>
      </c>
      <c r="Z292" s="411">
        <f t="shared" ref="Z292:AA292" si="671">Z291</f>
        <v>0</v>
      </c>
      <c r="AA292" s="411">
        <f t="shared" si="671"/>
        <v>0</v>
      </c>
      <c r="AB292" s="411">
        <f t="shared" ref="AB292" si="672">AB291</f>
        <v>0</v>
      </c>
      <c r="AC292" s="411">
        <f t="shared" ref="AC292" si="673">AC291</f>
        <v>0</v>
      </c>
      <c r="AD292" s="411">
        <f t="shared" ref="AD292" si="674">AD291</f>
        <v>0</v>
      </c>
      <c r="AE292" s="411">
        <f t="shared" ref="AE292" si="675">AE291</f>
        <v>0</v>
      </c>
      <c r="AF292" s="411">
        <f t="shared" ref="AF292" si="676">AF291</f>
        <v>0</v>
      </c>
      <c r="AG292" s="411">
        <f t="shared" ref="AG292" si="677">AG291</f>
        <v>0</v>
      </c>
      <c r="AH292" s="411">
        <f t="shared" ref="AH292" si="678">AH291</f>
        <v>0</v>
      </c>
      <c r="AI292" s="411">
        <f t="shared" ref="AI292" si="679">AI291</f>
        <v>0</v>
      </c>
      <c r="AJ292" s="411">
        <f t="shared" ref="AJ292" si="680">AJ291</f>
        <v>0</v>
      </c>
      <c r="AK292" s="411">
        <f t="shared" ref="AK292" si="681">AK291</f>
        <v>0</v>
      </c>
      <c r="AL292" s="411">
        <f t="shared" ref="AL292" si="682">AL291</f>
        <v>0</v>
      </c>
      <c r="AM292" s="306"/>
    </row>
    <row r="293" spans="1:39" hidden="1"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hidden="1" outlineLevel="1">
      <c r="A294" s="522">
        <v>23</v>
      </c>
      <c r="B294" s="520" t="s">
        <v>115</v>
      </c>
      <c r="C294" s="291" t="s">
        <v>25</v>
      </c>
      <c r="D294" s="295">
        <v>165327.2000000001</v>
      </c>
      <c r="E294" s="295">
        <v>165327.2000000001</v>
      </c>
      <c r="F294" s="295">
        <v>165327.2000000001</v>
      </c>
      <c r="G294" s="295">
        <v>165327.2000000001</v>
      </c>
      <c r="H294" s="295">
        <v>165327.2000000001</v>
      </c>
      <c r="I294" s="295">
        <v>165327.2000000001</v>
      </c>
      <c r="J294" s="295">
        <v>165327.2000000001</v>
      </c>
      <c r="K294" s="295">
        <v>165327.2000000001</v>
      </c>
      <c r="L294" s="295">
        <v>165327.2000000001</v>
      </c>
      <c r="M294" s="295">
        <v>165327.2000000001</v>
      </c>
      <c r="N294" s="291"/>
      <c r="O294" s="295">
        <v>47.836400000000062</v>
      </c>
      <c r="P294" s="295">
        <v>47.836400000000062</v>
      </c>
      <c r="Q294" s="295">
        <v>47.836400000000062</v>
      </c>
      <c r="R294" s="295">
        <v>47.836400000000062</v>
      </c>
      <c r="S294" s="295">
        <v>47.836400000000062</v>
      </c>
      <c r="T294" s="295">
        <v>47.836400000000062</v>
      </c>
      <c r="U294" s="295">
        <v>47.836400000000062</v>
      </c>
      <c r="V294" s="295">
        <v>47.836400000000062</v>
      </c>
      <c r="W294" s="295">
        <v>47.836400000000062</v>
      </c>
      <c r="X294" s="295">
        <v>47.836400000000062</v>
      </c>
      <c r="Y294" s="410">
        <v>1</v>
      </c>
      <c r="Z294" s="410">
        <v>0</v>
      </c>
      <c r="AA294" s="410">
        <v>0</v>
      </c>
      <c r="AB294" s="410"/>
      <c r="AC294" s="410"/>
      <c r="AD294" s="410"/>
      <c r="AE294" s="410"/>
      <c r="AF294" s="410"/>
      <c r="AG294" s="410"/>
      <c r="AH294" s="410"/>
      <c r="AI294" s="410"/>
      <c r="AJ294" s="410"/>
      <c r="AK294" s="410"/>
      <c r="AL294" s="410"/>
      <c r="AM294" s="296">
        <f>SUM(Y294:AL294)</f>
        <v>1</v>
      </c>
    </row>
    <row r="295" spans="1:39" hidden="1" outlineLevel="1">
      <c r="B295" s="294" t="s">
        <v>289</v>
      </c>
      <c r="C295" s="291" t="s">
        <v>163</v>
      </c>
      <c r="D295" s="295">
        <v>989</v>
      </c>
      <c r="E295" s="295">
        <v>989</v>
      </c>
      <c r="F295" s="295">
        <v>989</v>
      </c>
      <c r="G295" s="295">
        <v>989</v>
      </c>
      <c r="H295" s="295">
        <v>989</v>
      </c>
      <c r="I295" s="295">
        <v>989</v>
      </c>
      <c r="J295" s="295">
        <v>988.56</v>
      </c>
      <c r="K295" s="295">
        <v>988.56</v>
      </c>
      <c r="L295" s="295">
        <v>988.56</v>
      </c>
      <c r="M295" s="295">
        <v>988.56</v>
      </c>
      <c r="N295" s="291"/>
      <c r="O295" s="295">
        <v>0.30599999999999999</v>
      </c>
      <c r="P295" s="295">
        <v>0.30599999999999999</v>
      </c>
      <c r="Q295" s="295">
        <v>0.30599999999999999</v>
      </c>
      <c r="R295" s="295">
        <v>0.30599999999999999</v>
      </c>
      <c r="S295" s="295">
        <v>0.30599999999999999</v>
      </c>
      <c r="T295" s="295">
        <v>0.30599999999999999</v>
      </c>
      <c r="U295" s="295">
        <v>0.30599999999999999</v>
      </c>
      <c r="V295" s="295">
        <v>0.30599999999999999</v>
      </c>
      <c r="W295" s="295">
        <v>0.30599999999999999</v>
      </c>
      <c r="X295" s="295">
        <v>0.30599999999999999</v>
      </c>
      <c r="Y295" s="411">
        <f>Y294</f>
        <v>1</v>
      </c>
      <c r="Z295" s="411">
        <f t="shared" ref="Z295:AA295" si="683">Z294</f>
        <v>0</v>
      </c>
      <c r="AA295" s="411">
        <f t="shared" si="683"/>
        <v>0</v>
      </c>
      <c r="AB295" s="411">
        <f t="shared" ref="AB295" si="684">AB294</f>
        <v>0</v>
      </c>
      <c r="AC295" s="411">
        <f t="shared" ref="AC295" si="685">AC294</f>
        <v>0</v>
      </c>
      <c r="AD295" s="411">
        <f t="shared" ref="AD295" si="686">AD294</f>
        <v>0</v>
      </c>
      <c r="AE295" s="411">
        <f t="shared" ref="AE295" si="687">AE294</f>
        <v>0</v>
      </c>
      <c r="AF295" s="411">
        <f t="shared" ref="AF295" si="688">AF294</f>
        <v>0</v>
      </c>
      <c r="AG295" s="411">
        <f t="shared" ref="AG295" si="689">AG294</f>
        <v>0</v>
      </c>
      <c r="AH295" s="411">
        <f t="shared" ref="AH295" si="690">AH294</f>
        <v>0</v>
      </c>
      <c r="AI295" s="411">
        <f t="shared" ref="AI295" si="691">AI294</f>
        <v>0</v>
      </c>
      <c r="AJ295" s="411">
        <f t="shared" ref="AJ295" si="692">AJ294</f>
        <v>0</v>
      </c>
      <c r="AK295" s="411">
        <f t="shared" ref="AK295" si="693">AK294</f>
        <v>0</v>
      </c>
      <c r="AL295" s="411">
        <f t="shared" ref="AL295" si="694">AL294</f>
        <v>0</v>
      </c>
      <c r="AM295" s="306"/>
    </row>
    <row r="296" spans="1:39" hidden="1"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hidden="1"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A298" si="695">Z297</f>
        <v>0</v>
      </c>
      <c r="AA298" s="411">
        <f t="shared" si="695"/>
        <v>0</v>
      </c>
      <c r="AB298" s="411">
        <f t="shared" ref="AB298" si="696">AB297</f>
        <v>0</v>
      </c>
      <c r="AC298" s="411">
        <f t="shared" ref="AC298" si="697">AC297</f>
        <v>0</v>
      </c>
      <c r="AD298" s="411">
        <f t="shared" ref="AD298" si="698">AD297</f>
        <v>0</v>
      </c>
      <c r="AE298" s="411">
        <f t="shared" ref="AE298" si="699">AE297</f>
        <v>0</v>
      </c>
      <c r="AF298" s="411">
        <f t="shared" ref="AF298" si="700">AF297</f>
        <v>0</v>
      </c>
      <c r="AG298" s="411">
        <f t="shared" ref="AG298" si="701">AG297</f>
        <v>0</v>
      </c>
      <c r="AH298" s="411">
        <f t="shared" ref="AH298" si="702">AH297</f>
        <v>0</v>
      </c>
      <c r="AI298" s="411">
        <f t="shared" ref="AI298" si="703">AI297</f>
        <v>0</v>
      </c>
      <c r="AJ298" s="411">
        <f t="shared" ref="AJ298" si="704">AJ297</f>
        <v>0</v>
      </c>
      <c r="AK298" s="411">
        <f t="shared" ref="AK298" si="705">AK297</f>
        <v>0</v>
      </c>
      <c r="AL298" s="411">
        <f t="shared" ref="AL298" si="706">AL297</f>
        <v>0</v>
      </c>
      <c r="AM298" s="306"/>
    </row>
    <row r="299" spans="1:39" hidden="1"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hidden="1"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idden="1" outlineLevel="1">
      <c r="A301" s="522">
        <v>25</v>
      </c>
      <c r="B301" s="520" t="s">
        <v>117</v>
      </c>
      <c r="C301" s="291" t="s">
        <v>25</v>
      </c>
      <c r="D301" s="295">
        <v>13142.640539737338</v>
      </c>
      <c r="E301" s="295">
        <v>13142.640539737338</v>
      </c>
      <c r="F301" s="295">
        <v>13142.640539737338</v>
      </c>
      <c r="G301" s="295">
        <v>13142.640539737338</v>
      </c>
      <c r="H301" s="295">
        <v>13142.640539737338</v>
      </c>
      <c r="I301" s="295">
        <v>13142.640539737338</v>
      </c>
      <c r="J301" s="295">
        <v>13142.640539737338</v>
      </c>
      <c r="K301" s="295">
        <v>13142.640539737338</v>
      </c>
      <c r="L301" s="295">
        <v>13142.640539737338</v>
      </c>
      <c r="M301" s="295">
        <v>13142.640539737338</v>
      </c>
      <c r="N301" s="295">
        <v>12</v>
      </c>
      <c r="O301" s="295">
        <v>1.7149847194239736</v>
      </c>
      <c r="P301" s="295">
        <v>1.7149847194239736</v>
      </c>
      <c r="Q301" s="295">
        <v>1.7149847194239736</v>
      </c>
      <c r="R301" s="295">
        <v>1.7149847194239736</v>
      </c>
      <c r="S301" s="295">
        <v>1.7149847194239736</v>
      </c>
      <c r="T301" s="295">
        <v>1.7149847194239736</v>
      </c>
      <c r="U301" s="295">
        <v>1.7149847194239736</v>
      </c>
      <c r="V301" s="295">
        <v>1.7149847194239736</v>
      </c>
      <c r="W301" s="295">
        <v>1.7149847194239736</v>
      </c>
      <c r="X301" s="295">
        <v>1.7149847194239736</v>
      </c>
      <c r="Y301" s="426">
        <v>0</v>
      </c>
      <c r="Z301" s="410">
        <v>1</v>
      </c>
      <c r="AA301" s="410">
        <v>0</v>
      </c>
      <c r="AB301" s="410"/>
      <c r="AC301" s="410"/>
      <c r="AD301" s="410"/>
      <c r="AE301" s="410"/>
      <c r="AF301" s="410"/>
      <c r="AG301" s="415"/>
      <c r="AH301" s="415"/>
      <c r="AI301" s="415"/>
      <c r="AJ301" s="415"/>
      <c r="AK301" s="415"/>
      <c r="AL301" s="415"/>
      <c r="AM301" s="296">
        <f>SUM(Y301:AL301)</f>
        <v>1</v>
      </c>
    </row>
    <row r="302" spans="1:39" hidden="1" outlineLevel="1">
      <c r="B302" s="294" t="s">
        <v>289</v>
      </c>
      <c r="C302" s="291" t="s">
        <v>163</v>
      </c>
      <c r="D302" s="295"/>
      <c r="E302" s="295"/>
      <c r="F302" s="295"/>
      <c r="G302" s="295"/>
      <c r="H302" s="295"/>
      <c r="I302" s="295"/>
      <c r="J302" s="295"/>
      <c r="K302" s="295"/>
      <c r="L302" s="295"/>
      <c r="M302" s="295"/>
      <c r="N302" s="295">
        <f>N301</f>
        <v>12</v>
      </c>
      <c r="O302" s="295">
        <v>0</v>
      </c>
      <c r="P302" s="295">
        <v>0</v>
      </c>
      <c r="Q302" s="295">
        <v>0</v>
      </c>
      <c r="R302" s="295">
        <v>0</v>
      </c>
      <c r="S302" s="295">
        <v>0</v>
      </c>
      <c r="T302" s="295">
        <v>0</v>
      </c>
      <c r="U302" s="295">
        <v>0</v>
      </c>
      <c r="V302" s="295">
        <v>0</v>
      </c>
      <c r="W302" s="295">
        <v>0</v>
      </c>
      <c r="X302" s="295">
        <v>0</v>
      </c>
      <c r="Y302" s="411"/>
      <c r="Z302" s="411"/>
      <c r="AA302" s="411"/>
      <c r="AB302" s="411">
        <f t="shared" ref="AB302" si="707">AB301</f>
        <v>0</v>
      </c>
      <c r="AC302" s="411">
        <f t="shared" ref="AC302" si="708">AC301</f>
        <v>0</v>
      </c>
      <c r="AD302" s="411">
        <f t="shared" ref="AD302" si="709">AD301</f>
        <v>0</v>
      </c>
      <c r="AE302" s="411">
        <f t="shared" ref="AE302" si="710">AE301</f>
        <v>0</v>
      </c>
      <c r="AF302" s="411">
        <f t="shared" ref="AF302" si="711">AF301</f>
        <v>0</v>
      </c>
      <c r="AG302" s="411">
        <f t="shared" ref="AG302" si="712">AG301</f>
        <v>0</v>
      </c>
      <c r="AH302" s="411">
        <f t="shared" ref="AH302" si="713">AH301</f>
        <v>0</v>
      </c>
      <c r="AI302" s="411">
        <f t="shared" ref="AI302" si="714">AI301</f>
        <v>0</v>
      </c>
      <c r="AJ302" s="411">
        <f t="shared" ref="AJ302" si="715">AJ301</f>
        <v>0</v>
      </c>
      <c r="AK302" s="411">
        <f t="shared" ref="AK302" si="716">AK301</f>
        <v>0</v>
      </c>
      <c r="AL302" s="411">
        <f t="shared" ref="AL302" si="717">AL301</f>
        <v>0</v>
      </c>
      <c r="AM302" s="306"/>
    </row>
    <row r="303" spans="1:39" hidden="1"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idden="1" outlineLevel="1">
      <c r="A304" s="522">
        <v>26</v>
      </c>
      <c r="B304" s="520" t="s">
        <v>118</v>
      </c>
      <c r="C304" s="291" t="s">
        <v>25</v>
      </c>
      <c r="D304" s="295">
        <v>685419.37317366723</v>
      </c>
      <c r="E304" s="295">
        <v>678724.47254545765</v>
      </c>
      <c r="F304" s="295">
        <v>678724.47254545765</v>
      </c>
      <c r="G304" s="295">
        <v>678724.47254545765</v>
      </c>
      <c r="H304" s="295">
        <v>678724.47254545765</v>
      </c>
      <c r="I304" s="295">
        <v>644707.39801255171</v>
      </c>
      <c r="J304" s="295">
        <v>644707.39801255171</v>
      </c>
      <c r="K304" s="295">
        <v>644707.39801255171</v>
      </c>
      <c r="L304" s="295">
        <v>644707.39801255171</v>
      </c>
      <c r="M304" s="295">
        <v>644707.39801255171</v>
      </c>
      <c r="N304" s="295">
        <v>12</v>
      </c>
      <c r="O304" s="295">
        <v>88.675643452987742</v>
      </c>
      <c r="P304" s="295">
        <v>86.977191344639024</v>
      </c>
      <c r="Q304" s="295">
        <v>86.977191344639024</v>
      </c>
      <c r="R304" s="295">
        <v>86.977191344639024</v>
      </c>
      <c r="S304" s="295">
        <v>86.977191344639024</v>
      </c>
      <c r="T304" s="295">
        <v>81.484276454079136</v>
      </c>
      <c r="U304" s="295">
        <v>81.484276454079136</v>
      </c>
      <c r="V304" s="295">
        <v>81.484276454079136</v>
      </c>
      <c r="W304" s="295">
        <v>81.484276454079136</v>
      </c>
      <c r="X304" s="295">
        <v>81.484276454079136</v>
      </c>
      <c r="Y304" s="426">
        <v>0</v>
      </c>
      <c r="Z304" s="410">
        <v>0.38343414452057756</v>
      </c>
      <c r="AA304" s="410">
        <v>0.61656585547942244</v>
      </c>
      <c r="AB304" s="410"/>
      <c r="AC304" s="410"/>
      <c r="AD304" s="410"/>
      <c r="AE304" s="410"/>
      <c r="AF304" s="410"/>
      <c r="AG304" s="415"/>
      <c r="AH304" s="415"/>
      <c r="AI304" s="415"/>
      <c r="AJ304" s="415"/>
      <c r="AK304" s="415"/>
      <c r="AL304" s="415"/>
      <c r="AM304" s="296">
        <f>SUM(Y304:AL304)</f>
        <v>1</v>
      </c>
    </row>
    <row r="305" spans="1:39" hidden="1" outlineLevel="1">
      <c r="B305" s="294" t="s">
        <v>289</v>
      </c>
      <c r="C305" s="291" t="s">
        <v>163</v>
      </c>
      <c r="D305" s="295">
        <v>178177</v>
      </c>
      <c r="E305" s="295">
        <v>184872</v>
      </c>
      <c r="F305" s="295">
        <v>184872</v>
      </c>
      <c r="G305" s="295">
        <v>184872</v>
      </c>
      <c r="H305" s="295">
        <v>184872</v>
      </c>
      <c r="I305" s="295">
        <v>184872</v>
      </c>
      <c r="J305" s="295">
        <v>184872.29286278464</v>
      </c>
      <c r="K305" s="295">
        <v>184872.29286278458</v>
      </c>
      <c r="L305" s="295">
        <v>184872.29286278458</v>
      </c>
      <c r="M305" s="295">
        <v>184872.29286278458</v>
      </c>
      <c r="N305" s="295">
        <f>N304</f>
        <v>12</v>
      </c>
      <c r="O305" s="295">
        <v>37.799412720574452</v>
      </c>
      <c r="P305" s="295">
        <v>39.497864828923177</v>
      </c>
      <c r="Q305" s="295">
        <v>39.497864828923177</v>
      </c>
      <c r="R305" s="295">
        <v>39.497864828923177</v>
      </c>
      <c r="S305" s="295">
        <v>39.497864828923177</v>
      </c>
      <c r="T305" s="295">
        <v>39.497864828923177</v>
      </c>
      <c r="U305" s="295">
        <v>39.497864828923177</v>
      </c>
      <c r="V305" s="295">
        <v>39.497864828923177</v>
      </c>
      <c r="W305" s="295">
        <v>39.497864828923177</v>
      </c>
      <c r="X305" s="295">
        <v>39.497864828923177</v>
      </c>
      <c r="Y305" s="411">
        <f>Y304</f>
        <v>0</v>
      </c>
      <c r="Z305" s="411">
        <f t="shared" ref="Z305:AA305" si="718">Z304</f>
        <v>0.38343414452057756</v>
      </c>
      <c r="AA305" s="411">
        <f t="shared" si="718"/>
        <v>0.61656585547942244</v>
      </c>
      <c r="AB305" s="411">
        <f t="shared" ref="AB305" si="719">AB304</f>
        <v>0</v>
      </c>
      <c r="AC305" s="411">
        <f t="shared" ref="AC305" si="720">AC304</f>
        <v>0</v>
      </c>
      <c r="AD305" s="411">
        <f t="shared" ref="AD305" si="721">AD304</f>
        <v>0</v>
      </c>
      <c r="AE305" s="411">
        <f t="shared" ref="AE305" si="722">AE304</f>
        <v>0</v>
      </c>
      <c r="AF305" s="411">
        <f t="shared" ref="AF305" si="723">AF304</f>
        <v>0</v>
      </c>
      <c r="AG305" s="411">
        <f t="shared" ref="AG305" si="724">AG304</f>
        <v>0</v>
      </c>
      <c r="AH305" s="411">
        <f t="shared" ref="AH305" si="725">AH304</f>
        <v>0</v>
      </c>
      <c r="AI305" s="411">
        <f t="shared" ref="AI305" si="726">AI304</f>
        <v>0</v>
      </c>
      <c r="AJ305" s="411">
        <f t="shared" ref="AJ305" si="727">AJ304</f>
        <v>0</v>
      </c>
      <c r="AK305" s="411">
        <f t="shared" ref="AK305" si="728">AK304</f>
        <v>0</v>
      </c>
      <c r="AL305" s="411">
        <f t="shared" ref="AL305" si="729">AL304</f>
        <v>0</v>
      </c>
      <c r="AM305" s="306"/>
    </row>
    <row r="306" spans="1:39" hidden="1"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hidden="1" outlineLevel="1">
      <c r="A307" s="522">
        <v>27</v>
      </c>
      <c r="B307" s="520" t="s">
        <v>119</v>
      </c>
      <c r="C307" s="291" t="s">
        <v>25</v>
      </c>
      <c r="D307" s="295"/>
      <c r="E307" s="295"/>
      <c r="F307" s="295"/>
      <c r="G307" s="295"/>
      <c r="H307" s="295"/>
      <c r="I307" s="295"/>
      <c r="J307" s="295"/>
      <c r="K307" s="295"/>
      <c r="L307" s="295"/>
      <c r="M307" s="295"/>
      <c r="N307" s="295"/>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idden="1" outlineLevel="1">
      <c r="B308" s="294" t="s">
        <v>289</v>
      </c>
      <c r="C308" s="291" t="s">
        <v>163</v>
      </c>
      <c r="D308" s="295"/>
      <c r="E308" s="295"/>
      <c r="F308" s="295"/>
      <c r="G308" s="295"/>
      <c r="H308" s="295"/>
      <c r="I308" s="295"/>
      <c r="J308" s="295"/>
      <c r="K308" s="295"/>
      <c r="L308" s="295"/>
      <c r="M308" s="295"/>
      <c r="N308" s="295"/>
      <c r="O308" s="295"/>
      <c r="P308" s="295"/>
      <c r="Q308" s="295"/>
      <c r="R308" s="295"/>
      <c r="S308" s="295"/>
      <c r="T308" s="295"/>
      <c r="U308" s="295"/>
      <c r="V308" s="295"/>
      <c r="W308" s="295"/>
      <c r="X308" s="295"/>
      <c r="Y308" s="411">
        <f>Y307</f>
        <v>0</v>
      </c>
      <c r="Z308" s="411">
        <f t="shared" ref="Z308:AA308" si="730">Z307</f>
        <v>0</v>
      </c>
      <c r="AA308" s="411">
        <f t="shared" si="730"/>
        <v>0</v>
      </c>
      <c r="AB308" s="411">
        <f t="shared" ref="AB308" si="731">AB307</f>
        <v>0</v>
      </c>
      <c r="AC308" s="411">
        <f t="shared" ref="AC308" si="732">AC307</f>
        <v>0</v>
      </c>
      <c r="AD308" s="411">
        <f t="shared" ref="AD308" si="733">AD307</f>
        <v>0</v>
      </c>
      <c r="AE308" s="411">
        <f t="shared" ref="AE308" si="734">AE307</f>
        <v>0</v>
      </c>
      <c r="AF308" s="411">
        <f t="shared" ref="AF308" si="735">AF307</f>
        <v>0</v>
      </c>
      <c r="AG308" s="411">
        <f t="shared" ref="AG308" si="736">AG307</f>
        <v>0</v>
      </c>
      <c r="AH308" s="411">
        <f t="shared" ref="AH308" si="737">AH307</f>
        <v>0</v>
      </c>
      <c r="AI308" s="411">
        <f t="shared" ref="AI308" si="738">AI307</f>
        <v>0</v>
      </c>
      <c r="AJ308" s="411">
        <f t="shared" ref="AJ308" si="739">AJ307</f>
        <v>0</v>
      </c>
      <c r="AK308" s="411">
        <f t="shared" ref="AK308" si="740">AK307</f>
        <v>0</v>
      </c>
      <c r="AL308" s="411">
        <f t="shared" ref="AL308" si="741">AL307</f>
        <v>0</v>
      </c>
      <c r="AM308" s="306"/>
    </row>
    <row r="309" spans="1:39" hidden="1"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hidden="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idden="1"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A311" si="742">Z310</f>
        <v>0</v>
      </c>
      <c r="AA311" s="411">
        <f t="shared" si="742"/>
        <v>0</v>
      </c>
      <c r="AB311" s="411">
        <f t="shared" ref="AB311" si="743">AB310</f>
        <v>0</v>
      </c>
      <c r="AC311" s="411">
        <f t="shared" ref="AC311" si="744">AC310</f>
        <v>0</v>
      </c>
      <c r="AD311" s="411">
        <f t="shared" ref="AD311" si="745">AD310</f>
        <v>0</v>
      </c>
      <c r="AE311" s="411">
        <f t="shared" ref="AE311" si="746">AE310</f>
        <v>0</v>
      </c>
      <c r="AF311" s="411">
        <f t="shared" ref="AF311" si="747">AF310</f>
        <v>0</v>
      </c>
      <c r="AG311" s="411">
        <f t="shared" ref="AG311" si="748">AG310</f>
        <v>0</v>
      </c>
      <c r="AH311" s="411">
        <f t="shared" ref="AH311" si="749">AH310</f>
        <v>0</v>
      </c>
      <c r="AI311" s="411">
        <f t="shared" ref="AI311" si="750">AI310</f>
        <v>0</v>
      </c>
      <c r="AJ311" s="411">
        <f t="shared" ref="AJ311" si="751">AJ310</f>
        <v>0</v>
      </c>
      <c r="AK311" s="411">
        <f t="shared" ref="AK311" si="752">AK310</f>
        <v>0</v>
      </c>
      <c r="AL311" s="411">
        <f t="shared" ref="AL311" si="753">AL310</f>
        <v>0</v>
      </c>
      <c r="AM311" s="306"/>
    </row>
    <row r="312" spans="1:39" hidden="1"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hidden="1" outlineLevel="1">
      <c r="A313" s="522">
        <v>29</v>
      </c>
      <c r="B313" s="520" t="s">
        <v>121</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idden="1"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AA314" si="754">Z313</f>
        <v>0</v>
      </c>
      <c r="AA314" s="411">
        <f t="shared" si="754"/>
        <v>0</v>
      </c>
      <c r="AB314" s="411">
        <f t="shared" ref="AB314" si="755">AB313</f>
        <v>0</v>
      </c>
      <c r="AC314" s="411">
        <f t="shared" ref="AC314" si="756">AC313</f>
        <v>0</v>
      </c>
      <c r="AD314" s="411">
        <f t="shared" ref="AD314" si="757">AD313</f>
        <v>0</v>
      </c>
      <c r="AE314" s="411">
        <f t="shared" ref="AE314" si="758">AE313</f>
        <v>0</v>
      </c>
      <c r="AF314" s="411">
        <f t="shared" ref="AF314" si="759">AF313</f>
        <v>0</v>
      </c>
      <c r="AG314" s="411">
        <f t="shared" ref="AG314" si="760">AG313</f>
        <v>0</v>
      </c>
      <c r="AH314" s="411">
        <f t="shared" ref="AH314" si="761">AH313</f>
        <v>0</v>
      </c>
      <c r="AI314" s="411">
        <f t="shared" ref="AI314" si="762">AI313</f>
        <v>0</v>
      </c>
      <c r="AJ314" s="411">
        <f t="shared" ref="AJ314" si="763">AJ313</f>
        <v>0</v>
      </c>
      <c r="AK314" s="411">
        <f t="shared" ref="AK314" si="764">AK313</f>
        <v>0</v>
      </c>
      <c r="AL314" s="411">
        <f t="shared" ref="AL314" si="765">AL313</f>
        <v>0</v>
      </c>
      <c r="AM314" s="306"/>
    </row>
    <row r="315" spans="1:39" hidden="1"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hidden="1" outlineLevel="1">
      <c r="A316" s="522">
        <v>30</v>
      </c>
      <c r="B316" s="520" t="s">
        <v>122</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idden="1"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AA317" si="766">Z316</f>
        <v>0</v>
      </c>
      <c r="AA317" s="411">
        <f t="shared" si="766"/>
        <v>0</v>
      </c>
      <c r="AB317" s="411">
        <f t="shared" ref="AB317" si="767">AB316</f>
        <v>0</v>
      </c>
      <c r="AC317" s="411">
        <f t="shared" ref="AC317" si="768">AC316</f>
        <v>0</v>
      </c>
      <c r="AD317" s="411">
        <f t="shared" ref="AD317" si="769">AD316</f>
        <v>0</v>
      </c>
      <c r="AE317" s="411">
        <f t="shared" ref="AE317" si="770">AE316</f>
        <v>0</v>
      </c>
      <c r="AF317" s="411">
        <f t="shared" ref="AF317" si="771">AF316</f>
        <v>0</v>
      </c>
      <c r="AG317" s="411">
        <f t="shared" ref="AG317" si="772">AG316</f>
        <v>0</v>
      </c>
      <c r="AH317" s="411">
        <f t="shared" ref="AH317" si="773">AH316</f>
        <v>0</v>
      </c>
      <c r="AI317" s="411">
        <f t="shared" ref="AI317" si="774">AI316</f>
        <v>0</v>
      </c>
      <c r="AJ317" s="411">
        <f t="shared" ref="AJ317" si="775">AJ316</f>
        <v>0</v>
      </c>
      <c r="AK317" s="411">
        <f t="shared" ref="AK317" si="776">AK316</f>
        <v>0</v>
      </c>
      <c r="AL317" s="411">
        <f t="shared" ref="AL317" si="777">AL316</f>
        <v>0</v>
      </c>
      <c r="AM317" s="306"/>
    </row>
    <row r="318" spans="1:39" hidden="1"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hidden="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A320" si="778">Z319</f>
        <v>0</v>
      </c>
      <c r="AA320" s="411">
        <f t="shared" si="778"/>
        <v>0</v>
      </c>
      <c r="AB320" s="411">
        <f t="shared" ref="AB320" si="779">AB319</f>
        <v>0</v>
      </c>
      <c r="AC320" s="411">
        <f t="shared" ref="AC320" si="780">AC319</f>
        <v>0</v>
      </c>
      <c r="AD320" s="411">
        <f t="shared" ref="AD320" si="781">AD319</f>
        <v>0</v>
      </c>
      <c r="AE320" s="411">
        <f t="shared" ref="AE320" si="782">AE319</f>
        <v>0</v>
      </c>
      <c r="AF320" s="411">
        <f t="shared" ref="AF320" si="783">AF319</f>
        <v>0</v>
      </c>
      <c r="AG320" s="411">
        <f t="shared" ref="AG320" si="784">AG319</f>
        <v>0</v>
      </c>
      <c r="AH320" s="411">
        <f t="shared" ref="AH320" si="785">AH319</f>
        <v>0</v>
      </c>
      <c r="AI320" s="411">
        <f t="shared" ref="AI320" si="786">AI319</f>
        <v>0</v>
      </c>
      <c r="AJ320" s="411">
        <f t="shared" ref="AJ320" si="787">AJ319</f>
        <v>0</v>
      </c>
      <c r="AK320" s="411">
        <f t="shared" ref="AK320" si="788">AK319</f>
        <v>0</v>
      </c>
      <c r="AL320" s="411">
        <f t="shared" ref="AL320" si="789">AL319</f>
        <v>0</v>
      </c>
      <c r="AM320" s="306"/>
    </row>
    <row r="321" spans="1:39" hidden="1"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hidden="1"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idden="1"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A323" si="790">Z322</f>
        <v>0</v>
      </c>
      <c r="AA323" s="411">
        <f t="shared" si="790"/>
        <v>0</v>
      </c>
      <c r="AB323" s="411">
        <f t="shared" ref="AB323" si="791">AB322</f>
        <v>0</v>
      </c>
      <c r="AC323" s="411">
        <f t="shared" ref="AC323" si="792">AC322</f>
        <v>0</v>
      </c>
      <c r="AD323" s="411">
        <f t="shared" ref="AD323" si="793">AD322</f>
        <v>0</v>
      </c>
      <c r="AE323" s="411">
        <f t="shared" ref="AE323" si="794">AE322</f>
        <v>0</v>
      </c>
      <c r="AF323" s="411">
        <f t="shared" ref="AF323" si="795">AF322</f>
        <v>0</v>
      </c>
      <c r="AG323" s="411">
        <f t="shared" ref="AG323" si="796">AG322</f>
        <v>0</v>
      </c>
      <c r="AH323" s="411">
        <f t="shared" ref="AH323" si="797">AH322</f>
        <v>0</v>
      </c>
      <c r="AI323" s="411">
        <f t="shared" ref="AI323" si="798">AI322</f>
        <v>0</v>
      </c>
      <c r="AJ323" s="411">
        <f t="shared" ref="AJ323" si="799">AJ322</f>
        <v>0</v>
      </c>
      <c r="AK323" s="411">
        <f t="shared" ref="AK323" si="800">AK322</f>
        <v>0</v>
      </c>
      <c r="AL323" s="411">
        <f t="shared" ref="AL323" si="801">AL322</f>
        <v>0</v>
      </c>
      <c r="AM323" s="306"/>
    </row>
    <row r="324" spans="1:39" hidden="1"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hidden="1" outlineLevel="1">
      <c r="B325" s="288" t="s">
        <v>501</v>
      </c>
      <c r="C325" s="291"/>
      <c r="D325" s="291"/>
      <c r="E325" s="291"/>
      <c r="F325" s="291"/>
      <c r="G325" s="291"/>
      <c r="H325" s="291"/>
      <c r="I325" s="291"/>
      <c r="J325" s="291"/>
      <c r="K325" s="291"/>
      <c r="L325" s="291"/>
      <c r="M325" s="291"/>
      <c r="N325" s="291">
        <v>12</v>
      </c>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idden="1" outlineLevel="1">
      <c r="A326" s="522">
        <v>33</v>
      </c>
      <c r="B326" s="520" t="s">
        <v>125</v>
      </c>
      <c r="C326" s="291" t="s">
        <v>25</v>
      </c>
      <c r="D326" s="295">
        <v>835</v>
      </c>
      <c r="E326" s="295">
        <v>835</v>
      </c>
      <c r="F326" s="295">
        <v>835</v>
      </c>
      <c r="G326" s="295">
        <v>835</v>
      </c>
      <c r="H326" s="295">
        <v>835</v>
      </c>
      <c r="I326" s="295">
        <v>835</v>
      </c>
      <c r="J326" s="295">
        <v>835.44588199999998</v>
      </c>
      <c r="K326" s="295">
        <v>835.44588199999998</v>
      </c>
      <c r="L326" s="295">
        <v>835.44588199999998</v>
      </c>
      <c r="M326" s="295">
        <v>835.44588199999998</v>
      </c>
      <c r="N326" s="295">
        <f>N325</f>
        <v>12</v>
      </c>
      <c r="O326" s="295">
        <v>0</v>
      </c>
      <c r="P326" s="295">
        <v>0</v>
      </c>
      <c r="Q326" s="295">
        <v>0</v>
      </c>
      <c r="R326" s="295">
        <v>0</v>
      </c>
      <c r="S326" s="295">
        <v>0</v>
      </c>
      <c r="T326" s="295">
        <v>0</v>
      </c>
      <c r="U326" s="295">
        <v>0</v>
      </c>
      <c r="V326" s="295">
        <v>0</v>
      </c>
      <c r="W326" s="295">
        <v>0</v>
      </c>
      <c r="X326" s="295">
        <v>0</v>
      </c>
      <c r="Y326" s="426">
        <f>Y325</f>
        <v>0</v>
      </c>
      <c r="Z326" s="410">
        <f t="shared" ref="Z326:AA326" si="802">Z325</f>
        <v>0</v>
      </c>
      <c r="AA326" s="410">
        <f t="shared" si="802"/>
        <v>0</v>
      </c>
      <c r="AB326" s="410"/>
      <c r="AC326" s="410"/>
      <c r="AD326" s="410"/>
      <c r="AE326" s="410"/>
      <c r="AF326" s="410"/>
      <c r="AG326" s="415"/>
      <c r="AH326" s="415"/>
      <c r="AI326" s="415"/>
      <c r="AJ326" s="415"/>
      <c r="AK326" s="415"/>
      <c r="AL326" s="415"/>
      <c r="AM326" s="296">
        <f>SUM(Y326:AL326)</f>
        <v>0</v>
      </c>
    </row>
    <row r="327" spans="1:39" hidden="1" outlineLevel="1">
      <c r="B327" s="294" t="s">
        <v>289</v>
      </c>
      <c r="C327" s="291" t="s">
        <v>163</v>
      </c>
      <c r="D327" s="295"/>
      <c r="E327" s="295"/>
      <c r="F327" s="295"/>
      <c r="G327" s="295"/>
      <c r="H327" s="295"/>
      <c r="I327" s="295"/>
      <c r="J327" s="295"/>
      <c r="K327" s="295"/>
      <c r="L327" s="295"/>
      <c r="M327" s="295"/>
      <c r="N327" s="295"/>
      <c r="O327" s="295"/>
      <c r="P327" s="295"/>
      <c r="Q327" s="295"/>
      <c r="R327" s="295"/>
      <c r="S327" s="295"/>
      <c r="T327" s="295"/>
      <c r="U327" s="295"/>
      <c r="V327" s="295"/>
      <c r="W327" s="295"/>
      <c r="X327" s="295"/>
      <c r="Y327" s="411"/>
      <c r="Z327" s="411"/>
      <c r="AA327" s="411"/>
      <c r="AB327" s="411">
        <f t="shared" ref="AB327" si="803">AB326</f>
        <v>0</v>
      </c>
      <c r="AC327" s="411">
        <f t="shared" ref="AC327" si="804">AC326</f>
        <v>0</v>
      </c>
      <c r="AD327" s="411">
        <f t="shared" ref="AD327" si="805">AD326</f>
        <v>0</v>
      </c>
      <c r="AE327" s="411">
        <f t="shared" ref="AE327" si="806">AE326</f>
        <v>0</v>
      </c>
      <c r="AF327" s="411">
        <f t="shared" ref="AF327" si="807">AF326</f>
        <v>0</v>
      </c>
      <c r="AG327" s="411">
        <f t="shared" ref="AG327" si="808">AG326</f>
        <v>0</v>
      </c>
      <c r="AH327" s="411">
        <f t="shared" ref="AH327" si="809">AH326</f>
        <v>0</v>
      </c>
      <c r="AI327" s="411">
        <f t="shared" ref="AI327" si="810">AI326</f>
        <v>0</v>
      </c>
      <c r="AJ327" s="411">
        <f t="shared" ref="AJ327" si="811">AJ326</f>
        <v>0</v>
      </c>
      <c r="AK327" s="411">
        <f t="shared" ref="AK327" si="812">AK326</f>
        <v>0</v>
      </c>
      <c r="AL327" s="411">
        <f t="shared" ref="AL327" si="813">AL326</f>
        <v>0</v>
      </c>
      <c r="AM327" s="306"/>
    </row>
    <row r="328" spans="1:39" hidden="1"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idden="1" outlineLevel="1">
      <c r="A329" s="522">
        <v>34</v>
      </c>
      <c r="B329" s="520" t="s">
        <v>126</v>
      </c>
      <c r="C329" s="291" t="s">
        <v>25</v>
      </c>
      <c r="D329" s="295">
        <v>160425.60097554341</v>
      </c>
      <c r="E329" s="295">
        <v>160024.5185555107</v>
      </c>
      <c r="F329" s="295">
        <v>160024.5185555107</v>
      </c>
      <c r="G329" s="295">
        <v>138828.02697156524</v>
      </c>
      <c r="H329" s="295">
        <v>123298.61035753973</v>
      </c>
      <c r="I329" s="295">
        <v>123298.61035753973</v>
      </c>
      <c r="J329" s="295">
        <v>123298.61035753973</v>
      </c>
      <c r="K329" s="295">
        <v>123298.61035753973</v>
      </c>
      <c r="L329" s="295">
        <v>123298.61035753973</v>
      </c>
      <c r="M329" s="295">
        <v>123298.61035753973</v>
      </c>
      <c r="N329" s="295">
        <v>0</v>
      </c>
      <c r="O329" s="295">
        <v>22.108945842697246</v>
      </c>
      <c r="P329" s="295">
        <v>22.003026268235267</v>
      </c>
      <c r="Q329" s="295">
        <v>22.003026268235267</v>
      </c>
      <c r="R329" s="295">
        <v>18.360034843558086</v>
      </c>
      <c r="S329" s="295">
        <v>15.776239163500703</v>
      </c>
      <c r="T329" s="295">
        <v>15.776239163500703</v>
      </c>
      <c r="U329" s="295">
        <v>15.776239163500703</v>
      </c>
      <c r="V329" s="295">
        <v>15.776239163500703</v>
      </c>
      <c r="W329" s="295">
        <v>15.776239163500703</v>
      </c>
      <c r="X329" s="295">
        <v>15.776239163500703</v>
      </c>
      <c r="Y329" s="426">
        <v>0</v>
      </c>
      <c r="Z329" s="410">
        <v>1</v>
      </c>
      <c r="AA329" s="410">
        <v>0</v>
      </c>
      <c r="AB329" s="410"/>
      <c r="AC329" s="410"/>
      <c r="AD329" s="410"/>
      <c r="AE329" s="410"/>
      <c r="AF329" s="410"/>
      <c r="AG329" s="415"/>
      <c r="AH329" s="415"/>
      <c r="AI329" s="415"/>
      <c r="AJ329" s="415"/>
      <c r="AK329" s="415"/>
      <c r="AL329" s="415"/>
      <c r="AM329" s="296">
        <f>SUM(Y329:AL329)</f>
        <v>1</v>
      </c>
    </row>
    <row r="330" spans="1:39" hidden="1" outlineLevel="1">
      <c r="B330" s="294" t="s">
        <v>289</v>
      </c>
      <c r="C330" s="291" t="s">
        <v>163</v>
      </c>
      <c r="D330" s="295" t="s">
        <v>771</v>
      </c>
      <c r="E330" s="295" t="s">
        <v>771</v>
      </c>
      <c r="F330" s="295" t="s">
        <v>771</v>
      </c>
      <c r="G330" s="295" t="s">
        <v>771</v>
      </c>
      <c r="H330" s="295" t="s">
        <v>771</v>
      </c>
      <c r="I330" s="295" t="s">
        <v>771</v>
      </c>
      <c r="J330" s="295" t="s">
        <v>771</v>
      </c>
      <c r="K330" s="295" t="s">
        <v>771</v>
      </c>
      <c r="L330" s="295" t="s">
        <v>771</v>
      </c>
      <c r="M330" s="295" t="s">
        <v>771</v>
      </c>
      <c r="N330" s="295">
        <f>N329</f>
        <v>0</v>
      </c>
      <c r="O330" s="295">
        <v>0</v>
      </c>
      <c r="P330" s="295">
        <v>0</v>
      </c>
      <c r="Q330" s="295">
        <v>0</v>
      </c>
      <c r="R330" s="295">
        <v>0</v>
      </c>
      <c r="S330" s="295">
        <v>0</v>
      </c>
      <c r="T330" s="295">
        <v>0</v>
      </c>
      <c r="U330" s="295">
        <v>0</v>
      </c>
      <c r="V330" s="295">
        <v>0</v>
      </c>
      <c r="W330" s="295">
        <v>0</v>
      </c>
      <c r="X330" s="295">
        <v>0</v>
      </c>
      <c r="Y330" s="411">
        <f>Y329</f>
        <v>0</v>
      </c>
      <c r="Z330" s="411">
        <f t="shared" ref="Z330:AA330" si="814">Z329</f>
        <v>1</v>
      </c>
      <c r="AA330" s="411">
        <f t="shared" si="814"/>
        <v>0</v>
      </c>
      <c r="AB330" s="411">
        <f t="shared" ref="AB330" si="815">AB329</f>
        <v>0</v>
      </c>
      <c r="AC330" s="411">
        <f t="shared" ref="AC330" si="816">AC329</f>
        <v>0</v>
      </c>
      <c r="AD330" s="411">
        <f t="shared" ref="AD330" si="817">AD329</f>
        <v>0</v>
      </c>
      <c r="AE330" s="411">
        <f t="shared" ref="AE330" si="818">AE329</f>
        <v>0</v>
      </c>
      <c r="AF330" s="411">
        <f t="shared" ref="AF330" si="819">AF329</f>
        <v>0</v>
      </c>
      <c r="AG330" s="411">
        <f t="shared" ref="AG330" si="820">AG329</f>
        <v>0</v>
      </c>
      <c r="AH330" s="411">
        <f t="shared" ref="AH330" si="821">AH329</f>
        <v>0</v>
      </c>
      <c r="AI330" s="411">
        <f t="shared" ref="AI330" si="822">AI329</f>
        <v>0</v>
      </c>
      <c r="AJ330" s="411">
        <f t="shared" ref="AJ330" si="823">AJ329</f>
        <v>0</v>
      </c>
      <c r="AK330" s="411">
        <f t="shared" ref="AK330" si="824">AK329</f>
        <v>0</v>
      </c>
      <c r="AL330" s="411">
        <f t="shared" ref="AL330" si="825">AL329</f>
        <v>0</v>
      </c>
      <c r="AM330" s="306"/>
    </row>
    <row r="331" spans="1:39"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idden="1"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A333" si="826">Z332</f>
        <v>0</v>
      </c>
      <c r="AA333" s="411">
        <f t="shared" si="826"/>
        <v>0</v>
      </c>
      <c r="AB333" s="411">
        <f t="shared" ref="AB333" si="827">AB332</f>
        <v>0</v>
      </c>
      <c r="AC333" s="411">
        <f t="shared" ref="AC333" si="828">AC332</f>
        <v>0</v>
      </c>
      <c r="AD333" s="411">
        <f t="shared" ref="AD333" si="829">AD332</f>
        <v>0</v>
      </c>
      <c r="AE333" s="411">
        <f t="shared" ref="AE333" si="830">AE332</f>
        <v>0</v>
      </c>
      <c r="AF333" s="411">
        <f t="shared" ref="AF333" si="831">AF332</f>
        <v>0</v>
      </c>
      <c r="AG333" s="411">
        <f t="shared" ref="AG333" si="832">AG332</f>
        <v>0</v>
      </c>
      <c r="AH333" s="411">
        <f t="shared" ref="AH333" si="833">AH332</f>
        <v>0</v>
      </c>
      <c r="AI333" s="411">
        <f t="shared" ref="AI333" si="834">AI332</f>
        <v>0</v>
      </c>
      <c r="AJ333" s="411">
        <f t="shared" ref="AJ333" si="835">AJ332</f>
        <v>0</v>
      </c>
      <c r="AK333" s="411">
        <f t="shared" ref="AK333" si="836">AK332</f>
        <v>0</v>
      </c>
      <c r="AL333" s="411">
        <f t="shared" ref="AL333" si="837">AL332</f>
        <v>0</v>
      </c>
      <c r="AM333" s="306"/>
    </row>
    <row r="334" spans="1:39" hidden="1"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hidden="1" outlineLevel="1">
      <c r="B335" s="288" t="s">
        <v>502</v>
      </c>
      <c r="C335" s="291"/>
      <c r="D335" s="291"/>
      <c r="E335" s="291"/>
      <c r="F335" s="291"/>
      <c r="G335" s="291"/>
      <c r="H335" s="291"/>
      <c r="I335" s="291"/>
      <c r="J335" s="291"/>
      <c r="K335" s="291"/>
      <c r="L335" s="291"/>
      <c r="M335" s="291"/>
      <c r="N335" s="291">
        <v>0</v>
      </c>
      <c r="O335" s="291"/>
      <c r="P335" s="291"/>
      <c r="Q335" s="291"/>
      <c r="R335" s="291"/>
      <c r="S335" s="291"/>
      <c r="T335" s="291"/>
      <c r="U335" s="291"/>
      <c r="V335" s="291"/>
      <c r="W335" s="291"/>
      <c r="X335" s="291"/>
      <c r="Y335" s="412">
        <v>1</v>
      </c>
      <c r="Z335" s="425"/>
      <c r="AA335" s="425"/>
      <c r="AB335" s="425"/>
      <c r="AC335" s="425"/>
      <c r="AD335" s="425"/>
      <c r="AE335" s="425"/>
      <c r="AF335" s="425"/>
      <c r="AG335" s="425"/>
      <c r="AH335" s="425"/>
      <c r="AI335" s="425"/>
      <c r="AJ335" s="425"/>
      <c r="AK335" s="425"/>
      <c r="AL335" s="425"/>
      <c r="AM335" s="306"/>
    </row>
    <row r="336" spans="1:39" ht="45" hidden="1" outlineLevel="1">
      <c r="A336" s="522">
        <v>36</v>
      </c>
      <c r="B336" s="520" t="s">
        <v>128</v>
      </c>
      <c r="C336" s="291" t="s">
        <v>25</v>
      </c>
      <c r="D336" s="295">
        <v>317142</v>
      </c>
      <c r="E336" s="295">
        <v>0</v>
      </c>
      <c r="F336" s="295">
        <v>0</v>
      </c>
      <c r="G336" s="295">
        <v>0</v>
      </c>
      <c r="H336" s="295">
        <v>0</v>
      </c>
      <c r="I336" s="295">
        <v>0</v>
      </c>
      <c r="J336" s="295">
        <v>0</v>
      </c>
      <c r="K336" s="295">
        <v>0</v>
      </c>
      <c r="L336" s="295">
        <v>0</v>
      </c>
      <c r="M336" s="295">
        <v>0</v>
      </c>
      <c r="N336" s="295">
        <f>N335</f>
        <v>0</v>
      </c>
      <c r="O336" s="295">
        <v>0</v>
      </c>
      <c r="P336" s="295">
        <v>0</v>
      </c>
      <c r="Q336" s="295">
        <v>0</v>
      </c>
      <c r="R336" s="295">
        <v>0</v>
      </c>
      <c r="S336" s="295">
        <v>0</v>
      </c>
      <c r="T336" s="295">
        <v>0</v>
      </c>
      <c r="U336" s="295">
        <v>0</v>
      </c>
      <c r="V336" s="295">
        <v>0</v>
      </c>
      <c r="W336" s="295">
        <v>0</v>
      </c>
      <c r="X336" s="295">
        <v>0</v>
      </c>
      <c r="Y336" s="426">
        <f>Y335</f>
        <v>1</v>
      </c>
      <c r="Z336" s="410">
        <f t="shared" ref="Z336:AA337" si="838">Z335</f>
        <v>0</v>
      </c>
      <c r="AA336" s="410">
        <f t="shared" si="838"/>
        <v>0</v>
      </c>
      <c r="AB336" s="410"/>
      <c r="AC336" s="410"/>
      <c r="AD336" s="410"/>
      <c r="AE336" s="410"/>
      <c r="AF336" s="410"/>
      <c r="AG336" s="415"/>
      <c r="AH336" s="415"/>
      <c r="AI336" s="415"/>
      <c r="AJ336" s="415"/>
      <c r="AK336" s="415"/>
      <c r="AL336" s="415"/>
      <c r="AM336" s="296">
        <f>SUM(Y336:AL336)</f>
        <v>1</v>
      </c>
    </row>
    <row r="337" spans="1:39" hidden="1"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1</v>
      </c>
      <c r="Z337" s="411">
        <f t="shared" si="838"/>
        <v>0</v>
      </c>
      <c r="AA337" s="411">
        <f t="shared" si="838"/>
        <v>0</v>
      </c>
      <c r="AB337" s="411">
        <f t="shared" ref="AB337" si="839">AB336</f>
        <v>0</v>
      </c>
      <c r="AC337" s="411">
        <f t="shared" ref="AC337" si="840">AC336</f>
        <v>0</v>
      </c>
      <c r="AD337" s="411">
        <f t="shared" ref="AD337" si="841">AD336</f>
        <v>0</v>
      </c>
      <c r="AE337" s="411">
        <f t="shared" ref="AE337" si="842">AE336</f>
        <v>0</v>
      </c>
      <c r="AF337" s="411">
        <f t="shared" ref="AF337" si="843">AF336</f>
        <v>0</v>
      </c>
      <c r="AG337" s="411">
        <f t="shared" ref="AG337" si="844">AG336</f>
        <v>0</v>
      </c>
      <c r="AH337" s="411">
        <f t="shared" ref="AH337" si="845">AH336</f>
        <v>0</v>
      </c>
      <c r="AI337" s="411">
        <f t="shared" ref="AI337" si="846">AI336</f>
        <v>0</v>
      </c>
      <c r="AJ337" s="411">
        <f t="shared" ref="AJ337" si="847">AJ336</f>
        <v>0</v>
      </c>
      <c r="AK337" s="411">
        <f t="shared" ref="AK337" si="848">AK336</f>
        <v>0</v>
      </c>
      <c r="AL337" s="411">
        <f t="shared" ref="AL337" si="849">AL336</f>
        <v>0</v>
      </c>
      <c r="AM337" s="306"/>
    </row>
    <row r="338" spans="1:39" hidden="1"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hidden="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A340" si="850">Z339</f>
        <v>0</v>
      </c>
      <c r="AA340" s="411">
        <f t="shared" si="850"/>
        <v>0</v>
      </c>
      <c r="AB340" s="411">
        <f t="shared" ref="AB340" si="851">AB339</f>
        <v>0</v>
      </c>
      <c r="AC340" s="411">
        <f t="shared" ref="AC340" si="852">AC339</f>
        <v>0</v>
      </c>
      <c r="AD340" s="411">
        <f t="shared" ref="AD340" si="853">AD339</f>
        <v>0</v>
      </c>
      <c r="AE340" s="411">
        <f t="shared" ref="AE340" si="854">AE339</f>
        <v>0</v>
      </c>
      <c r="AF340" s="411">
        <f t="shared" ref="AF340" si="855">AF339</f>
        <v>0</v>
      </c>
      <c r="AG340" s="411">
        <f t="shared" ref="AG340" si="856">AG339</f>
        <v>0</v>
      </c>
      <c r="AH340" s="411">
        <f t="shared" ref="AH340" si="857">AH339</f>
        <v>0</v>
      </c>
      <c r="AI340" s="411">
        <f t="shared" ref="AI340" si="858">AI339</f>
        <v>0</v>
      </c>
      <c r="AJ340" s="411">
        <f t="shared" ref="AJ340" si="859">AJ339</f>
        <v>0</v>
      </c>
      <c r="AK340" s="411">
        <f t="shared" ref="AK340" si="860">AK339</f>
        <v>0</v>
      </c>
      <c r="AL340" s="411">
        <f t="shared" ref="AL340" si="861">AL339</f>
        <v>0</v>
      </c>
      <c r="AM340" s="306"/>
    </row>
    <row r="341" spans="1:39"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idden="1"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A343" si="862">Z342</f>
        <v>0</v>
      </c>
      <c r="AA343" s="411">
        <f t="shared" si="862"/>
        <v>0</v>
      </c>
      <c r="AB343" s="411">
        <f t="shared" ref="AB343" si="863">AB342</f>
        <v>0</v>
      </c>
      <c r="AC343" s="411">
        <f t="shared" ref="AC343" si="864">AC342</f>
        <v>0</v>
      </c>
      <c r="AD343" s="411">
        <f t="shared" ref="AD343" si="865">AD342</f>
        <v>0</v>
      </c>
      <c r="AE343" s="411">
        <f t="shared" ref="AE343" si="866">AE342</f>
        <v>0</v>
      </c>
      <c r="AF343" s="411">
        <f t="shared" ref="AF343" si="867">AF342</f>
        <v>0</v>
      </c>
      <c r="AG343" s="411">
        <f t="shared" ref="AG343" si="868">AG342</f>
        <v>0</v>
      </c>
      <c r="AH343" s="411">
        <f t="shared" ref="AH343" si="869">AH342</f>
        <v>0</v>
      </c>
      <c r="AI343" s="411">
        <f t="shared" ref="AI343" si="870">AI342</f>
        <v>0</v>
      </c>
      <c r="AJ343" s="411">
        <f t="shared" ref="AJ343" si="871">AJ342</f>
        <v>0</v>
      </c>
      <c r="AK343" s="411">
        <f t="shared" ref="AK343" si="872">AK342</f>
        <v>0</v>
      </c>
      <c r="AL343" s="411">
        <f t="shared" ref="AL343" si="873">AL342</f>
        <v>0</v>
      </c>
      <c r="AM343" s="306"/>
    </row>
    <row r="344" spans="1:39"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hidden="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A346" si="874">Z345</f>
        <v>0</v>
      </c>
      <c r="AA346" s="411">
        <f t="shared" si="874"/>
        <v>0</v>
      </c>
      <c r="AB346" s="411">
        <f t="shared" ref="AB346" si="875">AB345</f>
        <v>0</v>
      </c>
      <c r="AC346" s="411">
        <f t="shared" ref="AC346" si="876">AC345</f>
        <v>0</v>
      </c>
      <c r="AD346" s="411">
        <f t="shared" ref="AD346" si="877">AD345</f>
        <v>0</v>
      </c>
      <c r="AE346" s="411">
        <f t="shared" ref="AE346" si="878">AE345</f>
        <v>0</v>
      </c>
      <c r="AF346" s="411">
        <f t="shared" ref="AF346" si="879">AF345</f>
        <v>0</v>
      </c>
      <c r="AG346" s="411">
        <f t="shared" ref="AG346" si="880">AG345</f>
        <v>0</v>
      </c>
      <c r="AH346" s="411">
        <f t="shared" ref="AH346" si="881">AH345</f>
        <v>0</v>
      </c>
      <c r="AI346" s="411">
        <f t="shared" ref="AI346" si="882">AI345</f>
        <v>0</v>
      </c>
      <c r="AJ346" s="411">
        <f t="shared" ref="AJ346" si="883">AJ345</f>
        <v>0</v>
      </c>
      <c r="AK346" s="411">
        <f t="shared" ref="AK346" si="884">AK345</f>
        <v>0</v>
      </c>
      <c r="AL346" s="411">
        <f t="shared" ref="AL346" si="885">AL345</f>
        <v>0</v>
      </c>
      <c r="AM346" s="306"/>
    </row>
    <row r="347" spans="1:39"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A349" si="886">Z348</f>
        <v>0</v>
      </c>
      <c r="AA349" s="411">
        <f t="shared" si="886"/>
        <v>0</v>
      </c>
      <c r="AB349" s="411">
        <f t="shared" ref="AB349" si="887">AB348</f>
        <v>0</v>
      </c>
      <c r="AC349" s="411">
        <f t="shared" ref="AC349" si="888">AC348</f>
        <v>0</v>
      </c>
      <c r="AD349" s="411">
        <f t="shared" ref="AD349" si="889">AD348</f>
        <v>0</v>
      </c>
      <c r="AE349" s="411">
        <f t="shared" ref="AE349" si="890">AE348</f>
        <v>0</v>
      </c>
      <c r="AF349" s="411">
        <f t="shared" ref="AF349" si="891">AF348</f>
        <v>0</v>
      </c>
      <c r="AG349" s="411">
        <f t="shared" ref="AG349" si="892">AG348</f>
        <v>0</v>
      </c>
      <c r="AH349" s="411">
        <f t="shared" ref="AH349" si="893">AH348</f>
        <v>0</v>
      </c>
      <c r="AI349" s="411">
        <f t="shared" ref="AI349" si="894">AI348</f>
        <v>0</v>
      </c>
      <c r="AJ349" s="411">
        <f t="shared" ref="AJ349" si="895">AJ348</f>
        <v>0</v>
      </c>
      <c r="AK349" s="411">
        <f t="shared" ref="AK349" si="896">AK348</f>
        <v>0</v>
      </c>
      <c r="AL349" s="411">
        <f t="shared" ref="AL349" si="897">AL348</f>
        <v>0</v>
      </c>
      <c r="AM349" s="306"/>
    </row>
    <row r="350" spans="1:39"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hidden="1"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A352" si="898">Z351</f>
        <v>0</v>
      </c>
      <c r="AA352" s="411">
        <f t="shared" si="898"/>
        <v>0</v>
      </c>
      <c r="AB352" s="411">
        <f t="shared" ref="AB352" si="899">AB351</f>
        <v>0</v>
      </c>
      <c r="AC352" s="411">
        <f t="shared" ref="AC352" si="900">AC351</f>
        <v>0</v>
      </c>
      <c r="AD352" s="411">
        <f t="shared" ref="AD352" si="901">AD351</f>
        <v>0</v>
      </c>
      <c r="AE352" s="411">
        <f t="shared" ref="AE352" si="902">AE351</f>
        <v>0</v>
      </c>
      <c r="AF352" s="411">
        <f t="shared" ref="AF352" si="903">AF351</f>
        <v>0</v>
      </c>
      <c r="AG352" s="411">
        <f t="shared" ref="AG352" si="904">AG351</f>
        <v>0</v>
      </c>
      <c r="AH352" s="411">
        <f t="shared" ref="AH352" si="905">AH351</f>
        <v>0</v>
      </c>
      <c r="AI352" s="411">
        <f t="shared" ref="AI352" si="906">AI351</f>
        <v>0</v>
      </c>
      <c r="AJ352" s="411">
        <f t="shared" ref="AJ352" si="907">AJ351</f>
        <v>0</v>
      </c>
      <c r="AK352" s="411">
        <f t="shared" ref="AK352" si="908">AK351</f>
        <v>0</v>
      </c>
      <c r="AL352" s="411">
        <f t="shared" ref="AL352" si="909">AL351</f>
        <v>0</v>
      </c>
      <c r="AM352" s="306"/>
    </row>
    <row r="353" spans="1:39"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hidden="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AA355" si="910">Z354</f>
        <v>0</v>
      </c>
      <c r="AA355" s="411">
        <f t="shared" si="910"/>
        <v>0</v>
      </c>
      <c r="AB355" s="411">
        <f t="shared" ref="AB355" si="911">AB354</f>
        <v>0</v>
      </c>
      <c r="AC355" s="411">
        <f t="shared" ref="AC355" si="912">AC354</f>
        <v>0</v>
      </c>
      <c r="AD355" s="411">
        <f t="shared" ref="AD355" si="913">AD354</f>
        <v>0</v>
      </c>
      <c r="AE355" s="411">
        <f t="shared" ref="AE355" si="914">AE354</f>
        <v>0</v>
      </c>
      <c r="AF355" s="411">
        <f t="shared" ref="AF355" si="915">AF354</f>
        <v>0</v>
      </c>
      <c r="AG355" s="411">
        <f t="shared" ref="AG355" si="916">AG354</f>
        <v>0</v>
      </c>
      <c r="AH355" s="411">
        <f t="shared" ref="AH355" si="917">AH354</f>
        <v>0</v>
      </c>
      <c r="AI355" s="411">
        <f t="shared" ref="AI355" si="918">AI354</f>
        <v>0</v>
      </c>
      <c r="AJ355" s="411">
        <f t="shared" ref="AJ355" si="919">AJ354</f>
        <v>0</v>
      </c>
      <c r="AK355" s="411">
        <f t="shared" ref="AK355" si="920">AK354</f>
        <v>0</v>
      </c>
      <c r="AL355" s="411">
        <f t="shared" ref="AL355" si="921">AL354</f>
        <v>0</v>
      </c>
      <c r="AM355" s="306"/>
    </row>
    <row r="356" spans="1:39"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hidden="1"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A358" si="922">Z357</f>
        <v>0</v>
      </c>
      <c r="AA358" s="411">
        <f t="shared" si="922"/>
        <v>0</v>
      </c>
      <c r="AB358" s="411">
        <f t="shared" ref="AB358" si="923">AB357</f>
        <v>0</v>
      </c>
      <c r="AC358" s="411">
        <f t="shared" ref="AC358" si="924">AC357</f>
        <v>0</v>
      </c>
      <c r="AD358" s="411">
        <f t="shared" ref="AD358" si="925">AD357</f>
        <v>0</v>
      </c>
      <c r="AE358" s="411">
        <f t="shared" ref="AE358" si="926">AE357</f>
        <v>0</v>
      </c>
      <c r="AF358" s="411">
        <f t="shared" ref="AF358" si="927">AF357</f>
        <v>0</v>
      </c>
      <c r="AG358" s="411">
        <f t="shared" ref="AG358" si="928">AG357</f>
        <v>0</v>
      </c>
      <c r="AH358" s="411">
        <f t="shared" ref="AH358" si="929">AH357</f>
        <v>0</v>
      </c>
      <c r="AI358" s="411">
        <f t="shared" ref="AI358" si="930">AI357</f>
        <v>0</v>
      </c>
      <c r="AJ358" s="411">
        <f t="shared" ref="AJ358" si="931">AJ357</f>
        <v>0</v>
      </c>
      <c r="AK358" s="411">
        <f t="shared" ref="AK358" si="932">AK357</f>
        <v>0</v>
      </c>
      <c r="AL358" s="411">
        <f t="shared" ref="AL358" si="933">AL357</f>
        <v>0</v>
      </c>
      <c r="AM358" s="306"/>
    </row>
    <row r="359" spans="1:39"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hidden="1"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A361" si="934">Z360</f>
        <v>0</v>
      </c>
      <c r="AA361" s="411">
        <f t="shared" si="934"/>
        <v>0</v>
      </c>
      <c r="AB361" s="411">
        <f t="shared" ref="AB361" si="935">AB360</f>
        <v>0</v>
      </c>
      <c r="AC361" s="411">
        <f t="shared" ref="AC361" si="936">AC360</f>
        <v>0</v>
      </c>
      <c r="AD361" s="411">
        <f t="shared" ref="AD361" si="937">AD360</f>
        <v>0</v>
      </c>
      <c r="AE361" s="411">
        <f t="shared" ref="AE361" si="938">AE360</f>
        <v>0</v>
      </c>
      <c r="AF361" s="411">
        <f t="shared" ref="AF361" si="939">AF360</f>
        <v>0</v>
      </c>
      <c r="AG361" s="411">
        <f t="shared" ref="AG361" si="940">AG360</f>
        <v>0</v>
      </c>
      <c r="AH361" s="411">
        <f t="shared" ref="AH361" si="941">AH360</f>
        <v>0</v>
      </c>
      <c r="AI361" s="411">
        <f t="shared" ref="AI361" si="942">AI360</f>
        <v>0</v>
      </c>
      <c r="AJ361" s="411">
        <f t="shared" ref="AJ361" si="943">AJ360</f>
        <v>0</v>
      </c>
      <c r="AK361" s="411">
        <f t="shared" ref="AK361" si="944">AK360</f>
        <v>0</v>
      </c>
      <c r="AL361" s="411">
        <f t="shared" ref="AL361" si="945">AL360</f>
        <v>0</v>
      </c>
      <c r="AM361" s="306"/>
    </row>
    <row r="362" spans="1:39"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hidden="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A364" si="946">Z363</f>
        <v>0</v>
      </c>
      <c r="AA364" s="411">
        <f t="shared" si="946"/>
        <v>0</v>
      </c>
      <c r="AB364" s="411">
        <f t="shared" ref="AB364" si="947">AB363</f>
        <v>0</v>
      </c>
      <c r="AC364" s="411">
        <f t="shared" ref="AC364" si="948">AC363</f>
        <v>0</v>
      </c>
      <c r="AD364" s="411">
        <f t="shared" ref="AD364" si="949">AD363</f>
        <v>0</v>
      </c>
      <c r="AE364" s="411">
        <f t="shared" ref="AE364" si="950">AE363</f>
        <v>0</v>
      </c>
      <c r="AF364" s="411">
        <f t="shared" ref="AF364" si="951">AF363</f>
        <v>0</v>
      </c>
      <c r="AG364" s="411">
        <f t="shared" ref="AG364" si="952">AG363</f>
        <v>0</v>
      </c>
      <c r="AH364" s="411">
        <f t="shared" ref="AH364" si="953">AH363</f>
        <v>0</v>
      </c>
      <c r="AI364" s="411">
        <f t="shared" ref="AI364" si="954">AI363</f>
        <v>0</v>
      </c>
      <c r="AJ364" s="411">
        <f t="shared" ref="AJ364" si="955">AJ363</f>
        <v>0</v>
      </c>
      <c r="AK364" s="411">
        <f t="shared" ref="AK364" si="956">AK363</f>
        <v>0</v>
      </c>
      <c r="AL364" s="411">
        <f t="shared" ref="AL364" si="957">AL363</f>
        <v>0</v>
      </c>
      <c r="AM364" s="306"/>
    </row>
    <row r="365" spans="1:39"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A367" si="958">Z366</f>
        <v>0</v>
      </c>
      <c r="AA367" s="411">
        <f t="shared" si="958"/>
        <v>0</v>
      </c>
      <c r="AB367" s="411">
        <f t="shared" ref="AB367" si="959">AB366</f>
        <v>0</v>
      </c>
      <c r="AC367" s="411">
        <f t="shared" ref="AC367" si="960">AC366</f>
        <v>0</v>
      </c>
      <c r="AD367" s="411">
        <f t="shared" ref="AD367" si="961">AD366</f>
        <v>0</v>
      </c>
      <c r="AE367" s="411">
        <f t="shared" ref="AE367" si="962">AE366</f>
        <v>0</v>
      </c>
      <c r="AF367" s="411">
        <f t="shared" ref="AF367" si="963">AF366</f>
        <v>0</v>
      </c>
      <c r="AG367" s="411">
        <f t="shared" ref="AG367" si="964">AG366</f>
        <v>0</v>
      </c>
      <c r="AH367" s="411">
        <f t="shared" ref="AH367" si="965">AH366</f>
        <v>0</v>
      </c>
      <c r="AI367" s="411">
        <f t="shared" ref="AI367" si="966">AI366</f>
        <v>0</v>
      </c>
      <c r="AJ367" s="411">
        <f t="shared" ref="AJ367" si="967">AJ366</f>
        <v>0</v>
      </c>
      <c r="AK367" s="411">
        <f t="shared" ref="AK367" si="968">AK366</f>
        <v>0</v>
      </c>
      <c r="AL367" s="411">
        <f t="shared" ref="AL367" si="969">AL366</f>
        <v>0</v>
      </c>
      <c r="AM367" s="306"/>
    </row>
    <row r="368" spans="1:39"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A370" si="970">Z369</f>
        <v>0</v>
      </c>
      <c r="AA370" s="411">
        <f t="shared" si="970"/>
        <v>0</v>
      </c>
      <c r="AB370" s="411">
        <f t="shared" ref="AB370" si="971">AB369</f>
        <v>0</v>
      </c>
      <c r="AC370" s="411">
        <f t="shared" ref="AC370" si="972">AC369</f>
        <v>0</v>
      </c>
      <c r="AD370" s="411">
        <f t="shared" ref="AD370" si="973">AD369</f>
        <v>0</v>
      </c>
      <c r="AE370" s="411">
        <f t="shared" ref="AE370" si="974">AE369</f>
        <v>0</v>
      </c>
      <c r="AF370" s="411">
        <f t="shared" ref="AF370" si="975">AF369</f>
        <v>0</v>
      </c>
      <c r="AG370" s="411">
        <f t="shared" ref="AG370" si="976">AG369</f>
        <v>0</v>
      </c>
      <c r="AH370" s="411">
        <f t="shared" ref="AH370" si="977">AH369</f>
        <v>0</v>
      </c>
      <c r="AI370" s="411">
        <f t="shared" ref="AI370" si="978">AI369</f>
        <v>0</v>
      </c>
      <c r="AJ370" s="411">
        <f t="shared" ref="AJ370" si="979">AJ369</f>
        <v>0</v>
      </c>
      <c r="AK370" s="411">
        <f t="shared" ref="AK370" si="980">AK369</f>
        <v>0</v>
      </c>
      <c r="AL370" s="411">
        <f t="shared" ref="AL370" si="981">AL369</f>
        <v>0</v>
      </c>
      <c r="AM370" s="306"/>
    </row>
    <row r="371" spans="1:42"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hidden="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A373" si="982">Z372</f>
        <v>0</v>
      </c>
      <c r="AA373" s="411">
        <f t="shared" si="982"/>
        <v>0</v>
      </c>
      <c r="AB373" s="411">
        <f t="shared" ref="AB373" si="983">AB372</f>
        <v>0</v>
      </c>
      <c r="AC373" s="411">
        <f t="shared" ref="AC373" si="984">AC372</f>
        <v>0</v>
      </c>
      <c r="AD373" s="411">
        <f t="shared" ref="AD373" si="985">AD372</f>
        <v>0</v>
      </c>
      <c r="AE373" s="411">
        <f t="shared" ref="AE373" si="986">AE372</f>
        <v>0</v>
      </c>
      <c r="AF373" s="411">
        <f t="shared" ref="AF373" si="987">AF372</f>
        <v>0</v>
      </c>
      <c r="AG373" s="411">
        <f t="shared" ref="AG373" si="988">AG372</f>
        <v>0</v>
      </c>
      <c r="AH373" s="411">
        <f t="shared" ref="AH373" si="989">AH372</f>
        <v>0</v>
      </c>
      <c r="AI373" s="411">
        <f t="shared" ref="AI373" si="990">AI372</f>
        <v>0</v>
      </c>
      <c r="AJ373" s="411">
        <f t="shared" ref="AJ373" si="991">AJ372</f>
        <v>0</v>
      </c>
      <c r="AK373" s="411">
        <f t="shared" ref="AK373" si="992">AK372</f>
        <v>0</v>
      </c>
      <c r="AL373" s="411">
        <f t="shared" ref="AL373" si="993">AL372</f>
        <v>0</v>
      </c>
      <c r="AM373" s="306"/>
    </row>
    <row r="374" spans="1:42"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hidden="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AA376" si="994">Z375</f>
        <v>0</v>
      </c>
      <c r="AA376" s="411">
        <f t="shared" si="994"/>
        <v>0</v>
      </c>
      <c r="AB376" s="411">
        <f t="shared" ref="AB376" si="995">AB375</f>
        <v>0</v>
      </c>
      <c r="AC376" s="411">
        <f t="shared" ref="AC376" si="996">AC375</f>
        <v>0</v>
      </c>
      <c r="AD376" s="411">
        <f t="shared" ref="AD376" si="997">AD375</f>
        <v>0</v>
      </c>
      <c r="AE376" s="411">
        <f t="shared" ref="AE376" si="998">AE375</f>
        <v>0</v>
      </c>
      <c r="AF376" s="411">
        <f t="shared" ref="AF376" si="999">AF375</f>
        <v>0</v>
      </c>
      <c r="AG376" s="411">
        <f t="shared" ref="AG376" si="1000">AG375</f>
        <v>0</v>
      </c>
      <c r="AH376" s="411">
        <f t="shared" ref="AH376" si="1001">AH375</f>
        <v>0</v>
      </c>
      <c r="AI376" s="411">
        <f t="shared" ref="AI376" si="1002">AI375</f>
        <v>0</v>
      </c>
      <c r="AJ376" s="411">
        <f t="shared" ref="AJ376" si="1003">AJ375</f>
        <v>0</v>
      </c>
      <c r="AK376" s="411">
        <f t="shared" ref="AK376" si="1004">AK375</f>
        <v>0</v>
      </c>
      <c r="AL376" s="411">
        <f t="shared" ref="AL376" si="1005">AL375</f>
        <v>0</v>
      </c>
      <c r="AM376" s="306"/>
    </row>
    <row r="377" spans="1:42"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ollapsed="1">
      <c r="B378" s="327" t="s">
        <v>274</v>
      </c>
      <c r="C378" s="329"/>
      <c r="D378" s="329">
        <f>SUM(D221:D376)</f>
        <v>2882871.4056254858</v>
      </c>
      <c r="E378" s="329"/>
      <c r="F378" s="329"/>
      <c r="G378" s="329"/>
      <c r="H378" s="329"/>
      <c r="I378" s="329"/>
      <c r="J378" s="329"/>
      <c r="K378" s="329"/>
      <c r="L378" s="329"/>
      <c r="M378" s="329"/>
      <c r="N378" s="329"/>
      <c r="O378" s="329">
        <f>SUM(O221:O376)</f>
        <v>286.73837396498118</v>
      </c>
      <c r="P378" s="329"/>
      <c r="Q378" s="329"/>
      <c r="R378" s="329"/>
      <c r="S378" s="329"/>
      <c r="T378" s="329"/>
      <c r="U378" s="329"/>
      <c r="V378" s="329"/>
      <c r="W378" s="329"/>
      <c r="X378" s="329"/>
      <c r="Y378" s="329">
        <f>IF(Y219="kWh",SUMPRODUCT(D221:D376,Y221:Y376))</f>
        <v>1844336.790936538</v>
      </c>
      <c r="Z378" s="329">
        <f>IF(Z219="kWh",SUMPRODUCT(D221:D376,Z221:Z376))</f>
        <v>504700.57807419926</v>
      </c>
      <c r="AA378" s="329">
        <f>IF(AA219="kw",SUMPRODUCT(N221:N376,O221:O376,AA221:AA376),SUMPRODUCT(D221:D376,AA221:AA376))</f>
        <v>935.76241447752466</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1345003</v>
      </c>
      <c r="Z379" s="392">
        <f>HLOOKUP(Z218,'2. LRAMVA Threshold'!$B$42:$Q$53,8,FALSE)</f>
        <v>543085</v>
      </c>
      <c r="AA379" s="392">
        <f>HLOOKUP(AA218,'2. LRAMVA Threshold'!$B$42:$Q$53,8,FALSE)</f>
        <v>10671</v>
      </c>
      <c r="AB379" s="392">
        <f>HLOOKUP(AB218,'2. LRAMVA Threshold'!$B$42:$Q$53,8,FALSE)</f>
        <v>196</v>
      </c>
      <c r="AC379" s="392">
        <f>HLOOKUP(AC218,'2. LRAMVA Threshold'!$B$42:$Q$53,8,FALSE)</f>
        <v>4684</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1.6799999999999999E-2</v>
      </c>
      <c r="Z381" s="341">
        <f>HLOOKUP(Z$35,'3.  Distribution Rates'!$C$122:$P$133,8,FALSE)</f>
        <v>1.37E-2</v>
      </c>
      <c r="AA381" s="341">
        <f>HLOOKUP(AA$35,'3.  Distribution Rates'!$C$122:$P$133,8,FALSE)</f>
        <v>3.2206000000000001</v>
      </c>
      <c r="AB381" s="341">
        <f>HLOOKUP(AB$35,'3.  Distribution Rates'!$C$122:$P$133,8,FALSE)</f>
        <v>15.076599999999999</v>
      </c>
      <c r="AC381" s="341">
        <f>HLOOKUP(AC$35,'3.  Distribution Rates'!$C$122:$P$133,8,FALSE)</f>
        <v>1.18E-2</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3034.644379072527</v>
      </c>
      <c r="Z382" s="378">
        <f>'4.  2011-2014 LRAM'!Z139*Z381</f>
        <v>2513.5829028481926</v>
      </c>
      <c r="AA382" s="378">
        <f>'4.  2011-2014 LRAM'!AA139*AA381</f>
        <v>1943.5971970896501</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7491.824479010369</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2714.9295021654511</v>
      </c>
      <c r="Z383" s="378">
        <f>'4.  2011-2014 LRAM'!Z268*Z381</f>
        <v>7576.4104656724239</v>
      </c>
      <c r="AA383" s="378">
        <f>'4.  2011-2014 LRAM'!AA268*AA381</f>
        <v>6179.8011443976557</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16471.141112235531</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2866.5948425610545</v>
      </c>
      <c r="Z384" s="378">
        <f>'4.  2011-2014 LRAM'!Z397*Z381</f>
        <v>9597.4376490482209</v>
      </c>
      <c r="AA384" s="378">
        <f>'4.  2011-2014 LRAM'!AA397*AA381</f>
        <v>4181.4643080376145</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16645.496799646891</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9190.4684390523107</v>
      </c>
      <c r="Z385" s="378">
        <f>'4.  2011-2014 LRAM'!Z527*Z381</f>
        <v>12144.010139017673</v>
      </c>
      <c r="AA385" s="378">
        <f>'4.  2011-2014 LRAM'!AA527*AA381</f>
        <v>3466.1874525406943</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006">SUM(Y385:AL385)</f>
        <v>24800.666030610675</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A386" si="1007">Y208*Y381</f>
        <v>9727.0289478191353</v>
      </c>
      <c r="Z386" s="378">
        <f t="shared" si="1007"/>
        <v>7803.5624053751899</v>
      </c>
      <c r="AA386" s="378">
        <f t="shared" si="1007"/>
        <v>4112.4434953401696</v>
      </c>
      <c r="AB386" s="378">
        <f t="shared" ref="AB386:AL386" si="1008">AB208*AB381</f>
        <v>0</v>
      </c>
      <c r="AC386" s="378">
        <f t="shared" si="1008"/>
        <v>0</v>
      </c>
      <c r="AD386" s="378">
        <f t="shared" si="1008"/>
        <v>0</v>
      </c>
      <c r="AE386" s="378">
        <f t="shared" si="1008"/>
        <v>0</v>
      </c>
      <c r="AF386" s="378">
        <f t="shared" si="1008"/>
        <v>0</v>
      </c>
      <c r="AG386" s="378">
        <f t="shared" si="1008"/>
        <v>0</v>
      </c>
      <c r="AH386" s="378">
        <f t="shared" si="1008"/>
        <v>0</v>
      </c>
      <c r="AI386" s="378">
        <f t="shared" si="1008"/>
        <v>0</v>
      </c>
      <c r="AJ386" s="378">
        <f t="shared" si="1008"/>
        <v>0</v>
      </c>
      <c r="AK386" s="378">
        <f t="shared" si="1008"/>
        <v>0</v>
      </c>
      <c r="AL386" s="378">
        <f t="shared" si="1008"/>
        <v>0</v>
      </c>
      <c r="AM386" s="629">
        <f t="shared" si="1006"/>
        <v>21643.034848534495</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30984.858087733835</v>
      </c>
      <c r="Z387" s="378">
        <f t="shared" ref="Z387:AA387" si="1009">Z378*Z381</f>
        <v>6914.3979196165301</v>
      </c>
      <c r="AA387" s="378">
        <f t="shared" si="1009"/>
        <v>3013.716432066316</v>
      </c>
      <c r="AB387" s="378">
        <f t="shared" ref="AB387:AL387" si="1010">AB378*AB381</f>
        <v>0</v>
      </c>
      <c r="AC387" s="378">
        <f t="shared" si="1010"/>
        <v>0</v>
      </c>
      <c r="AD387" s="378">
        <f t="shared" si="1010"/>
        <v>0</v>
      </c>
      <c r="AE387" s="378">
        <f t="shared" si="1010"/>
        <v>0</v>
      </c>
      <c r="AF387" s="378">
        <f t="shared" si="1010"/>
        <v>0</v>
      </c>
      <c r="AG387" s="378">
        <f t="shared" si="1010"/>
        <v>0</v>
      </c>
      <c r="AH387" s="378">
        <f t="shared" si="1010"/>
        <v>0</v>
      </c>
      <c r="AI387" s="378">
        <f t="shared" si="1010"/>
        <v>0</v>
      </c>
      <c r="AJ387" s="378">
        <f t="shared" si="1010"/>
        <v>0</v>
      </c>
      <c r="AK387" s="378">
        <f t="shared" si="1010"/>
        <v>0</v>
      </c>
      <c r="AL387" s="378">
        <f t="shared" si="1010"/>
        <v>0</v>
      </c>
      <c r="AM387" s="629">
        <f t="shared" si="1006"/>
        <v>40912.972439416677</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58518.52419840431</v>
      </c>
      <c r="Z388" s="346">
        <f t="shared" ref="Z388:AA388" si="1011">SUM(Z382:Z387)</f>
        <v>46549.401481578228</v>
      </c>
      <c r="AA388" s="346">
        <f t="shared" si="1011"/>
        <v>22897.210029472102</v>
      </c>
      <c r="AB388" s="346">
        <f t="shared" ref="AB388:AE388" si="1012">SUM(AB382:AB387)</f>
        <v>0</v>
      </c>
      <c r="AC388" s="346">
        <f t="shared" si="1012"/>
        <v>0</v>
      </c>
      <c r="AD388" s="346">
        <f t="shared" si="1012"/>
        <v>0</v>
      </c>
      <c r="AE388" s="346">
        <f t="shared" si="1012"/>
        <v>0</v>
      </c>
      <c r="AF388" s="346">
        <f>SUM(AF382:AF387)</f>
        <v>0</v>
      </c>
      <c r="AG388" s="346">
        <f t="shared" ref="AG388:AL388" si="1013">SUM(AG382:AG387)</f>
        <v>0</v>
      </c>
      <c r="AH388" s="346">
        <f t="shared" si="1013"/>
        <v>0</v>
      </c>
      <c r="AI388" s="346">
        <f t="shared" si="1013"/>
        <v>0</v>
      </c>
      <c r="AJ388" s="346">
        <f t="shared" si="1013"/>
        <v>0</v>
      </c>
      <c r="AK388" s="346">
        <f t="shared" si="1013"/>
        <v>0</v>
      </c>
      <c r="AL388" s="346">
        <f t="shared" si="1013"/>
        <v>0</v>
      </c>
      <c r="AM388" s="407">
        <f>SUM(AM382:AM387)</f>
        <v>127965.13570945465</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22596.0504</v>
      </c>
      <c r="Z389" s="347">
        <f t="shared" ref="Z389:AA389" si="1014">Z379*Z381</f>
        <v>7440.2645000000002</v>
      </c>
      <c r="AA389" s="347">
        <f t="shared" si="1014"/>
        <v>34367.022600000004</v>
      </c>
      <c r="AB389" s="347">
        <f t="shared" ref="AB389:AE389" si="1015">AB379*AB381</f>
        <v>2955.0135999999998</v>
      </c>
      <c r="AC389" s="347">
        <f t="shared" si="1015"/>
        <v>55.2712</v>
      </c>
      <c r="AD389" s="347">
        <f t="shared" si="1015"/>
        <v>0</v>
      </c>
      <c r="AE389" s="347">
        <f t="shared" si="1015"/>
        <v>0</v>
      </c>
      <c r="AF389" s="347">
        <f>AF379*AF381</f>
        <v>0</v>
      </c>
      <c r="AG389" s="347">
        <f t="shared" ref="AG389:AL389" si="1016">AG379*AG381</f>
        <v>0</v>
      </c>
      <c r="AH389" s="347">
        <f t="shared" si="1016"/>
        <v>0</v>
      </c>
      <c r="AI389" s="347">
        <f t="shared" si="1016"/>
        <v>0</v>
      </c>
      <c r="AJ389" s="347">
        <f t="shared" si="1016"/>
        <v>0</v>
      </c>
      <c r="AK389" s="347">
        <f t="shared" si="1016"/>
        <v>0</v>
      </c>
      <c r="AL389" s="347">
        <f t="shared" si="1016"/>
        <v>0</v>
      </c>
      <c r="AM389" s="407">
        <f>SUM(Y389:AL389)</f>
        <v>67413.622300000017</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60551.513409454637</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1527194.790936538</v>
      </c>
      <c r="Z392" s="291">
        <f>SUMPRODUCT(E221:E376,Z221:Z376)</f>
        <v>504299.53375670407</v>
      </c>
      <c r="AA392" s="291">
        <f t="shared" ref="AA392" si="1017">IF(AA219="kw",SUMPRODUCT($N$221:$N$376,$P$221:$P$376,AA221:AA376),SUMPRODUCT($E$221:$E$376,AA221:AA376))</f>
        <v>935.76241447752454</v>
      </c>
      <c r="AB392" s="291">
        <f t="shared" ref="AB392:AL392" si="1018">IF(AB219="kw",SUMPRODUCT($N$221:$N$376,$P$221:$P$376,AB221:AB376),SUMPRODUCT($E$221:$E$376,AB221:AB376))</f>
        <v>0</v>
      </c>
      <c r="AC392" s="291">
        <f t="shared" si="1018"/>
        <v>0</v>
      </c>
      <c r="AD392" s="291">
        <f t="shared" si="1018"/>
        <v>0</v>
      </c>
      <c r="AE392" s="291">
        <f t="shared" si="1018"/>
        <v>0</v>
      </c>
      <c r="AF392" s="291">
        <f t="shared" si="1018"/>
        <v>0</v>
      </c>
      <c r="AG392" s="291">
        <f t="shared" si="1018"/>
        <v>0</v>
      </c>
      <c r="AH392" s="291">
        <f t="shared" si="1018"/>
        <v>0</v>
      </c>
      <c r="AI392" s="291">
        <f t="shared" si="1018"/>
        <v>0</v>
      </c>
      <c r="AJ392" s="291">
        <f t="shared" si="1018"/>
        <v>0</v>
      </c>
      <c r="AK392" s="291">
        <f t="shared" si="1018"/>
        <v>0</v>
      </c>
      <c r="AL392" s="291">
        <f t="shared" si="1018"/>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1527194.790936538</v>
      </c>
      <c r="Z393" s="291">
        <f>SUMPRODUCT(F221:F376,Z221:Z376)</f>
        <v>504299.53375670407</v>
      </c>
      <c r="AA393" s="291">
        <f t="shared" ref="AA393" si="1019">IF(AA219="kw",SUMPRODUCT($N$221:$N$376,$Q$221:$Q$376,AA221:AA376),SUMPRODUCT($F$221:$F$376,AA221:AA376))</f>
        <v>935.76241447752454</v>
      </c>
      <c r="AB393" s="291">
        <f t="shared" ref="AB393:AL393" si="1020">IF(AB219="kw",SUMPRODUCT($N$221:$N$376,$Q$221:$Q$376,AB221:AB376),SUMPRODUCT($F$221:$F$376,AB221:AB376))</f>
        <v>0</v>
      </c>
      <c r="AC393" s="291">
        <f t="shared" si="1020"/>
        <v>0</v>
      </c>
      <c r="AD393" s="291">
        <f t="shared" si="1020"/>
        <v>0</v>
      </c>
      <c r="AE393" s="291">
        <f t="shared" si="1020"/>
        <v>0</v>
      </c>
      <c r="AF393" s="291">
        <f t="shared" si="1020"/>
        <v>0</v>
      </c>
      <c r="AG393" s="291">
        <f t="shared" si="1020"/>
        <v>0</v>
      </c>
      <c r="AH393" s="291">
        <f t="shared" si="1020"/>
        <v>0</v>
      </c>
      <c r="AI393" s="291">
        <f t="shared" si="1020"/>
        <v>0</v>
      </c>
      <c r="AJ393" s="291">
        <f t="shared" si="1020"/>
        <v>0</v>
      </c>
      <c r="AK393" s="291">
        <f t="shared" si="1020"/>
        <v>0</v>
      </c>
      <c r="AL393" s="291">
        <f t="shared" si="1020"/>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1527194.790936538</v>
      </c>
      <c r="Z394" s="291">
        <f>SUMPRODUCT(G221:G376,Z221:Z376)</f>
        <v>483103.04217275861</v>
      </c>
      <c r="AA394" s="291">
        <f t="shared" ref="AA394" si="1021">IF(AA219="kw",SUMPRODUCT($N$221:$N$376,$R$221:$R$376,AA221:AA376),SUMPRODUCT($G$221:$G$376,AA221:AA376))</f>
        <v>935.76241447752454</v>
      </c>
      <c r="AB394" s="291">
        <f t="shared" ref="AB394:AL394" si="1022">IF(AB219="kw",SUMPRODUCT($N$221:$N$376,$R$221:$R$376,AB221:AB376),SUMPRODUCT($G$221:$G$376,AB221:AB376))</f>
        <v>0</v>
      </c>
      <c r="AC394" s="291">
        <f t="shared" si="1022"/>
        <v>0</v>
      </c>
      <c r="AD394" s="291">
        <f t="shared" si="1022"/>
        <v>0</v>
      </c>
      <c r="AE394" s="291">
        <f t="shared" si="1022"/>
        <v>0</v>
      </c>
      <c r="AF394" s="291">
        <f t="shared" si="1022"/>
        <v>0</v>
      </c>
      <c r="AG394" s="291">
        <f t="shared" si="1022"/>
        <v>0</v>
      </c>
      <c r="AH394" s="291">
        <f t="shared" si="1022"/>
        <v>0</v>
      </c>
      <c r="AI394" s="291">
        <f t="shared" si="1022"/>
        <v>0</v>
      </c>
      <c r="AJ394" s="291">
        <f t="shared" si="1022"/>
        <v>0</v>
      </c>
      <c r="AK394" s="291">
        <f t="shared" si="1022"/>
        <v>0</v>
      </c>
      <c r="AL394" s="291">
        <f t="shared" si="102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1527194.790936538</v>
      </c>
      <c r="Z395" s="326">
        <f>SUMPRODUCT(H221:H376,Z221:Z376)</f>
        <v>467573.62555873307</v>
      </c>
      <c r="AA395" s="326">
        <f t="shared" ref="AA395" si="1023">IF(AA219="kw",SUMPRODUCT($N$221:$N$376,$S$221:$S$376,AA221:AA376),SUMPRODUCT($H$221:$H$376,AA221:AA376))</f>
        <v>935.76241447752454</v>
      </c>
      <c r="AB395" s="326">
        <f t="shared" ref="AB395:AL395" si="1024">IF(AB219="kw",SUMPRODUCT($N$221:$N$376,$S$221:$S$376,AB221:AB376),SUMPRODUCT($H$221:$H$376,AB221:AB376))</f>
        <v>0</v>
      </c>
      <c r="AC395" s="326">
        <f t="shared" si="1024"/>
        <v>0</v>
      </c>
      <c r="AD395" s="326">
        <f t="shared" si="1024"/>
        <v>0</v>
      </c>
      <c r="AE395" s="326">
        <f t="shared" si="1024"/>
        <v>0</v>
      </c>
      <c r="AF395" s="326">
        <f t="shared" si="1024"/>
        <v>0</v>
      </c>
      <c r="AG395" s="326">
        <f t="shared" si="1024"/>
        <v>0</v>
      </c>
      <c r="AH395" s="326">
        <f t="shared" si="1024"/>
        <v>0</v>
      </c>
      <c r="AI395" s="326">
        <f t="shared" si="1024"/>
        <v>0</v>
      </c>
      <c r="AJ395" s="326">
        <f t="shared" si="1024"/>
        <v>0</v>
      </c>
      <c r="AK395" s="326">
        <f t="shared" si="1024"/>
        <v>0</v>
      </c>
      <c r="AL395" s="326">
        <f t="shared" si="1024"/>
        <v>0</v>
      </c>
      <c r="AM395" s="386"/>
    </row>
    <row r="396" spans="2:39" ht="21" customHeight="1">
      <c r="B396" s="368" t="s">
        <v>583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39" t="s">
        <v>211</v>
      </c>
      <c r="C400" s="841" t="s">
        <v>33</v>
      </c>
      <c r="D400" s="284" t="s">
        <v>422</v>
      </c>
      <c r="E400" s="843" t="s">
        <v>209</v>
      </c>
      <c r="F400" s="844"/>
      <c r="G400" s="844"/>
      <c r="H400" s="844"/>
      <c r="I400" s="844"/>
      <c r="J400" s="844"/>
      <c r="K400" s="844"/>
      <c r="L400" s="844"/>
      <c r="M400" s="845"/>
      <c r="N400" s="846" t="s">
        <v>213</v>
      </c>
      <c r="O400" s="284" t="s">
        <v>423</v>
      </c>
      <c r="P400" s="843" t="s">
        <v>212</v>
      </c>
      <c r="Q400" s="844"/>
      <c r="R400" s="844"/>
      <c r="S400" s="844"/>
      <c r="T400" s="844"/>
      <c r="U400" s="844"/>
      <c r="V400" s="844"/>
      <c r="W400" s="844"/>
      <c r="X400" s="845"/>
      <c r="Y400" s="836" t="s">
        <v>243</v>
      </c>
      <c r="Z400" s="837"/>
      <c r="AA400" s="837"/>
      <c r="AB400" s="837"/>
      <c r="AC400" s="837"/>
      <c r="AD400" s="837"/>
      <c r="AE400" s="837"/>
      <c r="AF400" s="837"/>
      <c r="AG400" s="837"/>
      <c r="AH400" s="837"/>
      <c r="AI400" s="837"/>
      <c r="AJ400" s="837"/>
      <c r="AK400" s="837"/>
      <c r="AL400" s="837"/>
      <c r="AM400" s="838"/>
    </row>
    <row r="401" spans="1:39" ht="61.5" customHeight="1">
      <c r="B401" s="840"/>
      <c r="C401" s="842"/>
      <c r="D401" s="285">
        <v>2017</v>
      </c>
      <c r="E401" s="285">
        <v>2018</v>
      </c>
      <c r="F401" s="285">
        <v>2019</v>
      </c>
      <c r="G401" s="285">
        <v>2020</v>
      </c>
      <c r="H401" s="285">
        <v>2021</v>
      </c>
      <c r="I401" s="285">
        <v>2022</v>
      </c>
      <c r="J401" s="285">
        <v>2023</v>
      </c>
      <c r="K401" s="285">
        <v>2024</v>
      </c>
      <c r="L401" s="285">
        <v>2025</v>
      </c>
      <c r="M401" s="285">
        <v>2026</v>
      </c>
      <c r="N401" s="847"/>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Streetlights</v>
      </c>
      <c r="AC401" s="285" t="str">
        <f>'1.  LRAMVA Summary'!H52</f>
        <v>Unmetered Scattered Load</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v>0</v>
      </c>
      <c r="Z405" s="411">
        <v>0</v>
      </c>
      <c r="AA405" s="411">
        <v>0</v>
      </c>
      <c r="AB405" s="411">
        <f t="shared" ref="AB405" si="1025">AB404</f>
        <v>0</v>
      </c>
      <c r="AC405" s="411">
        <f t="shared" ref="AC405" si="1026">AC404</f>
        <v>0</v>
      </c>
      <c r="AD405" s="411">
        <f t="shared" ref="AD405" si="1027">AD404</f>
        <v>0</v>
      </c>
      <c r="AE405" s="411">
        <f t="shared" ref="AE405" si="1028">AE404</f>
        <v>0</v>
      </c>
      <c r="AF405" s="411">
        <f t="shared" ref="AF405" si="1029">AF404</f>
        <v>0</v>
      </c>
      <c r="AG405" s="411">
        <f t="shared" ref="AG405" si="1030">AG404</f>
        <v>0</v>
      </c>
      <c r="AH405" s="411">
        <f t="shared" ref="AH405" si="1031">AH404</f>
        <v>0</v>
      </c>
      <c r="AI405" s="411">
        <f t="shared" ref="AI405" si="1032">AI404</f>
        <v>0</v>
      </c>
      <c r="AJ405" s="411">
        <f t="shared" ref="AJ405" si="1033">AJ404</f>
        <v>0</v>
      </c>
      <c r="AK405" s="411">
        <f t="shared" ref="AK405" si="1034">AK404</f>
        <v>0</v>
      </c>
      <c r="AL405" s="411">
        <f t="shared" ref="AL405" si="1035">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v>0</v>
      </c>
      <c r="Z408" s="411">
        <v>0</v>
      </c>
      <c r="AA408" s="411">
        <v>0</v>
      </c>
      <c r="AB408" s="411">
        <f t="shared" ref="AB408" si="1036">AB407</f>
        <v>0</v>
      </c>
      <c r="AC408" s="411">
        <f t="shared" ref="AC408" si="1037">AC407</f>
        <v>0</v>
      </c>
      <c r="AD408" s="411">
        <f t="shared" ref="AD408" si="1038">AD407</f>
        <v>0</v>
      </c>
      <c r="AE408" s="411">
        <f t="shared" ref="AE408" si="1039">AE407</f>
        <v>0</v>
      </c>
      <c r="AF408" s="411">
        <f t="shared" ref="AF408" si="1040">AF407</f>
        <v>0</v>
      </c>
      <c r="AG408" s="411">
        <f t="shared" ref="AG408" si="1041">AG407</f>
        <v>0</v>
      </c>
      <c r="AH408" s="411">
        <f t="shared" ref="AH408" si="1042">AH407</f>
        <v>0</v>
      </c>
      <c r="AI408" s="411">
        <f t="shared" ref="AI408" si="1043">AI407</f>
        <v>0</v>
      </c>
      <c r="AJ408" s="411">
        <f t="shared" ref="AJ408" si="1044">AJ407</f>
        <v>0</v>
      </c>
      <c r="AK408" s="411">
        <f t="shared" ref="AK408" si="1045">AK407</f>
        <v>0</v>
      </c>
      <c r="AL408" s="411">
        <f t="shared" ref="AL408" si="1046">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f t="shared" ref="AB411" si="1047">AB410</f>
        <v>0</v>
      </c>
      <c r="AC411" s="411">
        <f t="shared" ref="AC411" si="1048">AC410</f>
        <v>0</v>
      </c>
      <c r="AD411" s="411">
        <f t="shared" ref="AD411" si="1049">AD410</f>
        <v>0</v>
      </c>
      <c r="AE411" s="411">
        <f t="shared" ref="AE411" si="1050">AE410</f>
        <v>0</v>
      </c>
      <c r="AF411" s="411">
        <f t="shared" ref="AF411" si="1051">AF410</f>
        <v>0</v>
      </c>
      <c r="AG411" s="411">
        <f t="shared" ref="AG411" si="1052">AG410</f>
        <v>0</v>
      </c>
      <c r="AH411" s="411">
        <f t="shared" ref="AH411" si="1053">AH410</f>
        <v>0</v>
      </c>
      <c r="AI411" s="411">
        <f t="shared" ref="AI411" si="1054">AI410</f>
        <v>0</v>
      </c>
      <c r="AJ411" s="411">
        <f t="shared" ref="AJ411" si="1055">AJ410</f>
        <v>0</v>
      </c>
      <c r="AK411" s="411">
        <f t="shared" ref="AK411" si="1056">AK410</f>
        <v>0</v>
      </c>
      <c r="AL411" s="411">
        <f t="shared" ref="AL411" si="1057">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f t="shared" ref="AB414" si="1058">AB413</f>
        <v>0</v>
      </c>
      <c r="AC414" s="411">
        <f t="shared" ref="AC414" si="1059">AC413</f>
        <v>0</v>
      </c>
      <c r="AD414" s="411">
        <f t="shared" ref="AD414" si="1060">AD413</f>
        <v>0</v>
      </c>
      <c r="AE414" s="411">
        <f t="shared" ref="AE414" si="1061">AE413</f>
        <v>0</v>
      </c>
      <c r="AF414" s="411">
        <f t="shared" ref="AF414" si="1062">AF413</f>
        <v>0</v>
      </c>
      <c r="AG414" s="411">
        <f t="shared" ref="AG414" si="1063">AG413</f>
        <v>0</v>
      </c>
      <c r="AH414" s="411">
        <f t="shared" ref="AH414" si="1064">AH413</f>
        <v>0</v>
      </c>
      <c r="AI414" s="411">
        <f t="shared" ref="AI414" si="1065">AI413</f>
        <v>0</v>
      </c>
      <c r="AJ414" s="411">
        <f t="shared" ref="AJ414" si="1066">AJ413</f>
        <v>0</v>
      </c>
      <c r="AK414" s="411">
        <f t="shared" ref="AK414" si="1067">AK413</f>
        <v>0</v>
      </c>
      <c r="AL414" s="411">
        <f t="shared" ref="AL414" si="1068">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f t="shared" ref="AB417" si="1069">AB416</f>
        <v>0</v>
      </c>
      <c r="AC417" s="411">
        <f t="shared" ref="AC417" si="1070">AC416</f>
        <v>0</v>
      </c>
      <c r="AD417" s="411">
        <f t="shared" ref="AD417" si="1071">AD416</f>
        <v>0</v>
      </c>
      <c r="AE417" s="411">
        <f t="shared" ref="AE417" si="1072">AE416</f>
        <v>0</v>
      </c>
      <c r="AF417" s="411">
        <f t="shared" ref="AF417" si="1073">AF416</f>
        <v>0</v>
      </c>
      <c r="AG417" s="411">
        <f t="shared" ref="AG417" si="1074">AG416</f>
        <v>0</v>
      </c>
      <c r="AH417" s="411">
        <f t="shared" ref="AH417" si="1075">AH416</f>
        <v>0</v>
      </c>
      <c r="AI417" s="411">
        <f t="shared" ref="AI417" si="1076">AI416</f>
        <v>0</v>
      </c>
      <c r="AJ417" s="411">
        <f t="shared" ref="AJ417" si="1077">AJ416</f>
        <v>0</v>
      </c>
      <c r="AK417" s="411">
        <f t="shared" ref="AK417" si="1078">AK416</f>
        <v>0</v>
      </c>
      <c r="AL417" s="411">
        <f t="shared" ref="AL417" si="1079">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1">
        <v>0</v>
      </c>
      <c r="Z421" s="411">
        <v>0</v>
      </c>
      <c r="AA421" s="411">
        <v>0</v>
      </c>
      <c r="AB421" s="411">
        <f t="shared" ref="AB421" si="1080">AB420</f>
        <v>0</v>
      </c>
      <c r="AC421" s="411">
        <f t="shared" ref="AC421" si="1081">AC420</f>
        <v>0</v>
      </c>
      <c r="AD421" s="411">
        <f t="shared" ref="AD421" si="1082">AD420</f>
        <v>0</v>
      </c>
      <c r="AE421" s="411">
        <f t="shared" ref="AE421" si="1083">AE420</f>
        <v>0</v>
      </c>
      <c r="AF421" s="411">
        <f t="shared" ref="AF421" si="1084">AF420</f>
        <v>0</v>
      </c>
      <c r="AG421" s="411">
        <f t="shared" ref="AG421" si="1085">AG420</f>
        <v>0</v>
      </c>
      <c r="AH421" s="411">
        <f t="shared" ref="AH421" si="1086">AH420</f>
        <v>0</v>
      </c>
      <c r="AI421" s="411">
        <f t="shared" ref="AI421" si="1087">AI420</f>
        <v>0</v>
      </c>
      <c r="AJ421" s="411">
        <f t="shared" ref="AJ421" si="1088">AJ420</f>
        <v>0</v>
      </c>
      <c r="AK421" s="411">
        <f t="shared" ref="AK421" si="1089">AK420</f>
        <v>0</v>
      </c>
      <c r="AL421" s="411">
        <f t="shared" ref="AL421" si="1090">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1">
        <v>0</v>
      </c>
      <c r="Z424" s="411">
        <v>0</v>
      </c>
      <c r="AA424" s="411">
        <v>0</v>
      </c>
      <c r="AB424" s="411">
        <f t="shared" ref="AB424" si="1091">AB423</f>
        <v>0</v>
      </c>
      <c r="AC424" s="411">
        <f t="shared" ref="AC424" si="1092">AC423</f>
        <v>0</v>
      </c>
      <c r="AD424" s="411">
        <f t="shared" ref="AD424" si="1093">AD423</f>
        <v>0</v>
      </c>
      <c r="AE424" s="411">
        <f t="shared" ref="AE424" si="1094">AE423</f>
        <v>0</v>
      </c>
      <c r="AF424" s="411">
        <f t="shared" ref="AF424" si="1095">AF423</f>
        <v>0</v>
      </c>
      <c r="AG424" s="411">
        <f t="shared" ref="AG424" si="1096">AG423</f>
        <v>0</v>
      </c>
      <c r="AH424" s="411">
        <f t="shared" ref="AH424" si="1097">AH423</f>
        <v>0</v>
      </c>
      <c r="AI424" s="411">
        <f t="shared" ref="AI424" si="1098">AI423</f>
        <v>0</v>
      </c>
      <c r="AJ424" s="411">
        <f t="shared" ref="AJ424" si="1099">AJ423</f>
        <v>0</v>
      </c>
      <c r="AK424" s="411">
        <f t="shared" ref="AK424" si="1100">AK423</f>
        <v>0</v>
      </c>
      <c r="AL424" s="411">
        <f t="shared" ref="AL424" si="1101">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f t="shared" ref="AB427" si="1102">AB426</f>
        <v>0</v>
      </c>
      <c r="AC427" s="411">
        <f t="shared" ref="AC427" si="1103">AC426</f>
        <v>0</v>
      </c>
      <c r="AD427" s="411">
        <f t="shared" ref="AD427" si="1104">AD426</f>
        <v>0</v>
      </c>
      <c r="AE427" s="411">
        <f t="shared" ref="AE427" si="1105">AE426</f>
        <v>0</v>
      </c>
      <c r="AF427" s="411">
        <f t="shared" ref="AF427" si="1106">AF426</f>
        <v>0</v>
      </c>
      <c r="AG427" s="411">
        <f t="shared" ref="AG427" si="1107">AG426</f>
        <v>0</v>
      </c>
      <c r="AH427" s="411">
        <f t="shared" ref="AH427" si="1108">AH426</f>
        <v>0</v>
      </c>
      <c r="AI427" s="411">
        <f t="shared" ref="AI427" si="1109">AI426</f>
        <v>0</v>
      </c>
      <c r="AJ427" s="411">
        <f t="shared" ref="AJ427" si="1110">AJ426</f>
        <v>0</v>
      </c>
      <c r="AK427" s="411">
        <f t="shared" ref="AK427" si="1111">AK426</f>
        <v>0</v>
      </c>
      <c r="AL427" s="411">
        <f t="shared" ref="AL427" si="1112">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f t="shared" ref="AB430" si="1113">AB429</f>
        <v>0</v>
      </c>
      <c r="AC430" s="411">
        <f t="shared" ref="AC430" si="1114">AC429</f>
        <v>0</v>
      </c>
      <c r="AD430" s="411">
        <f t="shared" ref="AD430" si="1115">AD429</f>
        <v>0</v>
      </c>
      <c r="AE430" s="411">
        <f t="shared" ref="AE430" si="1116">AE429</f>
        <v>0</v>
      </c>
      <c r="AF430" s="411">
        <f t="shared" ref="AF430" si="1117">AF429</f>
        <v>0</v>
      </c>
      <c r="AG430" s="411">
        <f t="shared" ref="AG430" si="1118">AG429</f>
        <v>0</v>
      </c>
      <c r="AH430" s="411">
        <f t="shared" ref="AH430" si="1119">AH429</f>
        <v>0</v>
      </c>
      <c r="AI430" s="411">
        <f t="shared" ref="AI430" si="1120">AI429</f>
        <v>0</v>
      </c>
      <c r="AJ430" s="411">
        <f t="shared" ref="AJ430" si="1121">AJ429</f>
        <v>0</v>
      </c>
      <c r="AK430" s="411">
        <f t="shared" ref="AK430" si="1122">AK429</f>
        <v>0</v>
      </c>
      <c r="AL430" s="411">
        <f t="shared" ref="AL430" si="1123">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1">
        <v>0</v>
      </c>
      <c r="Z433" s="411">
        <v>0</v>
      </c>
      <c r="AA433" s="411">
        <v>0</v>
      </c>
      <c r="AB433" s="411">
        <f t="shared" ref="AB433" si="1124">AB432</f>
        <v>0</v>
      </c>
      <c r="AC433" s="411">
        <f t="shared" ref="AC433" si="1125">AC432</f>
        <v>0</v>
      </c>
      <c r="AD433" s="411">
        <f t="shared" ref="AD433" si="1126">AD432</f>
        <v>0</v>
      </c>
      <c r="AE433" s="411">
        <f t="shared" ref="AE433" si="1127">AE432</f>
        <v>0</v>
      </c>
      <c r="AF433" s="411">
        <f t="shared" ref="AF433" si="1128">AF432</f>
        <v>0</v>
      </c>
      <c r="AG433" s="411">
        <f t="shared" ref="AG433" si="1129">AG432</f>
        <v>0</v>
      </c>
      <c r="AH433" s="411">
        <f t="shared" ref="AH433" si="1130">AH432</f>
        <v>0</v>
      </c>
      <c r="AI433" s="411">
        <f t="shared" ref="AI433" si="1131">AI432</f>
        <v>0</v>
      </c>
      <c r="AJ433" s="411">
        <f t="shared" ref="AJ433" si="1132">AJ432</f>
        <v>0</v>
      </c>
      <c r="AK433" s="411">
        <f t="shared" ref="AK433" si="1133">AK432</f>
        <v>0</v>
      </c>
      <c r="AL433" s="411">
        <f t="shared" ref="AL433" si="1134">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f t="shared" ref="AB437" si="1135">AB436</f>
        <v>0</v>
      </c>
      <c r="AC437" s="411">
        <f t="shared" ref="AC437" si="1136">AC436</f>
        <v>0</v>
      </c>
      <c r="AD437" s="411">
        <f t="shared" ref="AD437" si="1137">AD436</f>
        <v>0</v>
      </c>
      <c r="AE437" s="411">
        <f t="shared" ref="AE437" si="1138">AE436</f>
        <v>0</v>
      </c>
      <c r="AF437" s="411">
        <f t="shared" ref="AF437" si="1139">AF436</f>
        <v>0</v>
      </c>
      <c r="AG437" s="411">
        <f t="shared" ref="AG437" si="1140">AG436</f>
        <v>0</v>
      </c>
      <c r="AH437" s="411">
        <f t="shared" ref="AH437" si="1141">AH436</f>
        <v>0</v>
      </c>
      <c r="AI437" s="411">
        <f t="shared" ref="AI437" si="1142">AI436</f>
        <v>0</v>
      </c>
      <c r="AJ437" s="411">
        <f t="shared" ref="AJ437" si="1143">AJ436</f>
        <v>0</v>
      </c>
      <c r="AK437" s="411">
        <f t="shared" ref="AK437" si="1144">AK436</f>
        <v>0</v>
      </c>
      <c r="AL437" s="411">
        <f t="shared" ref="AL437" si="1145">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0</v>
      </c>
      <c r="AA440" s="411">
        <v>0</v>
      </c>
      <c r="AB440" s="411">
        <f t="shared" ref="AB440" si="1146">AB439</f>
        <v>0</v>
      </c>
      <c r="AC440" s="411">
        <f t="shared" ref="AC440" si="1147">AC439</f>
        <v>0</v>
      </c>
      <c r="AD440" s="411">
        <f t="shared" ref="AD440" si="1148">AD439</f>
        <v>0</v>
      </c>
      <c r="AE440" s="411">
        <f t="shared" ref="AE440" si="1149">AE439</f>
        <v>0</v>
      </c>
      <c r="AF440" s="411">
        <f t="shared" ref="AF440" si="1150">AF439</f>
        <v>0</v>
      </c>
      <c r="AG440" s="411">
        <f t="shared" ref="AG440" si="1151">AG439</f>
        <v>0</v>
      </c>
      <c r="AH440" s="411">
        <f t="shared" ref="AH440" si="1152">AH439</f>
        <v>0</v>
      </c>
      <c r="AI440" s="411">
        <f t="shared" ref="AI440" si="1153">AI439</f>
        <v>0</v>
      </c>
      <c r="AJ440" s="411">
        <f t="shared" ref="AJ440" si="1154">AJ439</f>
        <v>0</v>
      </c>
      <c r="AK440" s="411">
        <f t="shared" ref="AK440" si="1155">AK439</f>
        <v>0</v>
      </c>
      <c r="AL440" s="411">
        <f t="shared" ref="AL440" si="1156">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f t="shared" ref="AB443" si="1157">AB442</f>
        <v>0</v>
      </c>
      <c r="AC443" s="411">
        <f t="shared" ref="AC443" si="1158">AC442</f>
        <v>0</v>
      </c>
      <c r="AD443" s="411">
        <f t="shared" ref="AD443" si="1159">AD442</f>
        <v>0</v>
      </c>
      <c r="AE443" s="411">
        <f t="shared" ref="AE443" si="1160">AE442</f>
        <v>0</v>
      </c>
      <c r="AF443" s="411">
        <f t="shared" ref="AF443" si="1161">AF442</f>
        <v>0</v>
      </c>
      <c r="AG443" s="411">
        <f t="shared" ref="AG443" si="1162">AG442</f>
        <v>0</v>
      </c>
      <c r="AH443" s="411">
        <f t="shared" ref="AH443" si="1163">AH442</f>
        <v>0</v>
      </c>
      <c r="AI443" s="411">
        <f t="shared" ref="AI443" si="1164">AI442</f>
        <v>0</v>
      </c>
      <c r="AJ443" s="411">
        <f t="shared" ref="AJ443" si="1165">AJ442</f>
        <v>0</v>
      </c>
      <c r="AK443" s="411">
        <f t="shared" ref="AK443" si="1166">AK442</f>
        <v>0</v>
      </c>
      <c r="AL443" s="411">
        <f t="shared" ref="AL443" si="1167">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1">
        <v>0</v>
      </c>
      <c r="Z447" s="411">
        <v>0</v>
      </c>
      <c r="AA447" s="411">
        <v>0</v>
      </c>
      <c r="AB447" s="411">
        <f t="shared" ref="AB447" si="1168">AB446</f>
        <v>0</v>
      </c>
      <c r="AC447" s="411">
        <f t="shared" ref="AC447" si="1169">AC446</f>
        <v>0</v>
      </c>
      <c r="AD447" s="411">
        <f t="shared" ref="AD447" si="1170">AD446</f>
        <v>0</v>
      </c>
      <c r="AE447" s="411">
        <f t="shared" ref="AE447" si="1171">AE446</f>
        <v>0</v>
      </c>
      <c r="AF447" s="411">
        <f t="shared" ref="AF447" si="1172">AF446</f>
        <v>0</v>
      </c>
      <c r="AG447" s="411">
        <f t="shared" ref="AG447" si="1173">AG446</f>
        <v>0</v>
      </c>
      <c r="AH447" s="411">
        <f t="shared" ref="AH447" si="1174">AH446</f>
        <v>0</v>
      </c>
      <c r="AI447" s="411">
        <f t="shared" ref="AI447" si="1175">AI446</f>
        <v>0</v>
      </c>
      <c r="AJ447" s="411">
        <f t="shared" ref="AJ447" si="1176">AJ446</f>
        <v>0</v>
      </c>
      <c r="AK447" s="411">
        <f t="shared" ref="AK447" si="1177">AK446</f>
        <v>0</v>
      </c>
      <c r="AL447" s="411">
        <f t="shared" ref="AL447" si="1178">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1">
        <v>0</v>
      </c>
      <c r="Z451" s="411">
        <v>0</v>
      </c>
      <c r="AA451" s="411">
        <v>0</v>
      </c>
      <c r="AB451" s="411">
        <f t="shared" ref="AB451:AL451" si="1179">AB450</f>
        <v>0</v>
      </c>
      <c r="AC451" s="411">
        <f t="shared" si="1179"/>
        <v>0</v>
      </c>
      <c r="AD451" s="411">
        <f t="shared" si="1179"/>
        <v>0</v>
      </c>
      <c r="AE451" s="411">
        <f t="shared" si="1179"/>
        <v>0</v>
      </c>
      <c r="AF451" s="411">
        <f t="shared" si="1179"/>
        <v>0</v>
      </c>
      <c r="AG451" s="411">
        <f t="shared" si="1179"/>
        <v>0</v>
      </c>
      <c r="AH451" s="411">
        <f t="shared" si="1179"/>
        <v>0</v>
      </c>
      <c r="AI451" s="411">
        <f t="shared" si="1179"/>
        <v>0</v>
      </c>
      <c r="AJ451" s="411">
        <f t="shared" si="1179"/>
        <v>0</v>
      </c>
      <c r="AK451" s="411">
        <f t="shared" si="1179"/>
        <v>0</v>
      </c>
      <c r="AL451" s="411">
        <f t="shared" si="1179"/>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1">
        <v>0</v>
      </c>
      <c r="Z454" s="411">
        <v>0</v>
      </c>
      <c r="AA454" s="411">
        <v>0</v>
      </c>
      <c r="AB454" s="411">
        <f t="shared" ref="AB454:AL454" si="1180">AB453</f>
        <v>0</v>
      </c>
      <c r="AC454" s="411">
        <f t="shared" si="1180"/>
        <v>0</v>
      </c>
      <c r="AD454" s="411">
        <f t="shared" si="1180"/>
        <v>0</v>
      </c>
      <c r="AE454" s="411">
        <f t="shared" si="1180"/>
        <v>0</v>
      </c>
      <c r="AF454" s="411">
        <f t="shared" si="1180"/>
        <v>0</v>
      </c>
      <c r="AG454" s="411">
        <f t="shared" si="1180"/>
        <v>0</v>
      </c>
      <c r="AH454" s="411">
        <f t="shared" si="1180"/>
        <v>0</v>
      </c>
      <c r="AI454" s="411">
        <f t="shared" si="1180"/>
        <v>0</v>
      </c>
      <c r="AJ454" s="411">
        <f t="shared" si="1180"/>
        <v>0</v>
      </c>
      <c r="AK454" s="411">
        <f t="shared" si="1180"/>
        <v>0</v>
      </c>
      <c r="AL454" s="411">
        <f t="shared" si="1180"/>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v>0</v>
      </c>
      <c r="O458" s="295"/>
      <c r="P458" s="295"/>
      <c r="Q458" s="295"/>
      <c r="R458" s="295"/>
      <c r="S458" s="295"/>
      <c r="T458" s="295"/>
      <c r="U458" s="295"/>
      <c r="V458" s="295"/>
      <c r="W458" s="295"/>
      <c r="X458" s="295"/>
      <c r="Y458" s="411">
        <v>0</v>
      </c>
      <c r="Z458" s="411">
        <v>0</v>
      </c>
      <c r="AA458" s="411">
        <v>0</v>
      </c>
      <c r="AB458" s="411">
        <f t="shared" ref="AB458:AL458" si="1181">AB457</f>
        <v>0</v>
      </c>
      <c r="AC458" s="411">
        <f t="shared" si="1181"/>
        <v>0</v>
      </c>
      <c r="AD458" s="411">
        <f t="shared" si="1181"/>
        <v>0</v>
      </c>
      <c r="AE458" s="411">
        <f t="shared" si="1181"/>
        <v>0</v>
      </c>
      <c r="AF458" s="411">
        <f t="shared" si="1181"/>
        <v>0</v>
      </c>
      <c r="AG458" s="411">
        <f t="shared" si="1181"/>
        <v>0</v>
      </c>
      <c r="AH458" s="411">
        <f t="shared" si="1181"/>
        <v>0</v>
      </c>
      <c r="AI458" s="411">
        <f t="shared" si="1181"/>
        <v>0</v>
      </c>
      <c r="AJ458" s="411">
        <f t="shared" si="1181"/>
        <v>0</v>
      </c>
      <c r="AK458" s="411">
        <f t="shared" si="1181"/>
        <v>0</v>
      </c>
      <c r="AL458" s="411">
        <f t="shared" si="1181"/>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v>0</v>
      </c>
      <c r="O461" s="295"/>
      <c r="P461" s="295"/>
      <c r="Q461" s="295"/>
      <c r="R461" s="295"/>
      <c r="S461" s="295"/>
      <c r="T461" s="295"/>
      <c r="U461" s="295"/>
      <c r="V461" s="295"/>
      <c r="W461" s="295"/>
      <c r="X461" s="295"/>
      <c r="Y461" s="411">
        <v>0</v>
      </c>
      <c r="Z461" s="411">
        <v>0</v>
      </c>
      <c r="AA461" s="411">
        <v>0</v>
      </c>
      <c r="AB461" s="411">
        <f t="shared" ref="AB461:AL461" si="1182">AB460</f>
        <v>0</v>
      </c>
      <c r="AC461" s="411">
        <f t="shared" si="1182"/>
        <v>0</v>
      </c>
      <c r="AD461" s="411">
        <f t="shared" si="1182"/>
        <v>0</v>
      </c>
      <c r="AE461" s="411">
        <f t="shared" si="1182"/>
        <v>0</v>
      </c>
      <c r="AF461" s="411">
        <f t="shared" si="1182"/>
        <v>0</v>
      </c>
      <c r="AG461" s="411">
        <f t="shared" si="1182"/>
        <v>0</v>
      </c>
      <c r="AH461" s="411">
        <f t="shared" si="1182"/>
        <v>0</v>
      </c>
      <c r="AI461" s="411">
        <f t="shared" si="1182"/>
        <v>0</v>
      </c>
      <c r="AJ461" s="411">
        <f t="shared" si="1182"/>
        <v>0</v>
      </c>
      <c r="AK461" s="411">
        <f t="shared" si="1182"/>
        <v>0</v>
      </c>
      <c r="AL461" s="411">
        <f t="shared" si="1182"/>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0</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v>0</v>
      </c>
      <c r="O464" s="295"/>
      <c r="P464" s="295"/>
      <c r="Q464" s="295"/>
      <c r="R464" s="295"/>
      <c r="S464" s="295"/>
      <c r="T464" s="295"/>
      <c r="U464" s="295"/>
      <c r="V464" s="295"/>
      <c r="W464" s="295"/>
      <c r="X464" s="295"/>
      <c r="Y464" s="411">
        <v>0</v>
      </c>
      <c r="Z464" s="411">
        <v>0</v>
      </c>
      <c r="AA464" s="411">
        <v>0</v>
      </c>
      <c r="AB464" s="411">
        <f t="shared" ref="AB464:AL464" si="1183">AB463</f>
        <v>0</v>
      </c>
      <c r="AC464" s="411">
        <f t="shared" si="1183"/>
        <v>0</v>
      </c>
      <c r="AD464" s="411">
        <f t="shared" si="1183"/>
        <v>0</v>
      </c>
      <c r="AE464" s="411">
        <f t="shared" si="1183"/>
        <v>0</v>
      </c>
      <c r="AF464" s="411">
        <f t="shared" si="1183"/>
        <v>0</v>
      </c>
      <c r="AG464" s="411">
        <f t="shared" si="1183"/>
        <v>0</v>
      </c>
      <c r="AH464" s="411">
        <f t="shared" si="1183"/>
        <v>0</v>
      </c>
      <c r="AI464" s="411">
        <f t="shared" si="1183"/>
        <v>0</v>
      </c>
      <c r="AJ464" s="411">
        <f t="shared" si="1183"/>
        <v>0</v>
      </c>
      <c r="AK464" s="411">
        <f t="shared" si="1183"/>
        <v>0</v>
      </c>
      <c r="AL464" s="411">
        <f t="shared" si="1183"/>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0</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v>0</v>
      </c>
      <c r="O467" s="295"/>
      <c r="P467" s="295"/>
      <c r="Q467" s="295"/>
      <c r="R467" s="295"/>
      <c r="S467" s="295"/>
      <c r="T467" s="295"/>
      <c r="U467" s="295"/>
      <c r="V467" s="295"/>
      <c r="W467" s="295"/>
      <c r="X467" s="295"/>
      <c r="Y467" s="411">
        <v>0</v>
      </c>
      <c r="Z467" s="411">
        <v>0</v>
      </c>
      <c r="AA467" s="411">
        <v>0</v>
      </c>
      <c r="AB467" s="411">
        <f t="shared" ref="AB467:AL467" si="1184">AB466</f>
        <v>0</v>
      </c>
      <c r="AC467" s="411">
        <f t="shared" si="1184"/>
        <v>0</v>
      </c>
      <c r="AD467" s="411">
        <f t="shared" si="1184"/>
        <v>0</v>
      </c>
      <c r="AE467" s="411">
        <f t="shared" si="1184"/>
        <v>0</v>
      </c>
      <c r="AF467" s="411">
        <f t="shared" si="1184"/>
        <v>0</v>
      </c>
      <c r="AG467" s="411">
        <f t="shared" si="1184"/>
        <v>0</v>
      </c>
      <c r="AH467" s="411">
        <f t="shared" si="1184"/>
        <v>0</v>
      </c>
      <c r="AI467" s="411">
        <f t="shared" si="1184"/>
        <v>0</v>
      </c>
      <c r="AJ467" s="411">
        <f t="shared" si="1184"/>
        <v>0</v>
      </c>
      <c r="AK467" s="411">
        <f t="shared" si="1184"/>
        <v>0</v>
      </c>
      <c r="AL467" s="411">
        <f t="shared" si="1184"/>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3037051</v>
      </c>
      <c r="E471" s="295">
        <v>2344528</v>
      </c>
      <c r="F471" s="295">
        <v>2344528</v>
      </c>
      <c r="G471" s="295">
        <v>2344528</v>
      </c>
      <c r="H471" s="295">
        <v>2344528</v>
      </c>
      <c r="I471" s="295">
        <v>2344529.2589537292</v>
      </c>
      <c r="J471" s="295">
        <v>2344529.2589537287</v>
      </c>
      <c r="K471" s="295">
        <v>2344460.2459069318</v>
      </c>
      <c r="L471" s="295">
        <v>2344460.2459069318</v>
      </c>
      <c r="M471" s="295">
        <v>2342042.1014651028</v>
      </c>
      <c r="N471" s="291"/>
      <c r="O471" s="295">
        <v>209.93872372563288</v>
      </c>
      <c r="P471" s="295">
        <v>163.50914392030768</v>
      </c>
      <c r="Q471" s="295">
        <v>163.50914392030768</v>
      </c>
      <c r="R471" s="295">
        <v>163.50914392030768</v>
      </c>
      <c r="S471" s="295">
        <v>163.50914392030768</v>
      </c>
      <c r="T471" s="295">
        <v>163.50914392030768</v>
      </c>
      <c r="U471" s="295">
        <v>163.50914392030768</v>
      </c>
      <c r="V471" s="295">
        <v>163.50224261562798</v>
      </c>
      <c r="W471" s="295">
        <v>163.50224261562798</v>
      </c>
      <c r="X471" s="295">
        <v>4</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v>1679</v>
      </c>
      <c r="E472" s="295">
        <f>D472*E471/D471</f>
        <v>1296.1463314247933</v>
      </c>
      <c r="F472" s="295">
        <f t="shared" ref="F472:M472" si="1185">F471/E471*E472</f>
        <v>1296.1463314247933</v>
      </c>
      <c r="G472" s="295">
        <f t="shared" si="1185"/>
        <v>1296.1463314247933</v>
      </c>
      <c r="H472" s="295">
        <f>H471/G471*G472</f>
        <v>1296.1463314247933</v>
      </c>
      <c r="I472" s="295">
        <f t="shared" si="1185"/>
        <v>1296.1470274234155</v>
      </c>
      <c r="J472" s="295">
        <f t="shared" si="1185"/>
        <v>1296.1470274234152</v>
      </c>
      <c r="K472" s="295">
        <f t="shared" si="1185"/>
        <v>1296.1088743250407</v>
      </c>
      <c r="L472" s="295">
        <f t="shared" si="1185"/>
        <v>1296.1088743250407</v>
      </c>
      <c r="M472" s="295">
        <f t="shared" si="1185"/>
        <v>1294.7720299592954</v>
      </c>
      <c r="N472" s="291"/>
      <c r="O472" s="295"/>
      <c r="P472" s="295"/>
      <c r="Q472" s="295"/>
      <c r="R472" s="295"/>
      <c r="S472" s="295"/>
      <c r="T472" s="295"/>
      <c r="U472" s="295"/>
      <c r="V472" s="295"/>
      <c r="W472" s="295"/>
      <c r="X472" s="295"/>
      <c r="Y472" s="411">
        <v>1</v>
      </c>
      <c r="Z472" s="411">
        <v>0</v>
      </c>
      <c r="AA472" s="411">
        <v>0</v>
      </c>
      <c r="AB472" s="411">
        <f t="shared" ref="AB472" si="1186">AB471</f>
        <v>0</v>
      </c>
      <c r="AC472" s="411">
        <f t="shared" ref="AC472" si="1187">AC471</f>
        <v>0</v>
      </c>
      <c r="AD472" s="411">
        <f t="shared" ref="AD472" si="1188">AD471</f>
        <v>0</v>
      </c>
      <c r="AE472" s="411">
        <f t="shared" ref="AE472" si="1189">AE471</f>
        <v>0</v>
      </c>
      <c r="AF472" s="411">
        <f t="shared" ref="AF472" si="1190">AF471</f>
        <v>0</v>
      </c>
      <c r="AG472" s="411">
        <f t="shared" ref="AG472" si="1191">AG471</f>
        <v>0</v>
      </c>
      <c r="AH472" s="411">
        <f t="shared" ref="AH472" si="1192">AH471</f>
        <v>0</v>
      </c>
      <c r="AI472" s="411">
        <f t="shared" ref="AI472" si="1193">AI471</f>
        <v>0</v>
      </c>
      <c r="AJ472" s="411">
        <f t="shared" ref="AJ472" si="1194">AJ471</f>
        <v>0</v>
      </c>
      <c r="AK472" s="411">
        <f t="shared" ref="AK472" si="1195">AK471</f>
        <v>0</v>
      </c>
      <c r="AL472" s="411">
        <f t="shared" ref="AL472" si="1196">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129528.21700000022</v>
      </c>
      <c r="E474" s="295">
        <v>129501</v>
      </c>
      <c r="F474" s="295">
        <v>129501</v>
      </c>
      <c r="G474" s="295">
        <v>129501</v>
      </c>
      <c r="H474" s="295">
        <v>129501</v>
      </c>
      <c r="I474" s="295">
        <v>129528.21700000022</v>
      </c>
      <c r="J474" s="295">
        <v>129528.21700000022</v>
      </c>
      <c r="K474" s="295">
        <v>129528.21700000022</v>
      </c>
      <c r="L474" s="295">
        <v>129528.21700000022</v>
      </c>
      <c r="M474" s="295">
        <v>129528.21700000022</v>
      </c>
      <c r="N474" s="291"/>
      <c r="O474" s="295">
        <v>34.60799999999999</v>
      </c>
      <c r="P474" s="295">
        <v>34.60799999999999</v>
      </c>
      <c r="Q474" s="295">
        <v>34.60799999999999</v>
      </c>
      <c r="R474" s="295">
        <v>34.60799999999999</v>
      </c>
      <c r="S474" s="295">
        <v>34.60799999999999</v>
      </c>
      <c r="T474" s="295">
        <v>34.60799999999999</v>
      </c>
      <c r="U474" s="295">
        <v>34.60799999999999</v>
      </c>
      <c r="V474" s="295">
        <v>34.60799999999999</v>
      </c>
      <c r="W474" s="295">
        <v>34.60799999999999</v>
      </c>
      <c r="X474" s="295">
        <v>140</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v>22688</v>
      </c>
      <c r="E475" s="295">
        <f>E474/D474*D475</f>
        <v>22683.232704422968</v>
      </c>
      <c r="F475" s="295">
        <f t="shared" ref="F475:M475" si="1197">F474/E474*E475</f>
        <v>22683.232704422968</v>
      </c>
      <c r="G475" s="295">
        <f t="shared" si="1197"/>
        <v>22683.232704422968</v>
      </c>
      <c r="H475" s="295">
        <f t="shared" si="1197"/>
        <v>22683.232704422968</v>
      </c>
      <c r="I475" s="295">
        <f t="shared" si="1197"/>
        <v>22688.000000000004</v>
      </c>
      <c r="J475" s="295">
        <f t="shared" si="1197"/>
        <v>22688.000000000004</v>
      </c>
      <c r="K475" s="295">
        <f t="shared" si="1197"/>
        <v>22688.000000000004</v>
      </c>
      <c r="L475" s="295">
        <f t="shared" si="1197"/>
        <v>22688.000000000004</v>
      </c>
      <c r="M475" s="295">
        <f t="shared" si="1197"/>
        <v>22688.000000000004</v>
      </c>
      <c r="N475" s="291"/>
      <c r="O475" s="295"/>
      <c r="P475" s="295"/>
      <c r="Q475" s="295"/>
      <c r="R475" s="295"/>
      <c r="S475" s="295"/>
      <c r="T475" s="295"/>
      <c r="U475" s="295"/>
      <c r="V475" s="295"/>
      <c r="W475" s="295"/>
      <c r="X475" s="295"/>
      <c r="Y475" s="411">
        <v>1</v>
      </c>
      <c r="Z475" s="411">
        <v>0</v>
      </c>
      <c r="AA475" s="411">
        <v>0</v>
      </c>
      <c r="AB475" s="411">
        <f t="shared" ref="AB475" si="1198">AB474</f>
        <v>0</v>
      </c>
      <c r="AC475" s="411">
        <f t="shared" ref="AC475" si="1199">AC474</f>
        <v>0</v>
      </c>
      <c r="AD475" s="411">
        <f t="shared" ref="AD475" si="1200">AD474</f>
        <v>0</v>
      </c>
      <c r="AE475" s="411">
        <f t="shared" ref="AE475" si="1201">AE474</f>
        <v>0</v>
      </c>
      <c r="AF475" s="411">
        <f t="shared" ref="AF475" si="1202">AF474</f>
        <v>0</v>
      </c>
      <c r="AG475" s="411">
        <f t="shared" ref="AG475" si="1203">AG474</f>
        <v>0</v>
      </c>
      <c r="AH475" s="411">
        <f t="shared" ref="AH475" si="1204">AH474</f>
        <v>0</v>
      </c>
      <c r="AI475" s="411">
        <f t="shared" ref="AI475" si="1205">AI474</f>
        <v>0</v>
      </c>
      <c r="AJ475" s="411">
        <f t="shared" ref="AJ475" si="1206">AJ474</f>
        <v>0</v>
      </c>
      <c r="AK475" s="411">
        <f t="shared" ref="AK475" si="1207">AK474</f>
        <v>0</v>
      </c>
      <c r="AL475" s="411">
        <f t="shared" ref="AL475" si="1208">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0</v>
      </c>
      <c r="Z478" s="411">
        <v>0</v>
      </c>
      <c r="AA478" s="411">
        <v>0</v>
      </c>
      <c r="AB478" s="411">
        <f t="shared" ref="AB478" si="1209">AB477</f>
        <v>0</v>
      </c>
      <c r="AC478" s="411">
        <f t="shared" ref="AC478" si="1210">AC477</f>
        <v>0</v>
      </c>
      <c r="AD478" s="411">
        <f t="shared" ref="AD478" si="1211">AD477</f>
        <v>0</v>
      </c>
      <c r="AE478" s="411">
        <f t="shared" ref="AE478" si="1212">AE477</f>
        <v>0</v>
      </c>
      <c r="AF478" s="411">
        <f t="shared" ref="AF478" si="1213">AF477</f>
        <v>0</v>
      </c>
      <c r="AG478" s="411">
        <f t="shared" ref="AG478" si="1214">AG477</f>
        <v>0</v>
      </c>
      <c r="AH478" s="411">
        <f t="shared" ref="AH478" si="1215">AH477</f>
        <v>0</v>
      </c>
      <c r="AI478" s="411">
        <f t="shared" ref="AI478" si="1216">AI477</f>
        <v>0</v>
      </c>
      <c r="AJ478" s="411">
        <f t="shared" ref="AJ478" si="1217">AJ477</f>
        <v>0</v>
      </c>
      <c r="AK478" s="411">
        <f t="shared" ref="AK478" si="1218">AK477</f>
        <v>0</v>
      </c>
      <c r="AL478" s="411">
        <f t="shared" ref="AL478" si="1219">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7430</v>
      </c>
      <c r="E480" s="295">
        <v>7430</v>
      </c>
      <c r="F480" s="295">
        <v>7430</v>
      </c>
      <c r="G480" s="295">
        <v>7430</v>
      </c>
      <c r="H480" s="295">
        <v>7430</v>
      </c>
      <c r="I480" s="295">
        <v>7431.1598491999994</v>
      </c>
      <c r="J480" s="295">
        <v>7431.1598491999994</v>
      </c>
      <c r="K480" s="295">
        <v>7431.1598491999994</v>
      </c>
      <c r="L480" s="295">
        <v>7431.1598491999994</v>
      </c>
      <c r="M480" s="295">
        <v>7431.1598491999994</v>
      </c>
      <c r="N480" s="291"/>
      <c r="O480" s="295">
        <v>1.3622098999999999</v>
      </c>
      <c r="P480" s="295">
        <v>1.3622098999999999</v>
      </c>
      <c r="Q480" s="295">
        <v>1.3622098999999999</v>
      </c>
      <c r="R480" s="295">
        <v>1.3622098999999999</v>
      </c>
      <c r="S480" s="295">
        <v>1.3622098999999999</v>
      </c>
      <c r="T480" s="295">
        <v>1.3622098999999999</v>
      </c>
      <c r="U480" s="295">
        <v>1.3622098999999999</v>
      </c>
      <c r="V480" s="295">
        <v>1.3622098999999999</v>
      </c>
      <c r="W480" s="295">
        <v>1.3622098999999999</v>
      </c>
      <c r="X480" s="295">
        <v>4</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f t="shared" ref="AB481" si="1220">AB480</f>
        <v>0</v>
      </c>
      <c r="AC481" s="411">
        <f t="shared" ref="AC481" si="1221">AC480</f>
        <v>0</v>
      </c>
      <c r="AD481" s="411">
        <f t="shared" ref="AD481" si="1222">AD480</f>
        <v>0</v>
      </c>
      <c r="AE481" s="411">
        <f t="shared" ref="AE481" si="1223">AE480</f>
        <v>0</v>
      </c>
      <c r="AF481" s="411">
        <f t="shared" ref="AF481" si="1224">AF480</f>
        <v>0</v>
      </c>
      <c r="AG481" s="411">
        <f t="shared" ref="AG481" si="1225">AG480</f>
        <v>0</v>
      </c>
      <c r="AH481" s="411">
        <f t="shared" ref="AH481" si="1226">AH480</f>
        <v>0</v>
      </c>
      <c r="AI481" s="411">
        <f t="shared" ref="AI481" si="1227">AI480</f>
        <v>0</v>
      </c>
      <c r="AJ481" s="411">
        <f t="shared" ref="AJ481" si="1228">AJ480</f>
        <v>0</v>
      </c>
      <c r="AK481" s="411">
        <f t="shared" ref="AK481" si="1229">AK480</f>
        <v>0</v>
      </c>
      <c r="AL481" s="411">
        <f t="shared" ref="AL481" si="1230">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v>
      </c>
      <c r="AA485" s="411">
        <v>0</v>
      </c>
      <c r="AB485" s="411">
        <f t="shared" ref="AB485" si="1231">AB484</f>
        <v>0</v>
      </c>
      <c r="AC485" s="411">
        <f t="shared" ref="AC485" si="1232">AC484</f>
        <v>0</v>
      </c>
      <c r="AD485" s="411">
        <f t="shared" ref="AD485" si="1233">AD484</f>
        <v>0</v>
      </c>
      <c r="AE485" s="411">
        <f t="shared" ref="AE485" si="1234">AE484</f>
        <v>0</v>
      </c>
      <c r="AF485" s="411">
        <f t="shared" ref="AF485" si="1235">AF484</f>
        <v>0</v>
      </c>
      <c r="AG485" s="411">
        <f t="shared" ref="AG485" si="1236">AG484</f>
        <v>0</v>
      </c>
      <c r="AH485" s="411">
        <f t="shared" ref="AH485" si="1237">AH484</f>
        <v>0</v>
      </c>
      <c r="AI485" s="411">
        <f t="shared" ref="AI485" si="1238">AI484</f>
        <v>0</v>
      </c>
      <c r="AJ485" s="411">
        <f t="shared" ref="AJ485" si="1239">AJ484</f>
        <v>0</v>
      </c>
      <c r="AK485" s="411">
        <f t="shared" ref="AK485" si="1240">AK484</f>
        <v>0</v>
      </c>
      <c r="AL485" s="411">
        <f t="shared" ref="AL485" si="1241">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3389194</v>
      </c>
      <c r="E487" s="295">
        <v>3437086</v>
      </c>
      <c r="F487" s="295">
        <v>3437086</v>
      </c>
      <c r="G487" s="295">
        <v>3437086</v>
      </c>
      <c r="H487" s="295">
        <v>3437086</v>
      </c>
      <c r="I487" s="295">
        <v>3401919.0078805345</v>
      </c>
      <c r="J487" s="295">
        <v>3401919.0078805345</v>
      </c>
      <c r="K487" s="295">
        <v>3401919.0078805345</v>
      </c>
      <c r="L487" s="295">
        <v>3392188.170817954</v>
      </c>
      <c r="M487" s="295">
        <v>3392188.170817954</v>
      </c>
      <c r="N487" s="295">
        <v>12</v>
      </c>
      <c r="O487" s="295">
        <v>516.80782880764957</v>
      </c>
      <c r="P487" s="295">
        <v>533.90093469736792</v>
      </c>
      <c r="Q487" s="295">
        <v>533.90093469736792</v>
      </c>
      <c r="R487" s="295">
        <v>533.90093469736792</v>
      </c>
      <c r="S487" s="295">
        <v>533.90093469736792</v>
      </c>
      <c r="T487" s="295">
        <v>526.59582397609108</v>
      </c>
      <c r="U487" s="295">
        <v>526.59582397609108</v>
      </c>
      <c r="V487" s="295">
        <v>526.59582397609108</v>
      </c>
      <c r="W487" s="295">
        <v>526.59582397609108</v>
      </c>
      <c r="X487" s="295">
        <v>16</v>
      </c>
      <c r="Y487" s="426"/>
      <c r="Z487" s="410">
        <v>5.1195062896960165E-3</v>
      </c>
      <c r="AA487" s="410">
        <v>0.58674363285194064</v>
      </c>
      <c r="AB487" s="410">
        <v>0.40813686085836337</v>
      </c>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v>65723.817198497462</v>
      </c>
      <c r="E488" s="295">
        <f>E487/D487*D488</f>
        <v>66652.546876783934</v>
      </c>
      <c r="F488" s="295">
        <f t="shared" ref="F488:M488" si="1242">F487/E487*E488</f>
        <v>66652.546876783934</v>
      </c>
      <c r="G488" s="295">
        <f t="shared" si="1242"/>
        <v>66652.546876783934</v>
      </c>
      <c r="H488" s="295">
        <f t="shared" si="1242"/>
        <v>66652.546876783934</v>
      </c>
      <c r="I488" s="295">
        <f t="shared" si="1242"/>
        <v>65970.582680730018</v>
      </c>
      <c r="J488" s="295">
        <f t="shared" si="1242"/>
        <v>65970.582680730018</v>
      </c>
      <c r="K488" s="295">
        <f t="shared" si="1242"/>
        <v>65970.582680730018</v>
      </c>
      <c r="L488" s="295">
        <f t="shared" si="1242"/>
        <v>65781.880660046212</v>
      </c>
      <c r="M488" s="295">
        <f t="shared" si="1242"/>
        <v>65781.880660046212</v>
      </c>
      <c r="N488" s="295">
        <v>12</v>
      </c>
      <c r="O488" s="295">
        <v>16.45</v>
      </c>
      <c r="P488" s="295">
        <f>O488*P487/O487</f>
        <v>16.994073785675024</v>
      </c>
      <c r="Q488" s="295">
        <f t="shared" ref="Q488:X488" si="1243">P488*Q487/P487</f>
        <v>16.994073785675024</v>
      </c>
      <c r="R488" s="295">
        <f t="shared" si="1243"/>
        <v>16.994073785675024</v>
      </c>
      <c r="S488" s="295">
        <f t="shared" si="1243"/>
        <v>16.994073785675024</v>
      </c>
      <c r="T488" s="295">
        <f t="shared" si="1243"/>
        <v>16.761552015170402</v>
      </c>
      <c r="U488" s="295">
        <f t="shared" si="1243"/>
        <v>16.761552015170402</v>
      </c>
      <c r="V488" s="295">
        <f t="shared" si="1243"/>
        <v>16.761552015170402</v>
      </c>
      <c r="W488" s="295">
        <f t="shared" si="1243"/>
        <v>16.761552015170402</v>
      </c>
      <c r="X488" s="295">
        <f t="shared" si="1243"/>
        <v>0.50928021080338604</v>
      </c>
      <c r="Y488" s="411">
        <v>0</v>
      </c>
      <c r="Z488" s="411">
        <v>0</v>
      </c>
      <c r="AA488" s="411">
        <v>1</v>
      </c>
      <c r="AB488" s="411">
        <v>0</v>
      </c>
      <c r="AC488" s="411">
        <f t="shared" ref="AC488" si="1244">AC487</f>
        <v>0</v>
      </c>
      <c r="AD488" s="411">
        <f t="shared" ref="AD488" si="1245">AD487</f>
        <v>0</v>
      </c>
      <c r="AE488" s="411">
        <f t="shared" ref="AE488" si="1246">AE487</f>
        <v>0</v>
      </c>
      <c r="AF488" s="411">
        <f t="shared" ref="AF488" si="1247">AF487</f>
        <v>0</v>
      </c>
      <c r="AG488" s="411">
        <f t="shared" ref="AG488" si="1248">AG487</f>
        <v>0</v>
      </c>
      <c r="AH488" s="411">
        <f t="shared" ref="AH488" si="1249">AH487</f>
        <v>0</v>
      </c>
      <c r="AI488" s="411">
        <f t="shared" ref="AI488" si="1250">AI487</f>
        <v>0</v>
      </c>
      <c r="AJ488" s="411">
        <f t="shared" ref="AJ488" si="1251">AJ487</f>
        <v>0</v>
      </c>
      <c r="AK488" s="411">
        <f t="shared" ref="AK488" si="1252">AK487</f>
        <v>0</v>
      </c>
      <c r="AL488" s="411">
        <f t="shared" ref="AL488" si="1253">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99039</v>
      </c>
      <c r="E490" s="295">
        <v>99039</v>
      </c>
      <c r="F490" s="295">
        <v>94008</v>
      </c>
      <c r="G490" s="295">
        <v>94008</v>
      </c>
      <c r="H490" s="295">
        <v>94008</v>
      </c>
      <c r="I490" s="295">
        <v>71121.02794488013</v>
      </c>
      <c r="J490" s="295">
        <v>54508.995156088306</v>
      </c>
      <c r="K490" s="295">
        <v>47180.688006930861</v>
      </c>
      <c r="L490" s="295">
        <v>39987.95380540035</v>
      </c>
      <c r="M490" s="295">
        <v>34635.579952544656</v>
      </c>
      <c r="N490" s="295">
        <v>12</v>
      </c>
      <c r="O490" s="295">
        <v>22.398136590954895</v>
      </c>
      <c r="P490" s="295">
        <v>22.398136590954895</v>
      </c>
      <c r="Q490" s="295">
        <v>21.956963784362262</v>
      </c>
      <c r="R490" s="295">
        <v>21.956963784362262</v>
      </c>
      <c r="S490" s="295">
        <v>21.956963784362262</v>
      </c>
      <c r="T490" s="295">
        <v>18.659082166330613</v>
      </c>
      <c r="U490" s="295">
        <v>15.566276970113506</v>
      </c>
      <c r="V490" s="295">
        <v>13.956111114802113</v>
      </c>
      <c r="W490" s="295">
        <v>12.574573875407214</v>
      </c>
      <c r="X490" s="295">
        <v>23</v>
      </c>
      <c r="Y490" s="426"/>
      <c r="Z490" s="410">
        <v>0.98833792748311267</v>
      </c>
      <c r="AA490" s="410">
        <v>1.1662072516887287E-2</v>
      </c>
      <c r="AB490" s="410"/>
      <c r="AC490" s="410"/>
      <c r="AD490" s="410"/>
      <c r="AE490" s="410"/>
      <c r="AF490" s="415"/>
      <c r="AG490" s="415"/>
      <c r="AH490" s="415"/>
      <c r="AI490" s="415"/>
      <c r="AJ490" s="415"/>
      <c r="AK490" s="415"/>
      <c r="AL490" s="415"/>
      <c r="AM490" s="296">
        <f>SUM(Y490:AL490)</f>
        <v>1</v>
      </c>
    </row>
    <row r="491" spans="1:39" outlineLevel="1">
      <c r="A491" s="532"/>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0.98833792748311267</v>
      </c>
      <c r="AA491" s="411">
        <v>1.1662072516887287E-2</v>
      </c>
      <c r="AB491" s="411">
        <f t="shared" ref="AB491" si="1254">AB490</f>
        <v>0</v>
      </c>
      <c r="AC491" s="411">
        <f t="shared" ref="AC491" si="1255">AC490</f>
        <v>0</v>
      </c>
      <c r="AD491" s="411">
        <f t="shared" ref="AD491" si="1256">AD490</f>
        <v>0</v>
      </c>
      <c r="AE491" s="411">
        <f t="shared" ref="AE491" si="1257">AE490</f>
        <v>0</v>
      </c>
      <c r="AF491" s="411">
        <f t="shared" ref="AF491" si="1258">AF490</f>
        <v>0</v>
      </c>
      <c r="AG491" s="411">
        <f t="shared" ref="AG491" si="1259">AG490</f>
        <v>0</v>
      </c>
      <c r="AH491" s="411">
        <f t="shared" ref="AH491" si="1260">AH490</f>
        <v>0</v>
      </c>
      <c r="AI491" s="411">
        <f t="shared" ref="AI491" si="1261">AI490</f>
        <v>0</v>
      </c>
      <c r="AJ491" s="411">
        <f t="shared" ref="AJ491" si="1262">AJ490</f>
        <v>0</v>
      </c>
      <c r="AK491" s="411">
        <f t="shared" ref="AK491" si="1263">AK490</f>
        <v>0</v>
      </c>
      <c r="AL491" s="411">
        <f t="shared" ref="AL491" si="1264">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f t="shared" ref="AB494" si="1265">AB493</f>
        <v>0</v>
      </c>
      <c r="AC494" s="411">
        <f t="shared" ref="AC494" si="1266">AC493</f>
        <v>0</v>
      </c>
      <c r="AD494" s="411">
        <f t="shared" ref="AD494" si="1267">AD493</f>
        <v>0</v>
      </c>
      <c r="AE494" s="411">
        <f t="shared" ref="AE494" si="1268">AE493</f>
        <v>0</v>
      </c>
      <c r="AF494" s="411">
        <f t="shared" ref="AF494" si="1269">AF493</f>
        <v>0</v>
      </c>
      <c r="AG494" s="411">
        <f t="shared" ref="AG494" si="1270">AG493</f>
        <v>0</v>
      </c>
      <c r="AH494" s="411">
        <f t="shared" ref="AH494" si="1271">AH493</f>
        <v>0</v>
      </c>
      <c r="AI494" s="411">
        <f t="shared" ref="AI494" si="1272">AI493</f>
        <v>0</v>
      </c>
      <c r="AJ494" s="411">
        <f t="shared" ref="AJ494" si="1273">AJ493</f>
        <v>0</v>
      </c>
      <c r="AK494" s="411">
        <f t="shared" ref="AK494" si="1274">AK493</f>
        <v>0</v>
      </c>
      <c r="AL494" s="411">
        <f t="shared" ref="AL494" si="127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f t="shared" ref="AB497" si="1276">AB496</f>
        <v>0</v>
      </c>
      <c r="AC497" s="411">
        <f t="shared" ref="AC497" si="1277">AC496</f>
        <v>0</v>
      </c>
      <c r="AD497" s="411">
        <f t="shared" ref="AD497" si="1278">AD496</f>
        <v>0</v>
      </c>
      <c r="AE497" s="411">
        <f t="shared" ref="AE497" si="1279">AE496</f>
        <v>0</v>
      </c>
      <c r="AF497" s="411">
        <f t="shared" ref="AF497" si="1280">AF496</f>
        <v>0</v>
      </c>
      <c r="AG497" s="411">
        <f t="shared" ref="AG497" si="1281">AG496</f>
        <v>0</v>
      </c>
      <c r="AH497" s="411">
        <f t="shared" ref="AH497" si="1282">AH496</f>
        <v>0</v>
      </c>
      <c r="AI497" s="411">
        <f t="shared" ref="AI497" si="1283">AI496</f>
        <v>0</v>
      </c>
      <c r="AJ497" s="411">
        <f t="shared" ref="AJ497" si="1284">AJ496</f>
        <v>0</v>
      </c>
      <c r="AK497" s="411">
        <f t="shared" ref="AK497" si="1285">AK496</f>
        <v>0</v>
      </c>
      <c r="AL497" s="411">
        <f t="shared" ref="AL497" si="1286">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f t="shared" ref="AB500" si="1287">AB499</f>
        <v>0</v>
      </c>
      <c r="AC500" s="411">
        <f t="shared" ref="AC500" si="1288">AC499</f>
        <v>0</v>
      </c>
      <c r="AD500" s="411">
        <f t="shared" ref="AD500" si="1289">AD499</f>
        <v>0</v>
      </c>
      <c r="AE500" s="411">
        <f t="shared" ref="AE500" si="1290">AE499</f>
        <v>0</v>
      </c>
      <c r="AF500" s="411">
        <f t="shared" ref="AF500" si="1291">AF499</f>
        <v>0</v>
      </c>
      <c r="AG500" s="411">
        <f t="shared" ref="AG500" si="1292">AG499</f>
        <v>0</v>
      </c>
      <c r="AH500" s="411">
        <f t="shared" ref="AH500" si="1293">AH499</f>
        <v>0</v>
      </c>
      <c r="AI500" s="411">
        <f t="shared" ref="AI500" si="1294">AI499</f>
        <v>0</v>
      </c>
      <c r="AJ500" s="411">
        <f t="shared" ref="AJ500" si="1295">AJ499</f>
        <v>0</v>
      </c>
      <c r="AK500" s="411">
        <f t="shared" ref="AK500" si="1296">AK499</f>
        <v>0</v>
      </c>
      <c r="AL500" s="411">
        <f t="shared" ref="AL500" si="1297">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f t="shared" ref="AB503" si="1298">AB502</f>
        <v>0</v>
      </c>
      <c r="AC503" s="411">
        <f t="shared" ref="AC503" si="1299">AC502</f>
        <v>0</v>
      </c>
      <c r="AD503" s="411">
        <f t="shared" ref="AD503" si="1300">AD502</f>
        <v>0</v>
      </c>
      <c r="AE503" s="411">
        <f t="shared" ref="AE503" si="1301">AE502</f>
        <v>0</v>
      </c>
      <c r="AF503" s="411">
        <f t="shared" ref="AF503" si="1302">AF502</f>
        <v>0</v>
      </c>
      <c r="AG503" s="411">
        <f t="shared" ref="AG503" si="1303">AG502</f>
        <v>0</v>
      </c>
      <c r="AH503" s="411">
        <f t="shared" ref="AH503" si="1304">AH502</f>
        <v>0</v>
      </c>
      <c r="AI503" s="411">
        <f t="shared" ref="AI503" si="1305">AI502</f>
        <v>0</v>
      </c>
      <c r="AJ503" s="411">
        <f t="shared" ref="AJ503" si="1306">AJ502</f>
        <v>0</v>
      </c>
      <c r="AK503" s="411">
        <f t="shared" ref="AK503" si="1307">AK502</f>
        <v>0</v>
      </c>
      <c r="AL503" s="411">
        <f t="shared" ref="AL503" si="1308">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f t="shared" ref="AB506" si="1309">AB505</f>
        <v>0</v>
      </c>
      <c r="AC506" s="411">
        <f t="shared" ref="AC506" si="1310">AC505</f>
        <v>0</v>
      </c>
      <c r="AD506" s="411">
        <f t="shared" ref="AD506" si="1311">AD505</f>
        <v>0</v>
      </c>
      <c r="AE506" s="411">
        <f t="shared" ref="AE506" si="1312">AE505</f>
        <v>0</v>
      </c>
      <c r="AF506" s="411">
        <f t="shared" ref="AF506" si="1313">AF505</f>
        <v>0</v>
      </c>
      <c r="AG506" s="411">
        <f t="shared" ref="AG506" si="1314">AG505</f>
        <v>0</v>
      </c>
      <c r="AH506" s="411">
        <f t="shared" ref="AH506" si="1315">AH505</f>
        <v>0</v>
      </c>
      <c r="AI506" s="411">
        <f t="shared" ref="AI506" si="1316">AI505</f>
        <v>0</v>
      </c>
      <c r="AJ506" s="411">
        <f t="shared" ref="AJ506" si="1317">AJ505</f>
        <v>0</v>
      </c>
      <c r="AK506" s="411">
        <f t="shared" ref="AK506" si="1318">AK505</f>
        <v>0</v>
      </c>
      <c r="AL506" s="411">
        <f t="shared" ref="AL506" si="1319">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v>
      </c>
      <c r="AA510" s="411">
        <v>0</v>
      </c>
      <c r="AB510" s="411">
        <f t="shared" ref="AB510" si="1320">AB509</f>
        <v>0</v>
      </c>
      <c r="AC510" s="411">
        <f t="shared" ref="AC510" si="1321">AC509</f>
        <v>0</v>
      </c>
      <c r="AD510" s="411">
        <f t="shared" ref="AD510" si="1322">AD509</f>
        <v>0</v>
      </c>
      <c r="AE510" s="411">
        <f t="shared" ref="AE510" si="1323">AE509</f>
        <v>0</v>
      </c>
      <c r="AF510" s="411">
        <f t="shared" ref="AF510" si="1324">AF509</f>
        <v>0</v>
      </c>
      <c r="AG510" s="411">
        <f t="shared" ref="AG510" si="1325">AG509</f>
        <v>0</v>
      </c>
      <c r="AH510" s="411">
        <f t="shared" ref="AH510" si="1326">AH509</f>
        <v>0</v>
      </c>
      <c r="AI510" s="411">
        <f t="shared" ref="AI510" si="1327">AI509</f>
        <v>0</v>
      </c>
      <c r="AJ510" s="411">
        <f t="shared" ref="AJ510" si="1328">AJ509</f>
        <v>0</v>
      </c>
      <c r="AK510" s="411">
        <f t="shared" ref="AK510" si="1329">AK509</f>
        <v>0</v>
      </c>
      <c r="AL510" s="411">
        <f t="shared" ref="AL510" si="133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f t="shared" ref="AB513" si="1331">AB512</f>
        <v>0</v>
      </c>
      <c r="AC513" s="411">
        <f t="shared" ref="AC513" si="1332">AC512</f>
        <v>0</v>
      </c>
      <c r="AD513" s="411">
        <f t="shared" ref="AD513" si="1333">AD512</f>
        <v>0</v>
      </c>
      <c r="AE513" s="411">
        <f t="shared" ref="AE513" si="1334">AE512</f>
        <v>0</v>
      </c>
      <c r="AF513" s="411">
        <f t="shared" ref="AF513" si="1335">AF512</f>
        <v>0</v>
      </c>
      <c r="AG513" s="411">
        <f t="shared" ref="AG513" si="1336">AG512</f>
        <v>0</v>
      </c>
      <c r="AH513" s="411">
        <f t="shared" ref="AH513" si="1337">AH512</f>
        <v>0</v>
      </c>
      <c r="AI513" s="411">
        <f t="shared" ref="AI513" si="1338">AI512</f>
        <v>0</v>
      </c>
      <c r="AJ513" s="411">
        <f t="shared" ref="AJ513" si="1339">AJ512</f>
        <v>0</v>
      </c>
      <c r="AK513" s="411">
        <f t="shared" ref="AK513" si="1340">AK512</f>
        <v>0</v>
      </c>
      <c r="AL513" s="411">
        <f t="shared" ref="AL513" si="1341">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v>1130910</v>
      </c>
      <c r="E515" s="295">
        <v>1130910</v>
      </c>
      <c r="F515" s="295">
        <v>1130910</v>
      </c>
      <c r="G515" s="295">
        <v>1130910</v>
      </c>
      <c r="H515" s="295">
        <v>0</v>
      </c>
      <c r="I515" s="295">
        <v>0</v>
      </c>
      <c r="J515" s="295">
        <v>0</v>
      </c>
      <c r="K515" s="295">
        <v>0</v>
      </c>
      <c r="L515" s="295">
        <v>0</v>
      </c>
      <c r="M515" s="295">
        <v>0</v>
      </c>
      <c r="N515" s="295">
        <v>0</v>
      </c>
      <c r="O515" s="295">
        <v>413.05323892045845</v>
      </c>
      <c r="P515" s="295">
        <v>413.05323892045845</v>
      </c>
      <c r="Q515" s="295">
        <v>413.05323892045845</v>
      </c>
      <c r="R515" s="295">
        <v>413.05323892045845</v>
      </c>
      <c r="S515" s="295">
        <v>0</v>
      </c>
      <c r="T515" s="295">
        <v>0</v>
      </c>
      <c r="U515" s="295">
        <v>0</v>
      </c>
      <c r="V515" s="295">
        <v>0</v>
      </c>
      <c r="W515" s="295">
        <v>0</v>
      </c>
      <c r="X515" s="295">
        <v>0</v>
      </c>
      <c r="Y515" s="426">
        <v>1</v>
      </c>
      <c r="Z515" s="410"/>
      <c r="AA515" s="410"/>
      <c r="AB515" s="410"/>
      <c r="AC515" s="410"/>
      <c r="AD515" s="410"/>
      <c r="AE515" s="410"/>
      <c r="AF515" s="415"/>
      <c r="AG515" s="415"/>
      <c r="AH515" s="415"/>
      <c r="AI515" s="415"/>
      <c r="AJ515" s="415"/>
      <c r="AK515" s="415"/>
      <c r="AL515" s="415"/>
      <c r="AM515" s="296">
        <f>SUM(Y515:AL515)</f>
        <v>1</v>
      </c>
    </row>
    <row r="516" spans="1:39"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1</v>
      </c>
      <c r="Z516" s="411">
        <v>0</v>
      </c>
      <c r="AA516" s="411">
        <v>0</v>
      </c>
      <c r="AB516" s="411">
        <f t="shared" ref="AB516" si="1342">AB515</f>
        <v>0</v>
      </c>
      <c r="AC516" s="411">
        <f t="shared" ref="AC516" si="1343">AC515</f>
        <v>0</v>
      </c>
      <c r="AD516" s="411">
        <f t="shared" ref="AD516" si="1344">AD515</f>
        <v>0</v>
      </c>
      <c r="AE516" s="411">
        <f t="shared" ref="AE516" si="1345">AE515</f>
        <v>0</v>
      </c>
      <c r="AF516" s="411">
        <f t="shared" ref="AF516" si="1346">AF515</f>
        <v>0</v>
      </c>
      <c r="AG516" s="411">
        <f t="shared" ref="AG516" si="1347">AG515</f>
        <v>0</v>
      </c>
      <c r="AH516" s="411">
        <f t="shared" ref="AH516" si="1348">AH515</f>
        <v>0</v>
      </c>
      <c r="AI516" s="411">
        <f t="shared" ref="AI516" si="1349">AI515</f>
        <v>0</v>
      </c>
      <c r="AJ516" s="411">
        <f t="shared" ref="AJ516" si="1350">AJ515</f>
        <v>0</v>
      </c>
      <c r="AK516" s="411">
        <f t="shared" ref="AK516" si="1351">AK515</f>
        <v>0</v>
      </c>
      <c r="AL516" s="411">
        <f t="shared" ref="AL516" si="1352">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v>643</v>
      </c>
      <c r="E519" s="295">
        <v>643</v>
      </c>
      <c r="F519" s="295">
        <v>643</v>
      </c>
      <c r="G519" s="295">
        <v>643</v>
      </c>
      <c r="H519" s="295">
        <v>643</v>
      </c>
      <c r="I519" s="295">
        <v>643.47</v>
      </c>
      <c r="J519" s="295">
        <v>643.47</v>
      </c>
      <c r="K519" s="295">
        <v>643.47</v>
      </c>
      <c r="L519" s="295">
        <v>643.47</v>
      </c>
      <c r="M519" s="295">
        <v>643.47</v>
      </c>
      <c r="N519" s="295">
        <v>0</v>
      </c>
      <c r="O519" s="295">
        <v>3.7196370705527435E-2</v>
      </c>
      <c r="P519" s="295">
        <v>3.7196370705527435E-2</v>
      </c>
      <c r="Q519" s="295">
        <v>3.7196370705527435E-2</v>
      </c>
      <c r="R519" s="295">
        <v>3.7196370705527435E-2</v>
      </c>
      <c r="S519" s="295">
        <v>3.7196370705527435E-2</v>
      </c>
      <c r="T519" s="295">
        <v>3.7196370705527435E-2</v>
      </c>
      <c r="U519" s="295">
        <v>3.7196370705527435E-2</v>
      </c>
      <c r="V519" s="295">
        <v>3.7196370705527435E-2</v>
      </c>
      <c r="W519" s="295">
        <v>3.7196370705527435E-2</v>
      </c>
      <c r="X519" s="295">
        <v>1</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2"/>
      <c r="B520" s="431" t="s">
        <v>308</v>
      </c>
      <c r="C520" s="291" t="s">
        <v>163</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11">
        <v>1</v>
      </c>
      <c r="Z520" s="411">
        <v>0</v>
      </c>
      <c r="AA520" s="411">
        <v>0</v>
      </c>
      <c r="AB520" s="411">
        <f t="shared" ref="AB520" si="1353">AB519</f>
        <v>0</v>
      </c>
      <c r="AC520" s="411">
        <f t="shared" ref="AC520" si="1354">AC519</f>
        <v>0</v>
      </c>
      <c r="AD520" s="411">
        <f t="shared" ref="AD520" si="1355">AD519</f>
        <v>0</v>
      </c>
      <c r="AE520" s="411">
        <f t="shared" ref="AE520" si="1356">AE519</f>
        <v>0</v>
      </c>
      <c r="AF520" s="411">
        <f t="shared" ref="AF520" si="1357">AF519</f>
        <v>0</v>
      </c>
      <c r="AG520" s="411">
        <f t="shared" ref="AG520" si="1358">AG519</f>
        <v>0</v>
      </c>
      <c r="AH520" s="411">
        <f t="shared" ref="AH520" si="1359">AH519</f>
        <v>0</v>
      </c>
      <c r="AI520" s="411">
        <f t="shared" ref="AI520" si="1360">AI519</f>
        <v>0</v>
      </c>
      <c r="AJ520" s="411">
        <f t="shared" ref="AJ520" si="1361">AJ519</f>
        <v>0</v>
      </c>
      <c r="AK520" s="411">
        <f t="shared" ref="AK520" si="1362">AK519</f>
        <v>0</v>
      </c>
      <c r="AL520" s="411">
        <f t="shared" ref="AL520" si="1363">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AA523" si="1364">Z522</f>
        <v>0</v>
      </c>
      <c r="AA523" s="411">
        <f t="shared" si="1364"/>
        <v>0</v>
      </c>
      <c r="AB523" s="411">
        <f t="shared" ref="AB523" si="1365">AB522</f>
        <v>0</v>
      </c>
      <c r="AC523" s="411">
        <f t="shared" ref="AC523" si="1366">AC522</f>
        <v>0</v>
      </c>
      <c r="AD523" s="411">
        <f t="shared" ref="AD523" si="1367">AD522</f>
        <v>0</v>
      </c>
      <c r="AE523" s="411">
        <f t="shared" ref="AE523" si="1368">AE522</f>
        <v>0</v>
      </c>
      <c r="AF523" s="411">
        <f t="shared" ref="AF523" si="1369">AF522</f>
        <v>0</v>
      </c>
      <c r="AG523" s="411">
        <f t="shared" ref="AG523" si="1370">AG522</f>
        <v>0</v>
      </c>
      <c r="AH523" s="411">
        <f t="shared" ref="AH523" si="1371">AH522</f>
        <v>0</v>
      </c>
      <c r="AI523" s="411">
        <f t="shared" ref="AI523" si="1372">AI522</f>
        <v>0</v>
      </c>
      <c r="AJ523" s="411">
        <f t="shared" ref="AJ523" si="1373">AJ522</f>
        <v>0</v>
      </c>
      <c r="AK523" s="411">
        <f t="shared" ref="AK523" si="1374">AK522</f>
        <v>0</v>
      </c>
      <c r="AL523" s="411">
        <f t="shared" ref="AL523" si="1375">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AA526" si="1376">Z525</f>
        <v>0</v>
      </c>
      <c r="AA526" s="411">
        <f t="shared" si="1376"/>
        <v>0</v>
      </c>
      <c r="AB526" s="411">
        <f t="shared" ref="AB526" si="1377">AB525</f>
        <v>0</v>
      </c>
      <c r="AC526" s="411">
        <f t="shared" ref="AC526" si="1378">AC525</f>
        <v>0</v>
      </c>
      <c r="AD526" s="411">
        <f t="shared" ref="AD526" si="1379">AD525</f>
        <v>0</v>
      </c>
      <c r="AE526" s="411">
        <f t="shared" ref="AE526" si="1380">AE525</f>
        <v>0</v>
      </c>
      <c r="AF526" s="411">
        <f t="shared" ref="AF526" si="1381">AF525</f>
        <v>0</v>
      </c>
      <c r="AG526" s="411">
        <f t="shared" ref="AG526" si="1382">AG525</f>
        <v>0</v>
      </c>
      <c r="AH526" s="411">
        <f t="shared" ref="AH526" si="1383">AH525</f>
        <v>0</v>
      </c>
      <c r="AI526" s="411">
        <f t="shared" ref="AI526" si="1384">AI525</f>
        <v>0</v>
      </c>
      <c r="AJ526" s="411">
        <f t="shared" ref="AJ526" si="1385">AJ525</f>
        <v>0</v>
      </c>
      <c r="AK526" s="411">
        <f t="shared" ref="AK526" si="1386">AK525</f>
        <v>0</v>
      </c>
      <c r="AL526" s="411">
        <f t="shared" ref="AL526" si="1387">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AA529" si="1388">Z528</f>
        <v>0</v>
      </c>
      <c r="AA529" s="411">
        <f t="shared" si="1388"/>
        <v>0</v>
      </c>
      <c r="AB529" s="411">
        <f t="shared" ref="AB529" si="1389">AB528</f>
        <v>0</v>
      </c>
      <c r="AC529" s="411">
        <f t="shared" ref="AC529" si="1390">AC528</f>
        <v>0</v>
      </c>
      <c r="AD529" s="411">
        <f t="shared" ref="AD529" si="1391">AD528</f>
        <v>0</v>
      </c>
      <c r="AE529" s="411">
        <f t="shared" ref="AE529" si="1392">AE528</f>
        <v>0</v>
      </c>
      <c r="AF529" s="411">
        <f t="shared" ref="AF529" si="1393">AF528</f>
        <v>0</v>
      </c>
      <c r="AG529" s="411">
        <f t="shared" ref="AG529" si="1394">AG528</f>
        <v>0</v>
      </c>
      <c r="AH529" s="411">
        <f t="shared" ref="AH529" si="1395">AH528</f>
        <v>0</v>
      </c>
      <c r="AI529" s="411">
        <f t="shared" ref="AI529" si="1396">AI528</f>
        <v>0</v>
      </c>
      <c r="AJ529" s="411">
        <f t="shared" ref="AJ529" si="1397">AJ528</f>
        <v>0</v>
      </c>
      <c r="AK529" s="411">
        <f t="shared" ref="AK529" si="1398">AK528</f>
        <v>0</v>
      </c>
      <c r="AL529" s="411">
        <f t="shared" ref="AL529" si="1399">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AA532" si="1400">Z531</f>
        <v>0</v>
      </c>
      <c r="AA532" s="411">
        <f t="shared" si="1400"/>
        <v>0</v>
      </c>
      <c r="AB532" s="411">
        <f t="shared" ref="AB532" si="1401">AB531</f>
        <v>0</v>
      </c>
      <c r="AC532" s="411">
        <f t="shared" ref="AC532" si="1402">AC531</f>
        <v>0</v>
      </c>
      <c r="AD532" s="411">
        <f t="shared" ref="AD532" si="1403">AD531</f>
        <v>0</v>
      </c>
      <c r="AE532" s="411">
        <f t="shared" ref="AE532" si="1404">AE531</f>
        <v>0</v>
      </c>
      <c r="AF532" s="411">
        <f t="shared" ref="AF532" si="1405">AF531</f>
        <v>0</v>
      </c>
      <c r="AG532" s="411">
        <f t="shared" ref="AG532" si="1406">AG531</f>
        <v>0</v>
      </c>
      <c r="AH532" s="411">
        <f t="shared" ref="AH532" si="1407">AH531</f>
        <v>0</v>
      </c>
      <c r="AI532" s="411">
        <f t="shared" ref="AI532" si="1408">AI531</f>
        <v>0</v>
      </c>
      <c r="AJ532" s="411">
        <f t="shared" ref="AJ532" si="1409">AJ531</f>
        <v>0</v>
      </c>
      <c r="AK532" s="411">
        <f t="shared" ref="AK532" si="1410">AK531</f>
        <v>0</v>
      </c>
      <c r="AL532" s="411">
        <f t="shared" ref="AL532" si="141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AA535" si="1412">Z534</f>
        <v>0</v>
      </c>
      <c r="AA535" s="411">
        <f t="shared" si="1412"/>
        <v>0</v>
      </c>
      <c r="AB535" s="411">
        <f t="shared" ref="AB535" si="1413">AB534</f>
        <v>0</v>
      </c>
      <c r="AC535" s="411">
        <f t="shared" ref="AC535" si="1414">AC534</f>
        <v>0</v>
      </c>
      <c r="AD535" s="411">
        <f t="shared" ref="AD535" si="1415">AD534</f>
        <v>0</v>
      </c>
      <c r="AE535" s="411">
        <f t="shared" ref="AE535" si="1416">AE534</f>
        <v>0</v>
      </c>
      <c r="AF535" s="411">
        <f t="shared" ref="AF535" si="1417">AF534</f>
        <v>0</v>
      </c>
      <c r="AG535" s="411">
        <f t="shared" ref="AG535" si="1418">AG534</f>
        <v>0</v>
      </c>
      <c r="AH535" s="411">
        <f t="shared" ref="AH535" si="1419">AH534</f>
        <v>0</v>
      </c>
      <c r="AI535" s="411">
        <f t="shared" ref="AI535" si="1420">AI534</f>
        <v>0</v>
      </c>
      <c r="AJ535" s="411">
        <f t="shared" ref="AJ535" si="1421">AJ534</f>
        <v>0</v>
      </c>
      <c r="AK535" s="411">
        <f t="shared" ref="AK535" si="1422">AK534</f>
        <v>0</v>
      </c>
      <c r="AL535" s="411">
        <f t="shared" ref="AL535" si="1423">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AA538" si="1424">Z537</f>
        <v>0</v>
      </c>
      <c r="AA538" s="411">
        <f t="shared" si="1424"/>
        <v>0</v>
      </c>
      <c r="AB538" s="411">
        <f t="shared" ref="AB538" si="1425">AB537</f>
        <v>0</v>
      </c>
      <c r="AC538" s="411">
        <f t="shared" ref="AC538" si="1426">AC537</f>
        <v>0</v>
      </c>
      <c r="AD538" s="411">
        <f t="shared" ref="AD538" si="1427">AD537</f>
        <v>0</v>
      </c>
      <c r="AE538" s="411">
        <f t="shared" ref="AE538" si="1428">AE537</f>
        <v>0</v>
      </c>
      <c r="AF538" s="411">
        <f t="shared" ref="AF538" si="1429">AF537</f>
        <v>0</v>
      </c>
      <c r="AG538" s="411">
        <f t="shared" ref="AG538" si="1430">AG537</f>
        <v>0</v>
      </c>
      <c r="AH538" s="411">
        <f t="shared" ref="AH538" si="1431">AH537</f>
        <v>0</v>
      </c>
      <c r="AI538" s="411">
        <f t="shared" ref="AI538" si="1432">AI537</f>
        <v>0</v>
      </c>
      <c r="AJ538" s="411">
        <f t="shared" ref="AJ538" si="1433">AJ537</f>
        <v>0</v>
      </c>
      <c r="AK538" s="411">
        <f t="shared" ref="AK538" si="1434">AK537</f>
        <v>0</v>
      </c>
      <c r="AL538" s="411">
        <f t="shared" ref="AL538" si="1435">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AA541" si="1436">Z540</f>
        <v>0</v>
      </c>
      <c r="AA541" s="411">
        <f t="shared" si="1436"/>
        <v>0</v>
      </c>
      <c r="AB541" s="411">
        <f t="shared" ref="AB541" si="1437">AB540</f>
        <v>0</v>
      </c>
      <c r="AC541" s="411">
        <f t="shared" ref="AC541" si="1438">AC540</f>
        <v>0</v>
      </c>
      <c r="AD541" s="411">
        <f t="shared" ref="AD541" si="1439">AD540</f>
        <v>0</v>
      </c>
      <c r="AE541" s="411">
        <f t="shared" ref="AE541" si="1440">AE540</f>
        <v>0</v>
      </c>
      <c r="AF541" s="411">
        <f t="shared" ref="AF541" si="1441">AF540</f>
        <v>0</v>
      </c>
      <c r="AG541" s="411">
        <f t="shared" ref="AG541" si="1442">AG540</f>
        <v>0</v>
      </c>
      <c r="AH541" s="411">
        <f t="shared" ref="AH541" si="1443">AH540</f>
        <v>0</v>
      </c>
      <c r="AI541" s="411">
        <f t="shared" ref="AI541" si="1444">AI540</f>
        <v>0</v>
      </c>
      <c r="AJ541" s="411">
        <f t="shared" ref="AJ541" si="1445">AJ540</f>
        <v>0</v>
      </c>
      <c r="AK541" s="411">
        <f t="shared" ref="AK541" si="1446">AK540</f>
        <v>0</v>
      </c>
      <c r="AL541" s="411">
        <f t="shared" ref="AL541" si="1447">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AA544" si="1448">Z543</f>
        <v>0</v>
      </c>
      <c r="AA544" s="411">
        <f t="shared" si="1448"/>
        <v>0</v>
      </c>
      <c r="AB544" s="411">
        <f t="shared" ref="AB544" si="1449">AB543</f>
        <v>0</v>
      </c>
      <c r="AC544" s="411">
        <f t="shared" ref="AC544" si="1450">AC543</f>
        <v>0</v>
      </c>
      <c r="AD544" s="411">
        <f t="shared" ref="AD544" si="1451">AD543</f>
        <v>0</v>
      </c>
      <c r="AE544" s="411">
        <f t="shared" ref="AE544" si="1452">AE543</f>
        <v>0</v>
      </c>
      <c r="AF544" s="411">
        <f t="shared" ref="AF544" si="1453">AF543</f>
        <v>0</v>
      </c>
      <c r="AG544" s="411">
        <f t="shared" ref="AG544" si="1454">AG543</f>
        <v>0</v>
      </c>
      <c r="AH544" s="411">
        <f t="shared" ref="AH544" si="1455">AH543</f>
        <v>0</v>
      </c>
      <c r="AI544" s="411">
        <f t="shared" ref="AI544" si="1456">AI543</f>
        <v>0</v>
      </c>
      <c r="AJ544" s="411">
        <f t="shared" ref="AJ544" si="1457">AJ543</f>
        <v>0</v>
      </c>
      <c r="AK544" s="411">
        <f t="shared" ref="AK544" si="1458">AK543</f>
        <v>0</v>
      </c>
      <c r="AL544" s="411">
        <f t="shared" ref="AL544" si="1459">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AA547" si="1460">Z546</f>
        <v>0</v>
      </c>
      <c r="AA547" s="411">
        <f t="shared" si="1460"/>
        <v>0</v>
      </c>
      <c r="AB547" s="411">
        <f t="shared" ref="AB547" si="1461">AB546</f>
        <v>0</v>
      </c>
      <c r="AC547" s="411">
        <f t="shared" ref="AC547" si="1462">AC546</f>
        <v>0</v>
      </c>
      <c r="AD547" s="411">
        <f t="shared" ref="AD547" si="1463">AD546</f>
        <v>0</v>
      </c>
      <c r="AE547" s="411">
        <f t="shared" ref="AE547" si="1464">AE546</f>
        <v>0</v>
      </c>
      <c r="AF547" s="411">
        <f t="shared" ref="AF547" si="1465">AF546</f>
        <v>0</v>
      </c>
      <c r="AG547" s="411">
        <f t="shared" ref="AG547" si="1466">AG546</f>
        <v>0</v>
      </c>
      <c r="AH547" s="411">
        <f t="shared" ref="AH547" si="1467">AH546</f>
        <v>0</v>
      </c>
      <c r="AI547" s="411">
        <f t="shared" ref="AI547" si="1468">AI546</f>
        <v>0</v>
      </c>
      <c r="AJ547" s="411">
        <f t="shared" ref="AJ547" si="1469">AJ546</f>
        <v>0</v>
      </c>
      <c r="AK547" s="411">
        <f t="shared" ref="AK547" si="1470">AK546</f>
        <v>0</v>
      </c>
      <c r="AL547" s="411">
        <f t="shared" ref="AL547" si="1471">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AA550" si="1472">Z549</f>
        <v>0</v>
      </c>
      <c r="AA550" s="411">
        <f t="shared" si="1472"/>
        <v>0</v>
      </c>
      <c r="AB550" s="411">
        <f t="shared" ref="AB550" si="1473">AB549</f>
        <v>0</v>
      </c>
      <c r="AC550" s="411">
        <f t="shared" ref="AC550" si="1474">AC549</f>
        <v>0</v>
      </c>
      <c r="AD550" s="411">
        <f t="shared" ref="AD550" si="1475">AD549</f>
        <v>0</v>
      </c>
      <c r="AE550" s="411">
        <f t="shared" ref="AE550" si="1476">AE549</f>
        <v>0</v>
      </c>
      <c r="AF550" s="411">
        <f t="shared" ref="AF550" si="1477">AF549</f>
        <v>0</v>
      </c>
      <c r="AG550" s="411">
        <f t="shared" ref="AG550" si="1478">AG549</f>
        <v>0</v>
      </c>
      <c r="AH550" s="411">
        <f t="shared" ref="AH550" si="1479">AH549</f>
        <v>0</v>
      </c>
      <c r="AI550" s="411">
        <f t="shared" ref="AI550" si="1480">AI549</f>
        <v>0</v>
      </c>
      <c r="AJ550" s="411">
        <f t="shared" ref="AJ550" si="1481">AJ549</f>
        <v>0</v>
      </c>
      <c r="AK550" s="411">
        <f t="shared" ref="AK550" si="1482">AK549</f>
        <v>0</v>
      </c>
      <c r="AL550" s="411">
        <f t="shared" ref="AL550" si="1483">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AA553" si="1484">Z552</f>
        <v>0</v>
      </c>
      <c r="AA553" s="411">
        <f t="shared" si="1484"/>
        <v>0</v>
      </c>
      <c r="AB553" s="411">
        <f t="shared" ref="AB553" si="1485">AB552</f>
        <v>0</v>
      </c>
      <c r="AC553" s="411">
        <f t="shared" ref="AC553" si="1486">AC552</f>
        <v>0</v>
      </c>
      <c r="AD553" s="411">
        <f t="shared" ref="AD553" si="1487">AD552</f>
        <v>0</v>
      </c>
      <c r="AE553" s="411">
        <f t="shared" ref="AE553" si="1488">AE552</f>
        <v>0</v>
      </c>
      <c r="AF553" s="411">
        <f t="shared" ref="AF553" si="1489">AF552</f>
        <v>0</v>
      </c>
      <c r="AG553" s="411">
        <f t="shared" ref="AG553" si="1490">AG552</f>
        <v>0</v>
      </c>
      <c r="AH553" s="411">
        <f t="shared" ref="AH553" si="1491">AH552</f>
        <v>0</v>
      </c>
      <c r="AI553" s="411">
        <f t="shared" ref="AI553" si="1492">AI552</f>
        <v>0</v>
      </c>
      <c r="AJ553" s="411">
        <f t="shared" ref="AJ553" si="1493">AJ552</f>
        <v>0</v>
      </c>
      <c r="AK553" s="411">
        <f t="shared" ref="AK553" si="1494">AK552</f>
        <v>0</v>
      </c>
      <c r="AL553" s="411">
        <f t="shared" ref="AL553" si="1495">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AA556" si="1496">Z555</f>
        <v>0</v>
      </c>
      <c r="AA556" s="411">
        <f t="shared" si="1496"/>
        <v>0</v>
      </c>
      <c r="AB556" s="411">
        <f t="shared" ref="AB556" si="1497">AB555</f>
        <v>0</v>
      </c>
      <c r="AC556" s="411">
        <f t="shared" ref="AC556" si="1498">AC555</f>
        <v>0</v>
      </c>
      <c r="AD556" s="411">
        <f t="shared" ref="AD556" si="1499">AD555</f>
        <v>0</v>
      </c>
      <c r="AE556" s="411">
        <f t="shared" ref="AE556" si="1500">AE555</f>
        <v>0</v>
      </c>
      <c r="AF556" s="411">
        <f t="shared" ref="AF556" si="1501">AF555</f>
        <v>0</v>
      </c>
      <c r="AG556" s="411">
        <f t="shared" ref="AG556" si="1502">AG555</f>
        <v>0</v>
      </c>
      <c r="AH556" s="411">
        <f t="shared" ref="AH556" si="1503">AH555</f>
        <v>0</v>
      </c>
      <c r="AI556" s="411">
        <f t="shared" ref="AI556" si="1504">AI555</f>
        <v>0</v>
      </c>
      <c r="AJ556" s="411">
        <f t="shared" ref="AJ556" si="1505">AJ555</f>
        <v>0</v>
      </c>
      <c r="AK556" s="411">
        <f t="shared" ref="AK556" si="1506">AK555</f>
        <v>0</v>
      </c>
      <c r="AL556" s="411">
        <f t="shared" ref="AL556" si="1507">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AA559" si="1508">Z558</f>
        <v>0</v>
      </c>
      <c r="AA559" s="411">
        <f t="shared" si="1508"/>
        <v>0</v>
      </c>
      <c r="AB559" s="411">
        <f t="shared" ref="AB559" si="1509">AB558</f>
        <v>0</v>
      </c>
      <c r="AC559" s="411">
        <f t="shared" ref="AC559" si="1510">AC558</f>
        <v>0</v>
      </c>
      <c r="AD559" s="411">
        <f t="shared" ref="AD559" si="1511">AD558</f>
        <v>0</v>
      </c>
      <c r="AE559" s="411">
        <f t="shared" ref="AE559" si="1512">AE558</f>
        <v>0</v>
      </c>
      <c r="AF559" s="411">
        <f t="shared" ref="AF559" si="1513">AF558</f>
        <v>0</v>
      </c>
      <c r="AG559" s="411">
        <f t="shared" ref="AG559" si="1514">AG558</f>
        <v>0</v>
      </c>
      <c r="AH559" s="411">
        <f t="shared" ref="AH559" si="1515">AH558</f>
        <v>0</v>
      </c>
      <c r="AI559" s="411">
        <f t="shared" ref="AI559" si="1516">AI558</f>
        <v>0</v>
      </c>
      <c r="AJ559" s="411">
        <f t="shared" ref="AJ559" si="1517">AJ558</f>
        <v>0</v>
      </c>
      <c r="AK559" s="411">
        <f t="shared" ref="AK559" si="1518">AK558</f>
        <v>0</v>
      </c>
      <c r="AL559" s="411">
        <f t="shared" ref="AL559" si="1519">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7883886.0341984974</v>
      </c>
      <c r="E561" s="329"/>
      <c r="F561" s="329"/>
      <c r="G561" s="329"/>
      <c r="H561" s="329"/>
      <c r="I561" s="329"/>
      <c r="J561" s="329"/>
      <c r="K561" s="329"/>
      <c r="L561" s="329"/>
      <c r="M561" s="329"/>
      <c r="N561" s="329"/>
      <c r="O561" s="329">
        <f>SUM(O404:O559)</f>
        <v>1214.6553343154014</v>
      </c>
      <c r="P561" s="329"/>
      <c r="Q561" s="329"/>
      <c r="R561" s="329"/>
      <c r="S561" s="329"/>
      <c r="T561" s="329"/>
      <c r="U561" s="329"/>
      <c r="V561" s="329"/>
      <c r="W561" s="329"/>
      <c r="X561" s="329"/>
      <c r="Y561" s="329">
        <f>IF(Y402="kWh",SUMPRODUCT(D404:D559,Y404:Y559))</f>
        <v>4329929.2170000002</v>
      </c>
      <c r="Z561" s="329">
        <f>IF(Z402="kWh",SUMPRODUCT(D404:D559,Z404:Z559))</f>
        <v>115235</v>
      </c>
      <c r="AA561" s="329">
        <f>IF(AA402="kw",SUMPRODUCT(N404:N559,O404:O559,AA404:AA559),SUMPRODUCT(D404:D559,AA404:AA559))</f>
        <v>3839.3389398490922</v>
      </c>
      <c r="AB561" s="329">
        <f>IF(AB402="kw",SUMPRODUCT(N404:N559,O404:O559,AB404:AB559),SUMPRODUCT(D404:D559,AB404:AB559))</f>
        <v>2531.1398989989666</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1345003</v>
      </c>
      <c r="Z562" s="392">
        <f>HLOOKUP(Z218,'2. LRAMVA Threshold'!$B$42:$Q$53,9,FALSE)</f>
        <v>543085</v>
      </c>
      <c r="AA562" s="392">
        <f>HLOOKUP(AA218,'2. LRAMVA Threshold'!$B$42:$Q$53,9,FALSE)</f>
        <v>10671</v>
      </c>
      <c r="AB562" s="392">
        <f>HLOOKUP(AB218,'2. LRAMVA Threshold'!$B$42:$Q$53,9,FALSE)</f>
        <v>196</v>
      </c>
      <c r="AC562" s="392">
        <f>HLOOKUP(AC218,'2. LRAMVA Threshold'!$B$42:$Q$53,9,FALSE)</f>
        <v>4684</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1.1900000000000001E-2</v>
      </c>
      <c r="Z564" s="341">
        <f>HLOOKUP(Z$35,'3.  Distribution Rates'!$C$122:$P$133,9,FALSE)</f>
        <v>1.3899999999999999E-2</v>
      </c>
      <c r="AA564" s="341">
        <f>HLOOKUP(AA$35,'3.  Distribution Rates'!$C$122:$P$133,9,FALSE)</f>
        <v>3.2837999999999998</v>
      </c>
      <c r="AB564" s="341">
        <f>HLOOKUP(AB$35,'3.  Distribution Rates'!$C$122:$P$133,9,FALSE)</f>
        <v>15.401</v>
      </c>
      <c r="AC564" s="341">
        <f>HLOOKUP(AC$35,'3.  Distribution Rates'!$C$122:$P$133,9,FALSE)</f>
        <v>1.2E-2</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1797.4632485038401</v>
      </c>
      <c r="Z565" s="378">
        <f>'4.  2011-2014 LRAM'!Z140*Z564</f>
        <v>1684.3194984103418</v>
      </c>
      <c r="AA565" s="378">
        <f>'4.  2011-2014 LRAM'!AA140*AA564</f>
        <v>1981.7377121663642</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520">SUM(Y565:AL565)</f>
        <v>5463.5204590805461</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1445.9138909761643</v>
      </c>
      <c r="Z566" s="378">
        <f>'4.  2011-2014 LRAM'!Z269*Z564</f>
        <v>6354.5634149022471</v>
      </c>
      <c r="AA566" s="378">
        <f>'4.  2011-2014 LRAM'!AA269*AA564</f>
        <v>6271.6313066555413</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520"/>
        <v>14072.108612533953</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1818.918305018999</v>
      </c>
      <c r="Z567" s="378">
        <f>'4.  2011-2014 LRAM'!Z398*Z564</f>
        <v>8522.7065223248392</v>
      </c>
      <c r="AA567" s="378">
        <f>'4.  2011-2014 LRAM'!AA398*AA564</f>
        <v>4112.1548946698776</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520"/>
        <v>14453.779722013714</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6486.6324798115393</v>
      </c>
      <c r="Z568" s="378">
        <f>'4.  2011-2014 LRAM'!Z528*Z564</f>
        <v>11435.977390694916</v>
      </c>
      <c r="AA568" s="378">
        <f>'4.  2011-2014 LRAM'!AA528*AA564</f>
        <v>3463.0181429758218</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520"/>
        <v>21385.628013482277</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A569" si="1521">Y209*Y564</f>
        <v>6882.6923836585202</v>
      </c>
      <c r="Z569" s="378">
        <f t="shared" si="1521"/>
        <v>7519.2200504121356</v>
      </c>
      <c r="AA569" s="378">
        <f t="shared" si="1521"/>
        <v>4340.8689232116585</v>
      </c>
      <c r="AB569" s="378">
        <f>AB209*AB564</f>
        <v>0</v>
      </c>
      <c r="AC569" s="378">
        <f t="shared" ref="AC569:AL569" si="1522">AC209*AC564</f>
        <v>0</v>
      </c>
      <c r="AD569" s="378">
        <f t="shared" si="1522"/>
        <v>0</v>
      </c>
      <c r="AE569" s="378">
        <f t="shared" si="1522"/>
        <v>0</v>
      </c>
      <c r="AF569" s="378">
        <f t="shared" si="1522"/>
        <v>0</v>
      </c>
      <c r="AG569" s="378">
        <f t="shared" si="1522"/>
        <v>0</v>
      </c>
      <c r="AH569" s="378">
        <f t="shared" si="1522"/>
        <v>0</v>
      </c>
      <c r="AI569" s="378">
        <f t="shared" si="1522"/>
        <v>0</v>
      </c>
      <c r="AJ569" s="378">
        <f t="shared" si="1522"/>
        <v>0</v>
      </c>
      <c r="AK569" s="378">
        <f t="shared" si="1522"/>
        <v>0</v>
      </c>
      <c r="AL569" s="378">
        <f t="shared" si="1522"/>
        <v>0</v>
      </c>
      <c r="AM569" s="629">
        <f t="shared" si="1520"/>
        <v>18742.781357282314</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18173.618012144805</v>
      </c>
      <c r="Z570" s="378">
        <f>Z392*Z564</f>
        <v>7009.763519218186</v>
      </c>
      <c r="AA570" s="378">
        <f t="shared" ref="AA570" si="1523">AA392*AA564</f>
        <v>3072.856616661295</v>
      </c>
      <c r="AB570" s="378">
        <f>AB392*AB564</f>
        <v>0</v>
      </c>
      <c r="AC570" s="378">
        <f t="shared" ref="AC570:AL570" si="1524">AC392*AC564</f>
        <v>0</v>
      </c>
      <c r="AD570" s="378">
        <f t="shared" si="1524"/>
        <v>0</v>
      </c>
      <c r="AE570" s="378">
        <f t="shared" si="1524"/>
        <v>0</v>
      </c>
      <c r="AF570" s="378">
        <f t="shared" si="1524"/>
        <v>0</v>
      </c>
      <c r="AG570" s="378">
        <f t="shared" si="1524"/>
        <v>0</v>
      </c>
      <c r="AH570" s="378">
        <f t="shared" si="1524"/>
        <v>0</v>
      </c>
      <c r="AI570" s="378">
        <f t="shared" si="1524"/>
        <v>0</v>
      </c>
      <c r="AJ570" s="378">
        <f t="shared" si="1524"/>
        <v>0</v>
      </c>
      <c r="AK570" s="378">
        <f t="shared" si="1524"/>
        <v>0</v>
      </c>
      <c r="AL570" s="378">
        <f t="shared" si="1524"/>
        <v>0</v>
      </c>
      <c r="AM570" s="629">
        <f t="shared" si="1520"/>
        <v>28256.238148024284</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51526.157682300007</v>
      </c>
      <c r="Z571" s="378">
        <f t="shared" ref="Z571:AA571" si="1525">Z561*Z564</f>
        <v>1601.7665</v>
      </c>
      <c r="AA571" s="378">
        <f t="shared" si="1525"/>
        <v>12607.621210676449</v>
      </c>
      <c r="AB571" s="378">
        <f t="shared" ref="AB571:AL571" si="1526">AB561*AB564</f>
        <v>38982.085584483088</v>
      </c>
      <c r="AC571" s="378">
        <f t="shared" si="1526"/>
        <v>0</v>
      </c>
      <c r="AD571" s="378">
        <f t="shared" si="1526"/>
        <v>0</v>
      </c>
      <c r="AE571" s="378">
        <f t="shared" si="1526"/>
        <v>0</v>
      </c>
      <c r="AF571" s="378">
        <f t="shared" si="1526"/>
        <v>0</v>
      </c>
      <c r="AG571" s="378">
        <f t="shared" si="1526"/>
        <v>0</v>
      </c>
      <c r="AH571" s="378">
        <f t="shared" si="1526"/>
        <v>0</v>
      </c>
      <c r="AI571" s="378">
        <f t="shared" si="1526"/>
        <v>0</v>
      </c>
      <c r="AJ571" s="378">
        <f t="shared" si="1526"/>
        <v>0</v>
      </c>
      <c r="AK571" s="378">
        <f t="shared" si="1526"/>
        <v>0</v>
      </c>
      <c r="AL571" s="378">
        <f t="shared" si="1526"/>
        <v>0</v>
      </c>
      <c r="AM571" s="629">
        <f t="shared" si="1520"/>
        <v>104717.63097745954</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88131.39600241388</v>
      </c>
      <c r="Z572" s="346">
        <f>SUM(Z565:Z571)</f>
        <v>44128.316895962656</v>
      </c>
      <c r="AA572" s="346">
        <f t="shared" ref="AA572" si="1527">SUM(AA565:AA571)</f>
        <v>35849.888807017007</v>
      </c>
      <c r="AB572" s="346">
        <f t="shared" ref="AB572:AE572" si="1528">SUM(AB565:AB571)</f>
        <v>38982.085584483088</v>
      </c>
      <c r="AC572" s="346">
        <f t="shared" si="1528"/>
        <v>0</v>
      </c>
      <c r="AD572" s="346">
        <f>SUM(AD565:AD571)</f>
        <v>0</v>
      </c>
      <c r="AE572" s="346">
        <f t="shared" si="1528"/>
        <v>0</v>
      </c>
      <c r="AF572" s="346">
        <f>SUM(AF565:AF571)</f>
        <v>0</v>
      </c>
      <c r="AG572" s="346">
        <f>SUM(AG565:AG571)</f>
        <v>0</v>
      </c>
      <c r="AH572" s="346">
        <f t="shared" ref="AH572:AL572" si="1529">SUM(AH565:AH571)</f>
        <v>0</v>
      </c>
      <c r="AI572" s="346">
        <f t="shared" si="1529"/>
        <v>0</v>
      </c>
      <c r="AJ572" s="346">
        <f>SUM(AJ565:AJ571)</f>
        <v>0</v>
      </c>
      <c r="AK572" s="346">
        <f t="shared" si="1529"/>
        <v>0</v>
      </c>
      <c r="AL572" s="346">
        <f t="shared" si="1529"/>
        <v>0</v>
      </c>
      <c r="AM572" s="407">
        <f>SUM(AM565:AM571)</f>
        <v>207091.68728987663</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16005.5357</v>
      </c>
      <c r="Z573" s="347">
        <f t="shared" ref="Z573:AA573" si="1530">Z562*Z564</f>
        <v>7548.8814999999995</v>
      </c>
      <c r="AA573" s="347">
        <f t="shared" si="1530"/>
        <v>35041.429799999998</v>
      </c>
      <c r="AB573" s="347">
        <f t="shared" ref="AB573:AE573" si="1531">AB562*AB564</f>
        <v>3018.596</v>
      </c>
      <c r="AC573" s="347">
        <f t="shared" si="1531"/>
        <v>56.207999999999998</v>
      </c>
      <c r="AD573" s="347">
        <f>AD562*AD564</f>
        <v>0</v>
      </c>
      <c r="AE573" s="347">
        <f t="shared" si="1531"/>
        <v>0</v>
      </c>
      <c r="AF573" s="347">
        <f>AF562*AF564</f>
        <v>0</v>
      </c>
      <c r="AG573" s="347">
        <f t="shared" ref="AG573:AL573" si="1532">AG562*AG564</f>
        <v>0</v>
      </c>
      <c r="AH573" s="347">
        <f t="shared" si="1532"/>
        <v>0</v>
      </c>
      <c r="AI573" s="347">
        <f t="shared" si="1532"/>
        <v>0</v>
      </c>
      <c r="AJ573" s="347">
        <f>AJ562*AJ564</f>
        <v>0</v>
      </c>
      <c r="AK573" s="347">
        <f>AK562*AK564</f>
        <v>0</v>
      </c>
      <c r="AL573" s="347">
        <f t="shared" si="1532"/>
        <v>0</v>
      </c>
      <c r="AM573" s="407">
        <f>SUM(Y573:AL573)</f>
        <v>61670.650999999991</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145421.03628987665</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3636991.3790358477</v>
      </c>
      <c r="Z576" s="291">
        <f>SUMPRODUCT(E404:E559,Z404:Z559)</f>
        <v>115480.18339522612</v>
      </c>
      <c r="AA576" s="291">
        <f>IF(AA402="kw",SUMPRODUCT($N$404:$N$559,$P$404:$P$559,AA404:AA559),SUMPRODUCT($E$404:$E$559,AA404:AA559))</f>
        <v>3966.2190778346667</v>
      </c>
      <c r="AB576" s="291">
        <f>IF(AB402="kw",SUMPRODUCT($N$404:$N$559,$P$404:$P$559,AB404:AB559),SUMPRODUCT($E$404:$E$559,AB404:AB559))</f>
        <v>2614.8558179607576</v>
      </c>
      <c r="AC576" s="291">
        <f>IF(AC402="kw",SUMPRODUCT($N$404:$N$559,$P$404:$P$559,AC404:AC559),SUMPRODUCT($E$404:$E$559,AC404:AC559))</f>
        <v>0</v>
      </c>
      <c r="AD576" s="291">
        <f t="shared" ref="AD576:AL576" si="1533">IF(AD402="kw",SUMPRODUCT($N$404:$N$559,$P$404:$P$559,AD404:AD559),SUMPRODUCT($E$404:$E$559,AD404:AD559))</f>
        <v>0</v>
      </c>
      <c r="AE576" s="291">
        <f t="shared" si="1533"/>
        <v>0</v>
      </c>
      <c r="AF576" s="291">
        <f t="shared" si="1533"/>
        <v>0</v>
      </c>
      <c r="AG576" s="291">
        <f t="shared" si="1533"/>
        <v>0</v>
      </c>
      <c r="AH576" s="291">
        <f t="shared" si="1533"/>
        <v>0</v>
      </c>
      <c r="AI576" s="291">
        <f t="shared" si="1533"/>
        <v>0</v>
      </c>
      <c r="AJ576" s="291">
        <f t="shared" si="1533"/>
        <v>0</v>
      </c>
      <c r="AK576" s="291">
        <f t="shared" si="1533"/>
        <v>0</v>
      </c>
      <c r="AL576" s="291">
        <f t="shared" si="1533"/>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3636991.3790358477</v>
      </c>
      <c r="Z577" s="291">
        <f>SUMPRODUCT(F404:F559,Z404:Z559)</f>
        <v>110507.85528205858</v>
      </c>
      <c r="AA577" s="291">
        <f t="shared" ref="AA577" si="1534">IF(AA402="kw",SUMPRODUCT($N$404:$N$559,$Q$404:$Q$559,AA404:AA559),SUMPRODUCT($F$404:$F$559,AA404:AA559))</f>
        <v>3966.1573379635115</v>
      </c>
      <c r="AB577" s="291">
        <f t="shared" ref="AB577:AL577" si="1535">IF(AB402="kw",SUMPRODUCT($N$404:$N$559,$Q$404:$Q$559,AB404:AB559),SUMPRODUCT($F$404:$F$559,AB404:AB559))</f>
        <v>2614.8558179607576</v>
      </c>
      <c r="AC577" s="291">
        <f>IF(AC402="kw",SUMPRODUCT($N$404:$N$559,$Q$404:$Q$559,AC404:AC559),SUMPRODUCT($F$404:$F$559,AC404:AC559))</f>
        <v>0</v>
      </c>
      <c r="AD577" s="291">
        <f t="shared" si="1535"/>
        <v>0</v>
      </c>
      <c r="AE577" s="291">
        <f t="shared" si="1535"/>
        <v>0</v>
      </c>
      <c r="AF577" s="291">
        <f t="shared" si="1535"/>
        <v>0</v>
      </c>
      <c r="AG577" s="291">
        <f t="shared" si="1535"/>
        <v>0</v>
      </c>
      <c r="AH577" s="291">
        <f t="shared" si="1535"/>
        <v>0</v>
      </c>
      <c r="AI577" s="291">
        <f t="shared" si="1535"/>
        <v>0</v>
      </c>
      <c r="AJ577" s="291">
        <f t="shared" si="1535"/>
        <v>0</v>
      </c>
      <c r="AK577" s="291">
        <f t="shared" si="1535"/>
        <v>0</v>
      </c>
      <c r="AL577" s="291">
        <f t="shared" si="1535"/>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3636991.3790358477</v>
      </c>
      <c r="Z578" s="326">
        <f>SUMPRODUCT(G404:G559,Z404:Z559)</f>
        <v>110507.85528205858</v>
      </c>
      <c r="AA578" s="326">
        <f t="shared" ref="AA578" si="1536">IF(AA402="kw",SUMPRODUCT($N$404:$N$559,$R$404:$R$559,AA404:AA559),SUMPRODUCT($G$404:$G$559,AA404:AA559))</f>
        <v>3966.1573379635115</v>
      </c>
      <c r="AB578" s="326">
        <f t="shared" ref="AB578:AL578" si="1537">IF(AB402="kw",SUMPRODUCT($N$404:$N$559,$R$404:$R$559,AB404:AB559),SUMPRODUCT($G$404:$G$559,AB404:AB559))</f>
        <v>2614.8558179607576</v>
      </c>
      <c r="AC578" s="326">
        <f>IF(AC402="kw",SUMPRODUCT($N$404:$N$559,$R$404:$R$559,AC404:AC559),SUMPRODUCT($G$404:$G$559,AC404:AC559))</f>
        <v>0</v>
      </c>
      <c r="AD578" s="326">
        <f t="shared" si="1537"/>
        <v>0</v>
      </c>
      <c r="AE578" s="326">
        <f t="shared" si="1537"/>
        <v>0</v>
      </c>
      <c r="AF578" s="326">
        <f t="shared" si="1537"/>
        <v>0</v>
      </c>
      <c r="AG578" s="326">
        <f t="shared" si="1537"/>
        <v>0</v>
      </c>
      <c r="AH578" s="326">
        <f t="shared" si="1537"/>
        <v>0</v>
      </c>
      <c r="AI578" s="326">
        <f t="shared" si="1537"/>
        <v>0</v>
      </c>
      <c r="AJ578" s="326">
        <f t="shared" si="1537"/>
        <v>0</v>
      </c>
      <c r="AK578" s="326">
        <f t="shared" si="1537"/>
        <v>0</v>
      </c>
      <c r="AL578" s="326">
        <f t="shared" si="1537"/>
        <v>0</v>
      </c>
      <c r="AM578" s="386"/>
    </row>
    <row r="579" spans="1:39" ht="22.5" customHeight="1">
      <c r="B579" s="368" t="s">
        <v>583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39" t="s">
        <v>211</v>
      </c>
      <c r="C583" s="841" t="s">
        <v>33</v>
      </c>
      <c r="D583" s="284" t="s">
        <v>422</v>
      </c>
      <c r="E583" s="843" t="s">
        <v>209</v>
      </c>
      <c r="F583" s="844"/>
      <c r="G583" s="844"/>
      <c r="H583" s="844"/>
      <c r="I583" s="844"/>
      <c r="J583" s="844"/>
      <c r="K583" s="844"/>
      <c r="L583" s="844"/>
      <c r="M583" s="845"/>
      <c r="N583" s="846" t="s">
        <v>213</v>
      </c>
      <c r="O583" s="284" t="s">
        <v>423</v>
      </c>
      <c r="P583" s="843" t="s">
        <v>212</v>
      </c>
      <c r="Q583" s="844"/>
      <c r="R583" s="844"/>
      <c r="S583" s="844"/>
      <c r="T583" s="844"/>
      <c r="U583" s="844"/>
      <c r="V583" s="844"/>
      <c r="W583" s="844"/>
      <c r="X583" s="845"/>
      <c r="Y583" s="836" t="s">
        <v>243</v>
      </c>
      <c r="Z583" s="837"/>
      <c r="AA583" s="837"/>
      <c r="AB583" s="837"/>
      <c r="AC583" s="837"/>
      <c r="AD583" s="837"/>
      <c r="AE583" s="837"/>
      <c r="AF583" s="837"/>
      <c r="AG583" s="837"/>
      <c r="AH583" s="837"/>
      <c r="AI583" s="837"/>
      <c r="AJ583" s="837"/>
      <c r="AK583" s="837"/>
      <c r="AL583" s="837"/>
      <c r="AM583" s="838"/>
    </row>
    <row r="584" spans="1:39" ht="68.25" customHeight="1">
      <c r="B584" s="840"/>
      <c r="C584" s="842"/>
      <c r="D584" s="285">
        <v>2018</v>
      </c>
      <c r="E584" s="285">
        <v>2019</v>
      </c>
      <c r="F584" s="285">
        <v>2020</v>
      </c>
      <c r="G584" s="285">
        <v>2021</v>
      </c>
      <c r="H584" s="285">
        <v>2022</v>
      </c>
      <c r="I584" s="285">
        <v>2023</v>
      </c>
      <c r="J584" s="285">
        <v>2024</v>
      </c>
      <c r="K584" s="285">
        <v>2025</v>
      </c>
      <c r="L584" s="285">
        <v>2026</v>
      </c>
      <c r="M584" s="285">
        <v>2027</v>
      </c>
      <c r="N584" s="847"/>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Streetlights</v>
      </c>
      <c r="AC584" s="285" t="str">
        <f>'1.  LRAMVA Summary'!H52</f>
        <v>Unmetered Scattered Load</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AA588" si="1538">Z587</f>
        <v>0</v>
      </c>
      <c r="AA588" s="411">
        <f t="shared" si="1538"/>
        <v>0</v>
      </c>
      <c r="AB588" s="411">
        <f t="shared" ref="AB588" si="1539">AB587</f>
        <v>0</v>
      </c>
      <c r="AC588" s="411">
        <f t="shared" ref="AC588" si="1540">AC587</f>
        <v>0</v>
      </c>
      <c r="AD588" s="411">
        <f t="shared" ref="AD588" si="1541">AD587</f>
        <v>0</v>
      </c>
      <c r="AE588" s="411">
        <f t="shared" ref="AE588" si="1542">AE587</f>
        <v>0</v>
      </c>
      <c r="AF588" s="411">
        <f t="shared" ref="AF588" si="1543">AF587</f>
        <v>0</v>
      </c>
      <c r="AG588" s="411">
        <f t="shared" ref="AG588" si="1544">AG587</f>
        <v>0</v>
      </c>
      <c r="AH588" s="411">
        <f t="shared" ref="AH588" si="1545">AH587</f>
        <v>0</v>
      </c>
      <c r="AI588" s="411">
        <f t="shared" ref="AI588" si="1546">AI587</f>
        <v>0</v>
      </c>
      <c r="AJ588" s="411">
        <f t="shared" ref="AJ588" si="1547">AJ587</f>
        <v>0</v>
      </c>
      <c r="AK588" s="411">
        <f t="shared" ref="AK588" si="1548">AK587</f>
        <v>0</v>
      </c>
      <c r="AL588" s="411">
        <f t="shared" ref="AL588" si="1549">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AA591" si="1550">Z590</f>
        <v>0</v>
      </c>
      <c r="AA591" s="411">
        <f t="shared" si="1550"/>
        <v>0</v>
      </c>
      <c r="AB591" s="411">
        <f t="shared" ref="AB591" si="1551">AB590</f>
        <v>0</v>
      </c>
      <c r="AC591" s="411">
        <f t="shared" ref="AC591" si="1552">AC590</f>
        <v>0</v>
      </c>
      <c r="AD591" s="411">
        <f t="shared" ref="AD591" si="1553">AD590</f>
        <v>0</v>
      </c>
      <c r="AE591" s="411">
        <f t="shared" ref="AE591" si="1554">AE590</f>
        <v>0</v>
      </c>
      <c r="AF591" s="411">
        <f t="shared" ref="AF591" si="1555">AF590</f>
        <v>0</v>
      </c>
      <c r="AG591" s="411">
        <f t="shared" ref="AG591" si="1556">AG590</f>
        <v>0</v>
      </c>
      <c r="AH591" s="411">
        <f t="shared" ref="AH591" si="1557">AH590</f>
        <v>0</v>
      </c>
      <c r="AI591" s="411">
        <f t="shared" ref="AI591" si="1558">AI590</f>
        <v>0</v>
      </c>
      <c r="AJ591" s="411">
        <f t="shared" ref="AJ591" si="1559">AJ590</f>
        <v>0</v>
      </c>
      <c r="AK591" s="411">
        <f t="shared" ref="AK591" si="1560">AK590</f>
        <v>0</v>
      </c>
      <c r="AL591" s="411">
        <f t="shared" ref="AL591" si="1561">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AA594" si="1562">Z593</f>
        <v>0</v>
      </c>
      <c r="AA594" s="411">
        <f t="shared" si="1562"/>
        <v>0</v>
      </c>
      <c r="AB594" s="411">
        <f t="shared" ref="AB594" si="1563">AB593</f>
        <v>0</v>
      </c>
      <c r="AC594" s="411">
        <f t="shared" ref="AC594" si="1564">AC593</f>
        <v>0</v>
      </c>
      <c r="AD594" s="411">
        <f t="shared" ref="AD594" si="1565">AD593</f>
        <v>0</v>
      </c>
      <c r="AE594" s="411">
        <f t="shared" ref="AE594" si="1566">AE593</f>
        <v>0</v>
      </c>
      <c r="AF594" s="411">
        <f t="shared" ref="AF594" si="1567">AF593</f>
        <v>0</v>
      </c>
      <c r="AG594" s="411">
        <f t="shared" ref="AG594" si="1568">AG593</f>
        <v>0</v>
      </c>
      <c r="AH594" s="411">
        <f t="shared" ref="AH594" si="1569">AH593</f>
        <v>0</v>
      </c>
      <c r="AI594" s="411">
        <f t="shared" ref="AI594" si="1570">AI593</f>
        <v>0</v>
      </c>
      <c r="AJ594" s="411">
        <f t="shared" ref="AJ594" si="1571">AJ593</f>
        <v>0</v>
      </c>
      <c r="AK594" s="411">
        <f t="shared" ref="AK594" si="1572">AK593</f>
        <v>0</v>
      </c>
      <c r="AL594" s="411">
        <f t="shared" ref="AL594" si="1573">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673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AA597" si="1574">Z596</f>
        <v>0</v>
      </c>
      <c r="AA597" s="411">
        <f t="shared" si="1574"/>
        <v>0</v>
      </c>
      <c r="AB597" s="411">
        <f t="shared" ref="AB597" si="1575">AB596</f>
        <v>0</v>
      </c>
      <c r="AC597" s="411">
        <f t="shared" ref="AC597" si="1576">AC596</f>
        <v>0</v>
      </c>
      <c r="AD597" s="411">
        <f t="shared" ref="AD597" si="1577">AD596</f>
        <v>0</v>
      </c>
      <c r="AE597" s="411">
        <f t="shared" ref="AE597" si="1578">AE596</f>
        <v>0</v>
      </c>
      <c r="AF597" s="411">
        <f t="shared" ref="AF597" si="1579">AF596</f>
        <v>0</v>
      </c>
      <c r="AG597" s="411">
        <f t="shared" ref="AG597" si="1580">AG596</f>
        <v>0</v>
      </c>
      <c r="AH597" s="411">
        <f t="shared" ref="AH597" si="1581">AH596</f>
        <v>0</v>
      </c>
      <c r="AI597" s="411">
        <f t="shared" ref="AI597" si="1582">AI596</f>
        <v>0</v>
      </c>
      <c r="AJ597" s="411">
        <f t="shared" ref="AJ597" si="1583">AJ596</f>
        <v>0</v>
      </c>
      <c r="AK597" s="411">
        <f t="shared" ref="AK597" si="1584">AK596</f>
        <v>0</v>
      </c>
      <c r="AL597" s="411">
        <f t="shared" ref="AL597" si="1585">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AA600" si="1586">Z599</f>
        <v>0</v>
      </c>
      <c r="AA600" s="411">
        <f t="shared" si="1586"/>
        <v>0</v>
      </c>
      <c r="AB600" s="411">
        <f t="shared" ref="AB600" si="1587">AB599</f>
        <v>0</v>
      </c>
      <c r="AC600" s="411">
        <f t="shared" ref="AC600" si="1588">AC599</f>
        <v>0</v>
      </c>
      <c r="AD600" s="411">
        <f t="shared" ref="AD600" si="1589">AD599</f>
        <v>0</v>
      </c>
      <c r="AE600" s="411">
        <f t="shared" ref="AE600" si="1590">AE599</f>
        <v>0</v>
      </c>
      <c r="AF600" s="411">
        <f t="shared" ref="AF600" si="1591">AF599</f>
        <v>0</v>
      </c>
      <c r="AG600" s="411">
        <f t="shared" ref="AG600" si="1592">AG599</f>
        <v>0</v>
      </c>
      <c r="AH600" s="411">
        <f t="shared" ref="AH600" si="1593">AH599</f>
        <v>0</v>
      </c>
      <c r="AI600" s="411">
        <f t="shared" ref="AI600" si="1594">AI599</f>
        <v>0</v>
      </c>
      <c r="AJ600" s="411">
        <f t="shared" ref="AJ600" si="1595">AJ599</f>
        <v>0</v>
      </c>
      <c r="AK600" s="411">
        <f t="shared" ref="AK600" si="1596">AK599</f>
        <v>0</v>
      </c>
      <c r="AL600" s="411">
        <f t="shared" ref="AL600" si="1597">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AA604" si="1598">Z603</f>
        <v>0</v>
      </c>
      <c r="AA604" s="411">
        <f t="shared" si="1598"/>
        <v>0</v>
      </c>
      <c r="AB604" s="411">
        <f t="shared" ref="AB604" si="1599">AB603</f>
        <v>0</v>
      </c>
      <c r="AC604" s="411">
        <f t="shared" ref="AC604" si="1600">AC603</f>
        <v>0</v>
      </c>
      <c r="AD604" s="411">
        <f t="shared" ref="AD604" si="1601">AD603</f>
        <v>0</v>
      </c>
      <c r="AE604" s="411">
        <f t="shared" ref="AE604" si="1602">AE603</f>
        <v>0</v>
      </c>
      <c r="AF604" s="411">
        <f t="shared" ref="AF604" si="1603">AF603</f>
        <v>0</v>
      </c>
      <c r="AG604" s="411">
        <f t="shared" ref="AG604" si="1604">AG603</f>
        <v>0</v>
      </c>
      <c r="AH604" s="411">
        <f t="shared" ref="AH604" si="1605">AH603</f>
        <v>0</v>
      </c>
      <c r="AI604" s="411">
        <f t="shared" ref="AI604" si="1606">AI603</f>
        <v>0</v>
      </c>
      <c r="AJ604" s="411">
        <f t="shared" ref="AJ604" si="1607">AJ603</f>
        <v>0</v>
      </c>
      <c r="AK604" s="411">
        <f t="shared" ref="AK604" si="1608">AK603</f>
        <v>0</v>
      </c>
      <c r="AL604" s="411">
        <f t="shared" ref="AL604" si="1609">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AA607" si="1610">Z606</f>
        <v>0</v>
      </c>
      <c r="AA607" s="411">
        <f t="shared" si="1610"/>
        <v>0</v>
      </c>
      <c r="AB607" s="411">
        <f t="shared" ref="AB607" si="1611">AB606</f>
        <v>0</v>
      </c>
      <c r="AC607" s="411">
        <f t="shared" ref="AC607" si="1612">AC606</f>
        <v>0</v>
      </c>
      <c r="AD607" s="411">
        <f t="shared" ref="AD607" si="1613">AD606</f>
        <v>0</v>
      </c>
      <c r="AE607" s="411">
        <f t="shared" ref="AE607" si="1614">AE606</f>
        <v>0</v>
      </c>
      <c r="AF607" s="411">
        <f t="shared" ref="AF607" si="1615">AF606</f>
        <v>0</v>
      </c>
      <c r="AG607" s="411">
        <f t="shared" ref="AG607" si="1616">AG606</f>
        <v>0</v>
      </c>
      <c r="AH607" s="411">
        <f t="shared" ref="AH607" si="1617">AH606</f>
        <v>0</v>
      </c>
      <c r="AI607" s="411">
        <f t="shared" ref="AI607" si="1618">AI606</f>
        <v>0</v>
      </c>
      <c r="AJ607" s="411">
        <f t="shared" ref="AJ607" si="1619">AJ606</f>
        <v>0</v>
      </c>
      <c r="AK607" s="411">
        <f t="shared" ref="AK607" si="1620">AK606</f>
        <v>0</v>
      </c>
      <c r="AL607" s="411">
        <f t="shared" ref="AL607" si="1621">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AA610" si="1622">Z609</f>
        <v>0</v>
      </c>
      <c r="AA610" s="411">
        <f t="shared" si="1622"/>
        <v>0</v>
      </c>
      <c r="AB610" s="411">
        <f t="shared" ref="AB610" si="1623">AB609</f>
        <v>0</v>
      </c>
      <c r="AC610" s="411">
        <f t="shared" ref="AC610" si="1624">AC609</f>
        <v>0</v>
      </c>
      <c r="AD610" s="411">
        <f t="shared" ref="AD610" si="1625">AD609</f>
        <v>0</v>
      </c>
      <c r="AE610" s="411">
        <f t="shared" ref="AE610" si="1626">AE609</f>
        <v>0</v>
      </c>
      <c r="AF610" s="411">
        <f t="shared" ref="AF610" si="1627">AF609</f>
        <v>0</v>
      </c>
      <c r="AG610" s="411">
        <f t="shared" ref="AG610" si="1628">AG609</f>
        <v>0</v>
      </c>
      <c r="AH610" s="411">
        <f t="shared" ref="AH610" si="1629">AH609</f>
        <v>0</v>
      </c>
      <c r="AI610" s="411">
        <f t="shared" ref="AI610" si="1630">AI609</f>
        <v>0</v>
      </c>
      <c r="AJ610" s="411">
        <f t="shared" ref="AJ610" si="1631">AJ609</f>
        <v>0</v>
      </c>
      <c r="AK610" s="411">
        <f t="shared" ref="AK610" si="1632">AK609</f>
        <v>0</v>
      </c>
      <c r="AL610" s="411">
        <f t="shared" ref="AL610" si="1633">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AA613" si="1634">Z612</f>
        <v>0</v>
      </c>
      <c r="AA613" s="411">
        <f t="shared" si="1634"/>
        <v>0</v>
      </c>
      <c r="AB613" s="411">
        <f t="shared" ref="AB613" si="1635">AB612</f>
        <v>0</v>
      </c>
      <c r="AC613" s="411">
        <f t="shared" ref="AC613" si="1636">AC612</f>
        <v>0</v>
      </c>
      <c r="AD613" s="411">
        <f t="shared" ref="AD613" si="1637">AD612</f>
        <v>0</v>
      </c>
      <c r="AE613" s="411">
        <f t="shared" ref="AE613" si="1638">AE612</f>
        <v>0</v>
      </c>
      <c r="AF613" s="411">
        <f t="shared" ref="AF613" si="1639">AF612</f>
        <v>0</v>
      </c>
      <c r="AG613" s="411">
        <f t="shared" ref="AG613" si="1640">AG612</f>
        <v>0</v>
      </c>
      <c r="AH613" s="411">
        <f t="shared" ref="AH613" si="1641">AH612</f>
        <v>0</v>
      </c>
      <c r="AI613" s="411">
        <f t="shared" ref="AI613" si="1642">AI612</f>
        <v>0</v>
      </c>
      <c r="AJ613" s="411">
        <f t="shared" ref="AJ613" si="1643">AJ612</f>
        <v>0</v>
      </c>
      <c r="AK613" s="411">
        <f t="shared" ref="AK613" si="1644">AK612</f>
        <v>0</v>
      </c>
      <c r="AL613" s="411">
        <f t="shared" ref="AL613" si="1645">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AA616" si="1646">Z615</f>
        <v>0</v>
      </c>
      <c r="AA616" s="411">
        <f t="shared" si="1646"/>
        <v>0</v>
      </c>
      <c r="AB616" s="411">
        <f t="shared" ref="AB616" si="1647">AB615</f>
        <v>0</v>
      </c>
      <c r="AC616" s="411">
        <f t="shared" ref="AC616" si="1648">AC615</f>
        <v>0</v>
      </c>
      <c r="AD616" s="411">
        <f t="shared" ref="AD616" si="1649">AD615</f>
        <v>0</v>
      </c>
      <c r="AE616" s="411">
        <f t="shared" ref="AE616" si="1650">AE615</f>
        <v>0</v>
      </c>
      <c r="AF616" s="411">
        <f t="shared" ref="AF616" si="1651">AF615</f>
        <v>0</v>
      </c>
      <c r="AG616" s="411">
        <f t="shared" ref="AG616" si="1652">AG615</f>
        <v>0</v>
      </c>
      <c r="AH616" s="411">
        <f t="shared" ref="AH616" si="1653">AH615</f>
        <v>0</v>
      </c>
      <c r="AI616" s="411">
        <f t="shared" ref="AI616" si="1654">AI615</f>
        <v>0</v>
      </c>
      <c r="AJ616" s="411">
        <f t="shared" ref="AJ616" si="1655">AJ615</f>
        <v>0</v>
      </c>
      <c r="AK616" s="411">
        <f t="shared" ref="AK616" si="1656">AK615</f>
        <v>0</v>
      </c>
      <c r="AL616" s="411">
        <f t="shared" ref="AL616" si="1657">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AA620" si="1658">Z619</f>
        <v>0</v>
      </c>
      <c r="AA620" s="411">
        <f t="shared" si="1658"/>
        <v>0</v>
      </c>
      <c r="AB620" s="411">
        <f t="shared" ref="AB620" si="1659">AB619</f>
        <v>0</v>
      </c>
      <c r="AC620" s="411">
        <f t="shared" ref="AC620" si="1660">AC619</f>
        <v>0</v>
      </c>
      <c r="AD620" s="411">
        <f t="shared" ref="AD620" si="1661">AD619</f>
        <v>0</v>
      </c>
      <c r="AE620" s="411">
        <f t="shared" ref="AE620" si="1662">AE619</f>
        <v>0</v>
      </c>
      <c r="AF620" s="411">
        <f t="shared" ref="AF620" si="1663">AF619</f>
        <v>0</v>
      </c>
      <c r="AG620" s="411">
        <f t="shared" ref="AG620" si="1664">AG619</f>
        <v>0</v>
      </c>
      <c r="AH620" s="411">
        <f t="shared" ref="AH620" si="1665">AH619</f>
        <v>0</v>
      </c>
      <c r="AI620" s="411">
        <f t="shared" ref="AI620" si="1666">AI619</f>
        <v>0</v>
      </c>
      <c r="AJ620" s="411">
        <f t="shared" ref="AJ620" si="1667">AJ619</f>
        <v>0</v>
      </c>
      <c r="AK620" s="411">
        <f t="shared" ref="AK620" si="1668">AK619</f>
        <v>0</v>
      </c>
      <c r="AL620" s="411">
        <f t="shared" ref="AL620" si="1669">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AA623" si="1670">Z622</f>
        <v>0</v>
      </c>
      <c r="AA623" s="411">
        <f t="shared" si="1670"/>
        <v>0</v>
      </c>
      <c r="AB623" s="411">
        <f t="shared" ref="AB623" si="1671">AB622</f>
        <v>0</v>
      </c>
      <c r="AC623" s="411">
        <f t="shared" ref="AC623" si="1672">AC622</f>
        <v>0</v>
      </c>
      <c r="AD623" s="411">
        <f t="shared" ref="AD623" si="1673">AD622</f>
        <v>0</v>
      </c>
      <c r="AE623" s="411">
        <f t="shared" ref="AE623" si="1674">AE622</f>
        <v>0</v>
      </c>
      <c r="AF623" s="411">
        <f t="shared" ref="AF623" si="1675">AF622</f>
        <v>0</v>
      </c>
      <c r="AG623" s="411">
        <f t="shared" ref="AG623" si="1676">AG622</f>
        <v>0</v>
      </c>
      <c r="AH623" s="411">
        <f t="shared" ref="AH623" si="1677">AH622</f>
        <v>0</v>
      </c>
      <c r="AI623" s="411">
        <f t="shared" ref="AI623" si="1678">AI622</f>
        <v>0</v>
      </c>
      <c r="AJ623" s="411">
        <f t="shared" ref="AJ623" si="1679">AJ622</f>
        <v>0</v>
      </c>
      <c r="AK623" s="411">
        <f t="shared" ref="AK623" si="1680">AK622</f>
        <v>0</v>
      </c>
      <c r="AL623" s="411">
        <f t="shared" ref="AL623" si="1681">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AA626" si="1682">Z625</f>
        <v>0</v>
      </c>
      <c r="AA626" s="411">
        <f t="shared" si="1682"/>
        <v>0</v>
      </c>
      <c r="AB626" s="411">
        <f t="shared" ref="AB626" si="1683">AB625</f>
        <v>0</v>
      </c>
      <c r="AC626" s="411">
        <f t="shared" ref="AC626" si="1684">AC625</f>
        <v>0</v>
      </c>
      <c r="AD626" s="411">
        <f t="shared" ref="AD626" si="1685">AD625</f>
        <v>0</v>
      </c>
      <c r="AE626" s="411">
        <f t="shared" ref="AE626" si="1686">AE625</f>
        <v>0</v>
      </c>
      <c r="AF626" s="411">
        <f t="shared" ref="AF626" si="1687">AF625</f>
        <v>0</v>
      </c>
      <c r="AG626" s="411">
        <f t="shared" ref="AG626" si="1688">AG625</f>
        <v>0</v>
      </c>
      <c r="AH626" s="411">
        <f t="shared" ref="AH626" si="1689">AH625</f>
        <v>0</v>
      </c>
      <c r="AI626" s="411">
        <f t="shared" ref="AI626" si="1690">AI625</f>
        <v>0</v>
      </c>
      <c r="AJ626" s="411">
        <f t="shared" ref="AJ626" si="1691">AJ625</f>
        <v>0</v>
      </c>
      <c r="AK626" s="411">
        <f t="shared" ref="AK626" si="1692">AK625</f>
        <v>0</v>
      </c>
      <c r="AL626" s="411">
        <f t="shared" ref="AL626" si="1693">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AA630" si="1694">Z629</f>
        <v>0</v>
      </c>
      <c r="AA630" s="411">
        <f t="shared" si="1694"/>
        <v>0</v>
      </c>
      <c r="AB630" s="411">
        <f t="shared" ref="AB630" si="1695">AB629</f>
        <v>0</v>
      </c>
      <c r="AC630" s="411">
        <f t="shared" ref="AC630" si="1696">AC629</f>
        <v>0</v>
      </c>
      <c r="AD630" s="411">
        <f t="shared" ref="AD630" si="1697">AD629</f>
        <v>0</v>
      </c>
      <c r="AE630" s="411">
        <f t="shared" ref="AE630" si="1698">AE629</f>
        <v>0</v>
      </c>
      <c r="AF630" s="411">
        <f t="shared" ref="AF630" si="1699">AF629</f>
        <v>0</v>
      </c>
      <c r="AG630" s="411">
        <f t="shared" ref="AG630" si="1700">AG629</f>
        <v>0</v>
      </c>
      <c r="AH630" s="411">
        <f t="shared" ref="AH630" si="1701">AH629</f>
        <v>0</v>
      </c>
      <c r="AI630" s="411">
        <f t="shared" ref="AI630" si="1702">AI629</f>
        <v>0</v>
      </c>
      <c r="AJ630" s="411">
        <f t="shared" ref="AJ630" si="1703">AJ629</f>
        <v>0</v>
      </c>
      <c r="AK630" s="411">
        <f t="shared" ref="AK630" si="1704">AK629</f>
        <v>0</v>
      </c>
      <c r="AL630" s="411">
        <f t="shared" ref="AL630" si="1705">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A634" si="1706">Z633</f>
        <v>0</v>
      </c>
      <c r="AA634" s="411">
        <f t="shared" si="1706"/>
        <v>0</v>
      </c>
      <c r="AB634" s="411">
        <f t="shared" ref="AB634:AL634" si="1707">AB633</f>
        <v>0</v>
      </c>
      <c r="AC634" s="411">
        <f t="shared" si="1707"/>
        <v>0</v>
      </c>
      <c r="AD634" s="411">
        <f t="shared" si="1707"/>
        <v>0</v>
      </c>
      <c r="AE634" s="411">
        <f t="shared" si="1707"/>
        <v>0</v>
      </c>
      <c r="AF634" s="411">
        <f t="shared" si="1707"/>
        <v>0</v>
      </c>
      <c r="AG634" s="411">
        <f t="shared" si="1707"/>
        <v>0</v>
      </c>
      <c r="AH634" s="411">
        <f t="shared" si="1707"/>
        <v>0</v>
      </c>
      <c r="AI634" s="411">
        <f t="shared" si="1707"/>
        <v>0</v>
      </c>
      <c r="AJ634" s="411">
        <f t="shared" si="1707"/>
        <v>0</v>
      </c>
      <c r="AK634" s="411">
        <f t="shared" si="1707"/>
        <v>0</v>
      </c>
      <c r="AL634" s="411">
        <f t="shared" si="1707"/>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A637" si="1708">Z636</f>
        <v>0</v>
      </c>
      <c r="AA637" s="411">
        <f t="shared" si="1708"/>
        <v>0</v>
      </c>
      <c r="AB637" s="411">
        <f t="shared" ref="AB637:AL637" si="1709">AB636</f>
        <v>0</v>
      </c>
      <c r="AC637" s="411">
        <f t="shared" si="1709"/>
        <v>0</v>
      </c>
      <c r="AD637" s="411">
        <f t="shared" si="1709"/>
        <v>0</v>
      </c>
      <c r="AE637" s="411">
        <f t="shared" si="1709"/>
        <v>0</v>
      </c>
      <c r="AF637" s="411">
        <f t="shared" si="1709"/>
        <v>0</v>
      </c>
      <c r="AG637" s="411">
        <f t="shared" si="1709"/>
        <v>0</v>
      </c>
      <c r="AH637" s="411">
        <f t="shared" si="1709"/>
        <v>0</v>
      </c>
      <c r="AI637" s="411">
        <f t="shared" si="1709"/>
        <v>0</v>
      </c>
      <c r="AJ637" s="411">
        <f t="shared" si="1709"/>
        <v>0</v>
      </c>
      <c r="AK637" s="411">
        <f t="shared" si="1709"/>
        <v>0</v>
      </c>
      <c r="AL637" s="411">
        <f t="shared" si="1709"/>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A641" si="1710">Z640</f>
        <v>0</v>
      </c>
      <c r="AA641" s="411">
        <f t="shared" si="1710"/>
        <v>0</v>
      </c>
      <c r="AB641" s="411">
        <f t="shared" ref="AB641:AL641" si="1711">AB640</f>
        <v>0</v>
      </c>
      <c r="AC641" s="411">
        <f t="shared" si="1711"/>
        <v>0</v>
      </c>
      <c r="AD641" s="411">
        <f t="shared" si="1711"/>
        <v>0</v>
      </c>
      <c r="AE641" s="411">
        <f t="shared" si="1711"/>
        <v>0</v>
      </c>
      <c r="AF641" s="411">
        <f t="shared" si="1711"/>
        <v>0</v>
      </c>
      <c r="AG641" s="411">
        <f t="shared" si="1711"/>
        <v>0</v>
      </c>
      <c r="AH641" s="411">
        <f t="shared" si="1711"/>
        <v>0</v>
      </c>
      <c r="AI641" s="411">
        <f t="shared" si="1711"/>
        <v>0</v>
      </c>
      <c r="AJ641" s="411">
        <f t="shared" si="1711"/>
        <v>0</v>
      </c>
      <c r="AK641" s="411">
        <f t="shared" si="1711"/>
        <v>0</v>
      </c>
      <c r="AL641" s="411">
        <f t="shared" si="1711"/>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A644" si="1712">Z643</f>
        <v>0</v>
      </c>
      <c r="AA644" s="411">
        <f t="shared" si="1712"/>
        <v>0</v>
      </c>
      <c r="AB644" s="411">
        <f t="shared" ref="AB644:AL644" si="1713">AB643</f>
        <v>0</v>
      </c>
      <c r="AC644" s="411">
        <f t="shared" si="1713"/>
        <v>0</v>
      </c>
      <c r="AD644" s="411">
        <f t="shared" si="1713"/>
        <v>0</v>
      </c>
      <c r="AE644" s="411">
        <f t="shared" si="1713"/>
        <v>0</v>
      </c>
      <c r="AF644" s="411">
        <f t="shared" si="1713"/>
        <v>0</v>
      </c>
      <c r="AG644" s="411">
        <f t="shared" si="1713"/>
        <v>0</v>
      </c>
      <c r="AH644" s="411">
        <f t="shared" si="1713"/>
        <v>0</v>
      </c>
      <c r="AI644" s="411">
        <f t="shared" si="1713"/>
        <v>0</v>
      </c>
      <c r="AJ644" s="411">
        <f t="shared" si="1713"/>
        <v>0</v>
      </c>
      <c r="AK644" s="411">
        <f t="shared" si="1713"/>
        <v>0</v>
      </c>
      <c r="AL644" s="411">
        <f t="shared" si="1713"/>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A647" si="1714">Z646</f>
        <v>0</v>
      </c>
      <c r="AA647" s="411">
        <f t="shared" si="1714"/>
        <v>0</v>
      </c>
      <c r="AB647" s="411">
        <f t="shared" ref="AB647:AL647" si="1715">AB646</f>
        <v>0</v>
      </c>
      <c r="AC647" s="411">
        <f t="shared" si="1715"/>
        <v>0</v>
      </c>
      <c r="AD647" s="411">
        <f t="shared" si="1715"/>
        <v>0</v>
      </c>
      <c r="AE647" s="411">
        <f t="shared" si="1715"/>
        <v>0</v>
      </c>
      <c r="AF647" s="411">
        <f t="shared" si="1715"/>
        <v>0</v>
      </c>
      <c r="AG647" s="411">
        <f t="shared" si="1715"/>
        <v>0</v>
      </c>
      <c r="AH647" s="411">
        <f t="shared" si="1715"/>
        <v>0</v>
      </c>
      <c r="AI647" s="411">
        <f t="shared" si="1715"/>
        <v>0</v>
      </c>
      <c r="AJ647" s="411">
        <f t="shared" si="1715"/>
        <v>0</v>
      </c>
      <c r="AK647" s="411">
        <f t="shared" si="1715"/>
        <v>0</v>
      </c>
      <c r="AL647" s="411">
        <f t="shared" si="1715"/>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A650" si="1716">Z649</f>
        <v>0</v>
      </c>
      <c r="AA650" s="411">
        <f t="shared" si="1716"/>
        <v>0</v>
      </c>
      <c r="AB650" s="411">
        <f t="shared" ref="AB650:AL650" si="1717">AB649</f>
        <v>0</v>
      </c>
      <c r="AC650" s="411">
        <f t="shared" si="1717"/>
        <v>0</v>
      </c>
      <c r="AD650" s="411">
        <f t="shared" si="1717"/>
        <v>0</v>
      </c>
      <c r="AE650" s="411">
        <f t="shared" si="1717"/>
        <v>0</v>
      </c>
      <c r="AF650" s="411">
        <f t="shared" si="1717"/>
        <v>0</v>
      </c>
      <c r="AG650" s="411">
        <f t="shared" si="1717"/>
        <v>0</v>
      </c>
      <c r="AH650" s="411">
        <f t="shared" si="1717"/>
        <v>0</v>
      </c>
      <c r="AI650" s="411">
        <f t="shared" si="1717"/>
        <v>0</v>
      </c>
      <c r="AJ650" s="411">
        <f t="shared" si="1717"/>
        <v>0</v>
      </c>
      <c r="AK650" s="411">
        <f t="shared" si="1717"/>
        <v>0</v>
      </c>
      <c r="AL650" s="411">
        <f t="shared" si="1717"/>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v>483222.86673278094</v>
      </c>
      <c r="E654" s="295">
        <v>479250.46540554619</v>
      </c>
      <c r="F654" s="295">
        <v>479250.46540554619</v>
      </c>
      <c r="G654" s="295">
        <v>479250.46540554619</v>
      </c>
      <c r="H654" s="295">
        <v>479250.46540554619</v>
      </c>
      <c r="I654" s="295">
        <v>479250.46540554619</v>
      </c>
      <c r="J654" s="295">
        <v>479250.46540554619</v>
      </c>
      <c r="K654" s="295">
        <v>479250.46540554619</v>
      </c>
      <c r="L654" s="295">
        <v>479250.46540554619</v>
      </c>
      <c r="M654" s="295">
        <v>479250.46540554619</v>
      </c>
      <c r="N654" s="291"/>
      <c r="O654" s="295"/>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AA655" si="1718">Z654</f>
        <v>0</v>
      </c>
      <c r="AA655" s="411">
        <f t="shared" si="1718"/>
        <v>0</v>
      </c>
      <c r="AB655" s="411">
        <f t="shared" ref="AB655" si="1719">AB654</f>
        <v>0</v>
      </c>
      <c r="AC655" s="411">
        <f t="shared" ref="AC655" si="1720">AC654</f>
        <v>0</v>
      </c>
      <c r="AD655" s="411">
        <f t="shared" ref="AD655" si="1721">AD654</f>
        <v>0</v>
      </c>
      <c r="AE655" s="411">
        <f t="shared" ref="AE655" si="1722">AE654</f>
        <v>0</v>
      </c>
      <c r="AF655" s="411">
        <f t="shared" ref="AF655" si="1723">AF654</f>
        <v>0</v>
      </c>
      <c r="AG655" s="411">
        <f t="shared" ref="AG655" si="1724">AG654</f>
        <v>0</v>
      </c>
      <c r="AH655" s="411">
        <f t="shared" ref="AH655" si="1725">AH654</f>
        <v>0</v>
      </c>
      <c r="AI655" s="411">
        <f t="shared" ref="AI655" si="1726">AI654</f>
        <v>0</v>
      </c>
      <c r="AJ655" s="411">
        <f t="shared" ref="AJ655" si="1727">AJ654</f>
        <v>0</v>
      </c>
      <c r="AK655" s="411">
        <f t="shared" ref="AK655" si="1728">AK654</f>
        <v>0</v>
      </c>
      <c r="AL655" s="411">
        <f t="shared" ref="AL655" si="1729">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v>281968.83934674994</v>
      </c>
      <c r="E657" s="295">
        <v>281968.83934674994</v>
      </c>
      <c r="F657" s="295">
        <v>281968.83934674994</v>
      </c>
      <c r="G657" s="295">
        <v>281968.83934674994</v>
      </c>
      <c r="H657" s="295">
        <v>281968.83934674994</v>
      </c>
      <c r="I657" s="295">
        <v>281968.83934674994</v>
      </c>
      <c r="J657" s="295">
        <v>281968.83934674994</v>
      </c>
      <c r="K657" s="295">
        <v>281968.83934674994</v>
      </c>
      <c r="L657" s="295">
        <v>281968.83934674994</v>
      </c>
      <c r="M657" s="295">
        <v>281968.83934674994</v>
      </c>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AA658" si="1730">Z657</f>
        <v>0</v>
      </c>
      <c r="AA658" s="411">
        <f t="shared" si="1730"/>
        <v>0</v>
      </c>
      <c r="AB658" s="411">
        <f t="shared" ref="AB658" si="1731">AB657</f>
        <v>0</v>
      </c>
      <c r="AC658" s="411">
        <f t="shared" ref="AC658" si="1732">AC657</f>
        <v>0</v>
      </c>
      <c r="AD658" s="411">
        <f t="shared" ref="AD658" si="1733">AD657</f>
        <v>0</v>
      </c>
      <c r="AE658" s="411">
        <f t="shared" ref="AE658" si="1734">AE657</f>
        <v>0</v>
      </c>
      <c r="AF658" s="411">
        <f t="shared" ref="AF658" si="1735">AF657</f>
        <v>0</v>
      </c>
      <c r="AG658" s="411">
        <f t="shared" ref="AG658" si="1736">AG657</f>
        <v>0</v>
      </c>
      <c r="AH658" s="411">
        <f t="shared" ref="AH658" si="1737">AH657</f>
        <v>0</v>
      </c>
      <c r="AI658" s="411">
        <f t="shared" ref="AI658" si="1738">AI657</f>
        <v>0</v>
      </c>
      <c r="AJ658" s="411">
        <f t="shared" ref="AJ658" si="1739">AJ657</f>
        <v>0</v>
      </c>
      <c r="AK658" s="411">
        <f t="shared" ref="AK658" si="1740">AK657</f>
        <v>0</v>
      </c>
      <c r="AL658" s="411">
        <f t="shared" ref="AL658" si="1741">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AA661" si="1742">Z660</f>
        <v>0</v>
      </c>
      <c r="AA661" s="411">
        <f t="shared" si="1742"/>
        <v>0</v>
      </c>
      <c r="AB661" s="411">
        <f t="shared" ref="AB661" si="1743">AB660</f>
        <v>0</v>
      </c>
      <c r="AC661" s="411">
        <f t="shared" ref="AC661" si="1744">AC660</f>
        <v>0</v>
      </c>
      <c r="AD661" s="411">
        <f t="shared" ref="AD661" si="1745">AD660</f>
        <v>0</v>
      </c>
      <c r="AE661" s="411">
        <f t="shared" ref="AE661" si="1746">AE660</f>
        <v>0</v>
      </c>
      <c r="AF661" s="411">
        <f t="shared" ref="AF661" si="1747">AF660</f>
        <v>0</v>
      </c>
      <c r="AG661" s="411">
        <f t="shared" ref="AG661" si="1748">AG660</f>
        <v>0</v>
      </c>
      <c r="AH661" s="411">
        <f t="shared" ref="AH661" si="1749">AH660</f>
        <v>0</v>
      </c>
      <c r="AI661" s="411">
        <f t="shared" ref="AI661" si="1750">AI660</f>
        <v>0</v>
      </c>
      <c r="AJ661" s="411">
        <f t="shared" ref="AJ661" si="1751">AJ660</f>
        <v>0</v>
      </c>
      <c r="AK661" s="411">
        <f t="shared" ref="AK661" si="1752">AK660</f>
        <v>0</v>
      </c>
      <c r="AL661" s="411">
        <f t="shared" ref="AL661" si="1753">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v>19234.174898600577</v>
      </c>
      <c r="E663" s="295">
        <v>17179.984487263559</v>
      </c>
      <c r="F663" s="295">
        <v>16796.316835316535</v>
      </c>
      <c r="G663" s="295">
        <v>16412.648971152405</v>
      </c>
      <c r="H663" s="295">
        <v>16379.484242191298</v>
      </c>
      <c r="I663" s="295">
        <v>16379.484242191298</v>
      </c>
      <c r="J663" s="295">
        <v>16379.484242191298</v>
      </c>
      <c r="K663" s="295">
        <v>16379.484242191298</v>
      </c>
      <c r="L663" s="295">
        <v>16379.484242191298</v>
      </c>
      <c r="M663" s="295">
        <v>16379.484242191298</v>
      </c>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AA664" si="1754">Z663</f>
        <v>0</v>
      </c>
      <c r="AA664" s="411">
        <f t="shared" si="1754"/>
        <v>0</v>
      </c>
      <c r="AB664" s="411">
        <f t="shared" ref="AB664" si="1755">AB663</f>
        <v>0</v>
      </c>
      <c r="AC664" s="411">
        <f t="shared" ref="AC664" si="1756">AC663</f>
        <v>0</v>
      </c>
      <c r="AD664" s="411">
        <f t="shared" ref="AD664" si="1757">AD663</f>
        <v>0</v>
      </c>
      <c r="AE664" s="411">
        <f t="shared" ref="AE664" si="1758">AE663</f>
        <v>0</v>
      </c>
      <c r="AF664" s="411">
        <f t="shared" ref="AF664" si="1759">AF663</f>
        <v>0</v>
      </c>
      <c r="AG664" s="411">
        <f t="shared" ref="AG664" si="1760">AG663</f>
        <v>0</v>
      </c>
      <c r="AH664" s="411">
        <f t="shared" ref="AH664" si="1761">AH663</f>
        <v>0</v>
      </c>
      <c r="AI664" s="411">
        <f t="shared" ref="AI664" si="1762">AI663</f>
        <v>0</v>
      </c>
      <c r="AJ664" s="411">
        <f t="shared" ref="AJ664" si="1763">AJ663</f>
        <v>0</v>
      </c>
      <c r="AK664" s="411">
        <f t="shared" ref="AK664" si="1764">AK663</f>
        <v>0</v>
      </c>
      <c r="AL664" s="411">
        <f t="shared" ref="AL664" si="1765">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AA668" si="1766">Z667</f>
        <v>0</v>
      </c>
      <c r="AA668" s="411">
        <f t="shared" si="1766"/>
        <v>0</v>
      </c>
      <c r="AB668" s="411">
        <f t="shared" ref="AB668" si="1767">AB667</f>
        <v>0</v>
      </c>
      <c r="AC668" s="411">
        <f t="shared" ref="AC668" si="1768">AC667</f>
        <v>0</v>
      </c>
      <c r="AD668" s="411">
        <f t="shared" ref="AD668" si="1769">AD667</f>
        <v>0</v>
      </c>
      <c r="AE668" s="411">
        <f t="shared" ref="AE668" si="1770">AE667</f>
        <v>0</v>
      </c>
      <c r="AF668" s="411">
        <f t="shared" ref="AF668" si="1771">AF667</f>
        <v>0</v>
      </c>
      <c r="AG668" s="411">
        <f t="shared" ref="AG668" si="1772">AG667</f>
        <v>0</v>
      </c>
      <c r="AH668" s="411">
        <f t="shared" ref="AH668" si="1773">AH667</f>
        <v>0</v>
      </c>
      <c r="AI668" s="411">
        <f t="shared" ref="AI668" si="1774">AI667</f>
        <v>0</v>
      </c>
      <c r="AJ668" s="411">
        <f t="shared" ref="AJ668" si="1775">AJ667</f>
        <v>0</v>
      </c>
      <c r="AK668" s="411">
        <f t="shared" ref="AK668" si="1776">AK667</f>
        <v>0</v>
      </c>
      <c r="AL668" s="411">
        <f t="shared" ref="AL668" si="1777">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v>1287410.1001627799</v>
      </c>
      <c r="E670" s="295">
        <v>1287410.1001627799</v>
      </c>
      <c r="F670" s="295">
        <v>1281043.7231489788</v>
      </c>
      <c r="G670" s="295">
        <v>1281043.7231489788</v>
      </c>
      <c r="H670" s="295">
        <v>1281043.7231489788</v>
      </c>
      <c r="I670" s="295">
        <v>1281009.491937184</v>
      </c>
      <c r="J670" s="295">
        <v>1281009.491937184</v>
      </c>
      <c r="K670" s="295">
        <v>1281009.491937184</v>
      </c>
      <c r="L670" s="295">
        <v>1281009.491937184</v>
      </c>
      <c r="M670" s="295">
        <v>1281009.491937184</v>
      </c>
      <c r="N670" s="295">
        <v>12</v>
      </c>
      <c r="O670" s="295">
        <v>278.45749787234047</v>
      </c>
      <c r="P670" s="295">
        <v>278.45749787234047</v>
      </c>
      <c r="Q670" s="295">
        <v>277.08049654731519</v>
      </c>
      <c r="R670" s="295">
        <v>277.08049654731519</v>
      </c>
      <c r="S670" s="295">
        <v>277.08049654731519</v>
      </c>
      <c r="T670" s="295">
        <v>277.07309258366422</v>
      </c>
      <c r="U670" s="295">
        <v>277.07309258366422</v>
      </c>
      <c r="V670" s="295">
        <v>277.07309258366422</v>
      </c>
      <c r="W670" s="295">
        <v>277.07309258366422</v>
      </c>
      <c r="X670" s="295">
        <v>277.07309258366422</v>
      </c>
      <c r="Y670" s="426"/>
      <c r="Z670" s="410">
        <v>0.11</v>
      </c>
      <c r="AA670" s="410">
        <v>0.89</v>
      </c>
      <c r="AB670" s="410"/>
      <c r="AC670" s="410"/>
      <c r="AD670" s="410"/>
      <c r="AE670" s="410"/>
      <c r="AF670" s="415"/>
      <c r="AG670" s="415"/>
      <c r="AH670" s="415"/>
      <c r="AI670" s="415"/>
      <c r="AJ670" s="415"/>
      <c r="AK670" s="415"/>
      <c r="AL670" s="415"/>
      <c r="AM670" s="296">
        <f>SUM(Y670:AL670)</f>
        <v>1</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AA671" si="1778">Z670</f>
        <v>0.11</v>
      </c>
      <c r="AA671" s="411">
        <f t="shared" si="1778"/>
        <v>0.89</v>
      </c>
      <c r="AB671" s="411">
        <f t="shared" ref="AB671" si="1779">AB670</f>
        <v>0</v>
      </c>
      <c r="AC671" s="411">
        <f t="shared" ref="AC671" si="1780">AC670</f>
        <v>0</v>
      </c>
      <c r="AD671" s="411">
        <f t="shared" ref="AD671" si="1781">AD670</f>
        <v>0</v>
      </c>
      <c r="AE671" s="411">
        <f t="shared" ref="AE671" si="1782">AE670</f>
        <v>0</v>
      </c>
      <c r="AF671" s="411">
        <f t="shared" ref="AF671" si="1783">AF670</f>
        <v>0</v>
      </c>
      <c r="AG671" s="411">
        <f t="shared" ref="AG671" si="1784">AG670</f>
        <v>0</v>
      </c>
      <c r="AH671" s="411">
        <f t="shared" ref="AH671" si="1785">AH670</f>
        <v>0</v>
      </c>
      <c r="AI671" s="411">
        <f t="shared" ref="AI671" si="1786">AI670</f>
        <v>0</v>
      </c>
      <c r="AJ671" s="411">
        <f t="shared" ref="AJ671" si="1787">AJ670</f>
        <v>0</v>
      </c>
      <c r="AK671" s="411">
        <f t="shared" ref="AK671" si="1788">AK670</f>
        <v>0</v>
      </c>
      <c r="AL671" s="411">
        <f t="shared" ref="AL671" si="1789">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v>61599.561464535465</v>
      </c>
      <c r="E673" s="295">
        <v>54238.495602571151</v>
      </c>
      <c r="F673" s="295">
        <v>39607.805241851544</v>
      </c>
      <c r="G673" s="295">
        <v>39487.65694657516</v>
      </c>
      <c r="H673" s="295">
        <v>39487.65694657516</v>
      </c>
      <c r="I673" s="295">
        <v>39487.65694657516</v>
      </c>
      <c r="J673" s="295">
        <v>39487.65694657516</v>
      </c>
      <c r="K673" s="295">
        <v>39487.65694657516</v>
      </c>
      <c r="L673" s="295">
        <v>39487.65694657516</v>
      </c>
      <c r="M673" s="295">
        <v>39487.65694657516</v>
      </c>
      <c r="N673" s="295">
        <v>12</v>
      </c>
      <c r="O673" s="295"/>
      <c r="P673" s="295"/>
      <c r="Q673" s="295"/>
      <c r="R673" s="295"/>
      <c r="S673" s="295"/>
      <c r="T673" s="295"/>
      <c r="U673" s="295"/>
      <c r="V673" s="295"/>
      <c r="W673" s="295"/>
      <c r="X673" s="295"/>
      <c r="Y673" s="426"/>
      <c r="Z673" s="410">
        <v>1</v>
      </c>
      <c r="AA673" s="410"/>
      <c r="AB673" s="410"/>
      <c r="AC673" s="410"/>
      <c r="AD673" s="410"/>
      <c r="AE673" s="410"/>
      <c r="AF673" s="415"/>
      <c r="AG673" s="415"/>
      <c r="AH673" s="415"/>
      <c r="AI673" s="415"/>
      <c r="AJ673" s="415"/>
      <c r="AK673" s="415"/>
      <c r="AL673" s="415"/>
      <c r="AM673" s="296">
        <f>SUM(Y673:AL673)</f>
        <v>1</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AA674" si="1790">Z673</f>
        <v>1</v>
      </c>
      <c r="AA674" s="411">
        <f t="shared" si="1790"/>
        <v>0</v>
      </c>
      <c r="AB674" s="411">
        <f t="shared" ref="AB674" si="1791">AB673</f>
        <v>0</v>
      </c>
      <c r="AC674" s="411">
        <f t="shared" ref="AC674" si="1792">AC673</f>
        <v>0</v>
      </c>
      <c r="AD674" s="411">
        <f t="shared" ref="AD674" si="1793">AD673</f>
        <v>0</v>
      </c>
      <c r="AE674" s="411">
        <f t="shared" ref="AE674" si="1794">AE673</f>
        <v>0</v>
      </c>
      <c r="AF674" s="411">
        <f t="shared" ref="AF674" si="1795">AF673</f>
        <v>0</v>
      </c>
      <c r="AG674" s="411">
        <f t="shared" ref="AG674" si="1796">AG673</f>
        <v>0</v>
      </c>
      <c r="AH674" s="411">
        <f t="shared" ref="AH674" si="1797">AH673</f>
        <v>0</v>
      </c>
      <c r="AI674" s="411">
        <f t="shared" ref="AI674" si="1798">AI673</f>
        <v>0</v>
      </c>
      <c r="AJ674" s="411">
        <f t="shared" ref="AJ674" si="1799">AJ673</f>
        <v>0</v>
      </c>
      <c r="AK674" s="411">
        <f t="shared" ref="AK674" si="1800">AK673</f>
        <v>0</v>
      </c>
      <c r="AL674" s="411">
        <f t="shared" ref="AL674" si="1801">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AA677" si="1802">Z676</f>
        <v>0</v>
      </c>
      <c r="AA677" s="411">
        <f t="shared" si="1802"/>
        <v>0</v>
      </c>
      <c r="AB677" s="411">
        <f t="shared" ref="AB677" si="1803">AB676</f>
        <v>0</v>
      </c>
      <c r="AC677" s="411">
        <f t="shared" ref="AC677" si="1804">AC676</f>
        <v>0</v>
      </c>
      <c r="AD677" s="411">
        <f t="shared" ref="AD677" si="1805">AD676</f>
        <v>0</v>
      </c>
      <c r="AE677" s="411">
        <f t="shared" ref="AE677" si="1806">AE676</f>
        <v>0</v>
      </c>
      <c r="AF677" s="411">
        <f t="shared" ref="AF677" si="1807">AF676</f>
        <v>0</v>
      </c>
      <c r="AG677" s="411">
        <f t="shared" ref="AG677" si="1808">AG676</f>
        <v>0</v>
      </c>
      <c r="AH677" s="411">
        <f t="shared" ref="AH677" si="1809">AH676</f>
        <v>0</v>
      </c>
      <c r="AI677" s="411">
        <f t="shared" ref="AI677" si="1810">AI676</f>
        <v>0</v>
      </c>
      <c r="AJ677" s="411">
        <f t="shared" ref="AJ677" si="1811">AJ676</f>
        <v>0</v>
      </c>
      <c r="AK677" s="411">
        <f t="shared" ref="AK677" si="1812">AK676</f>
        <v>0</v>
      </c>
      <c r="AL677" s="411">
        <f t="shared" ref="AL677" si="1813">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AA680" si="1814">Z679</f>
        <v>0</v>
      </c>
      <c r="AA680" s="411">
        <f t="shared" si="1814"/>
        <v>0</v>
      </c>
      <c r="AB680" s="411">
        <f t="shared" ref="AB680" si="1815">AB679</f>
        <v>0</v>
      </c>
      <c r="AC680" s="411">
        <f t="shared" ref="AC680" si="1816">AC679</f>
        <v>0</v>
      </c>
      <c r="AD680" s="411">
        <f t="shared" ref="AD680" si="1817">AD679</f>
        <v>0</v>
      </c>
      <c r="AE680" s="411">
        <f t="shared" ref="AE680" si="1818">AE679</f>
        <v>0</v>
      </c>
      <c r="AF680" s="411">
        <f t="shared" ref="AF680" si="1819">AF679</f>
        <v>0</v>
      </c>
      <c r="AG680" s="411">
        <f t="shared" ref="AG680" si="1820">AG679</f>
        <v>0</v>
      </c>
      <c r="AH680" s="411">
        <f t="shared" ref="AH680" si="1821">AH679</f>
        <v>0</v>
      </c>
      <c r="AI680" s="411">
        <f t="shared" ref="AI680" si="1822">AI679</f>
        <v>0</v>
      </c>
      <c r="AJ680" s="411">
        <f t="shared" ref="AJ680" si="1823">AJ679</f>
        <v>0</v>
      </c>
      <c r="AK680" s="411">
        <f t="shared" ref="AK680" si="1824">AK679</f>
        <v>0</v>
      </c>
      <c r="AL680" s="411">
        <f t="shared" ref="AL680" si="1825">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AA683" si="1826">Z682</f>
        <v>0</v>
      </c>
      <c r="AA683" s="411">
        <f t="shared" si="1826"/>
        <v>0</v>
      </c>
      <c r="AB683" s="411">
        <f t="shared" ref="AB683" si="1827">AB682</f>
        <v>0</v>
      </c>
      <c r="AC683" s="411">
        <f t="shared" ref="AC683" si="1828">AC682</f>
        <v>0</v>
      </c>
      <c r="AD683" s="411">
        <f t="shared" ref="AD683" si="1829">AD682</f>
        <v>0</v>
      </c>
      <c r="AE683" s="411">
        <f t="shared" ref="AE683" si="1830">AE682</f>
        <v>0</v>
      </c>
      <c r="AF683" s="411">
        <f t="shared" ref="AF683" si="1831">AF682</f>
        <v>0</v>
      </c>
      <c r="AG683" s="411">
        <f t="shared" ref="AG683" si="1832">AG682</f>
        <v>0</v>
      </c>
      <c r="AH683" s="411">
        <f t="shared" ref="AH683" si="1833">AH682</f>
        <v>0</v>
      </c>
      <c r="AI683" s="411">
        <f t="shared" ref="AI683" si="1834">AI682</f>
        <v>0</v>
      </c>
      <c r="AJ683" s="411">
        <f t="shared" ref="AJ683" si="1835">AJ682</f>
        <v>0</v>
      </c>
      <c r="AK683" s="411">
        <f t="shared" ref="AK683" si="1836">AK682</f>
        <v>0</v>
      </c>
      <c r="AL683" s="411">
        <f t="shared" ref="AL683" si="1837">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AA686" si="1838">Z685</f>
        <v>0</v>
      </c>
      <c r="AA686" s="411">
        <f t="shared" si="1838"/>
        <v>0</v>
      </c>
      <c r="AB686" s="411">
        <f t="shared" ref="AB686" si="1839">AB685</f>
        <v>0</v>
      </c>
      <c r="AC686" s="411">
        <f t="shared" ref="AC686" si="1840">AC685</f>
        <v>0</v>
      </c>
      <c r="AD686" s="411">
        <f t="shared" ref="AD686" si="1841">AD685</f>
        <v>0</v>
      </c>
      <c r="AE686" s="411">
        <f t="shared" ref="AE686" si="1842">AE685</f>
        <v>0</v>
      </c>
      <c r="AF686" s="411">
        <f t="shared" ref="AF686" si="1843">AF685</f>
        <v>0</v>
      </c>
      <c r="AG686" s="411">
        <f t="shared" ref="AG686" si="1844">AG685</f>
        <v>0</v>
      </c>
      <c r="AH686" s="411">
        <f t="shared" ref="AH686" si="1845">AH685</f>
        <v>0</v>
      </c>
      <c r="AI686" s="411">
        <f t="shared" ref="AI686" si="1846">AI685</f>
        <v>0</v>
      </c>
      <c r="AJ686" s="411">
        <f t="shared" ref="AJ686" si="1847">AJ685</f>
        <v>0</v>
      </c>
      <c r="AK686" s="411">
        <f t="shared" ref="AK686" si="1848">AK685</f>
        <v>0</v>
      </c>
      <c r="AL686" s="411">
        <f t="shared" ref="AL686" si="1849">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AA689" si="1850">Z688</f>
        <v>0</v>
      </c>
      <c r="AA689" s="411">
        <f t="shared" si="1850"/>
        <v>0</v>
      </c>
      <c r="AB689" s="411">
        <f t="shared" ref="AB689" si="1851">AB688</f>
        <v>0</v>
      </c>
      <c r="AC689" s="411">
        <f t="shared" ref="AC689" si="1852">AC688</f>
        <v>0</v>
      </c>
      <c r="AD689" s="411">
        <f t="shared" ref="AD689" si="1853">AD688</f>
        <v>0</v>
      </c>
      <c r="AE689" s="411">
        <f t="shared" ref="AE689" si="1854">AE688</f>
        <v>0</v>
      </c>
      <c r="AF689" s="411">
        <f t="shared" ref="AF689" si="1855">AF688</f>
        <v>0</v>
      </c>
      <c r="AG689" s="411">
        <f t="shared" ref="AG689" si="1856">AG688</f>
        <v>0</v>
      </c>
      <c r="AH689" s="411">
        <f t="shared" ref="AH689" si="1857">AH688</f>
        <v>0</v>
      </c>
      <c r="AI689" s="411">
        <f t="shared" ref="AI689" si="1858">AI688</f>
        <v>0</v>
      </c>
      <c r="AJ689" s="411">
        <f t="shared" ref="AJ689" si="1859">AJ688</f>
        <v>0</v>
      </c>
      <c r="AK689" s="411">
        <f t="shared" ref="AK689" si="1860">AK688</f>
        <v>0</v>
      </c>
      <c r="AL689" s="411">
        <f t="shared" ref="AL689" si="1861">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AA693" si="1862">Z692</f>
        <v>0</v>
      </c>
      <c r="AA693" s="411">
        <f t="shared" si="1862"/>
        <v>0</v>
      </c>
      <c r="AB693" s="411">
        <f t="shared" ref="AB693" si="1863">AB692</f>
        <v>0</v>
      </c>
      <c r="AC693" s="411">
        <f t="shared" ref="AC693" si="1864">AC692</f>
        <v>0</v>
      </c>
      <c r="AD693" s="411">
        <f t="shared" ref="AD693" si="1865">AD692</f>
        <v>0</v>
      </c>
      <c r="AE693" s="411">
        <f t="shared" ref="AE693" si="1866">AE692</f>
        <v>0</v>
      </c>
      <c r="AF693" s="411">
        <f t="shared" ref="AF693" si="1867">AF692</f>
        <v>0</v>
      </c>
      <c r="AG693" s="411">
        <f t="shared" ref="AG693" si="1868">AG692</f>
        <v>0</v>
      </c>
      <c r="AH693" s="411">
        <f t="shared" ref="AH693" si="1869">AH692</f>
        <v>0</v>
      </c>
      <c r="AI693" s="411">
        <f t="shared" ref="AI693" si="1870">AI692</f>
        <v>0</v>
      </c>
      <c r="AJ693" s="411">
        <f t="shared" ref="AJ693" si="1871">AJ692</f>
        <v>0</v>
      </c>
      <c r="AK693" s="411">
        <f t="shared" ref="AK693" si="1872">AK692</f>
        <v>0</v>
      </c>
      <c r="AL693" s="411">
        <f t="shared" ref="AL693" si="1873">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AA696" si="1874">Z695</f>
        <v>0</v>
      </c>
      <c r="AA696" s="411">
        <f t="shared" si="1874"/>
        <v>0</v>
      </c>
      <c r="AB696" s="411">
        <f t="shared" ref="AB696" si="1875">AB695</f>
        <v>0</v>
      </c>
      <c r="AC696" s="411">
        <f t="shared" ref="AC696" si="1876">AC695</f>
        <v>0</v>
      </c>
      <c r="AD696" s="411">
        <f t="shared" ref="AD696" si="1877">AD695</f>
        <v>0</v>
      </c>
      <c r="AE696" s="411">
        <f t="shared" ref="AE696" si="1878">AE695</f>
        <v>0</v>
      </c>
      <c r="AF696" s="411">
        <f t="shared" ref="AF696" si="1879">AF695</f>
        <v>0</v>
      </c>
      <c r="AG696" s="411">
        <f t="shared" ref="AG696" si="1880">AG695</f>
        <v>0</v>
      </c>
      <c r="AH696" s="411">
        <f t="shared" ref="AH696" si="1881">AH695</f>
        <v>0</v>
      </c>
      <c r="AI696" s="411">
        <f t="shared" ref="AI696" si="1882">AI695</f>
        <v>0</v>
      </c>
      <c r="AJ696" s="411">
        <f t="shared" ref="AJ696" si="1883">AJ695</f>
        <v>0</v>
      </c>
      <c r="AK696" s="411">
        <f t="shared" ref="AK696" si="1884">AK695</f>
        <v>0</v>
      </c>
      <c r="AL696" s="411">
        <f t="shared" ref="AL696" si="1885">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v>1</v>
      </c>
      <c r="Z698" s="410"/>
      <c r="AA698" s="410"/>
      <c r="AB698" s="410"/>
      <c r="AC698" s="410"/>
      <c r="AD698" s="410"/>
      <c r="AE698" s="410"/>
      <c r="AF698" s="415"/>
      <c r="AG698" s="415"/>
      <c r="AH698" s="415"/>
      <c r="AI698" s="415"/>
      <c r="AJ698" s="415"/>
      <c r="AK698" s="415"/>
      <c r="AL698" s="415"/>
      <c r="AM698" s="296">
        <f>SUM(Y698:AL698)</f>
        <v>1</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1</v>
      </c>
      <c r="Z699" s="411">
        <f t="shared" ref="Z699:AA699" si="1886">Z698</f>
        <v>0</v>
      </c>
      <c r="AA699" s="411">
        <f t="shared" si="1886"/>
        <v>0</v>
      </c>
      <c r="AB699" s="411">
        <f t="shared" ref="AB699" si="1887">AB698</f>
        <v>0</v>
      </c>
      <c r="AC699" s="411">
        <f t="shared" ref="AC699" si="1888">AC698</f>
        <v>0</v>
      </c>
      <c r="AD699" s="411">
        <f t="shared" ref="AD699" si="1889">AD698</f>
        <v>0</v>
      </c>
      <c r="AE699" s="411">
        <f t="shared" ref="AE699" si="1890">AE698</f>
        <v>0</v>
      </c>
      <c r="AF699" s="411">
        <f t="shared" ref="AF699" si="1891">AF698</f>
        <v>0</v>
      </c>
      <c r="AG699" s="411">
        <f t="shared" ref="AG699" si="1892">AG698</f>
        <v>0</v>
      </c>
      <c r="AH699" s="411">
        <f t="shared" ref="AH699" si="1893">AH698</f>
        <v>0</v>
      </c>
      <c r="AI699" s="411">
        <f t="shared" ref="AI699" si="1894">AI698</f>
        <v>0</v>
      </c>
      <c r="AJ699" s="411">
        <f t="shared" ref="AJ699" si="1895">AJ698</f>
        <v>0</v>
      </c>
      <c r="AK699" s="411">
        <f t="shared" ref="AK699" si="1896">AK698</f>
        <v>0</v>
      </c>
      <c r="AL699" s="411">
        <f t="shared" ref="AL699" si="1897">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AA703" si="1898">Z702</f>
        <v>0</v>
      </c>
      <c r="AA703" s="411">
        <f t="shared" si="1898"/>
        <v>0</v>
      </c>
      <c r="AB703" s="411">
        <f t="shared" ref="AB703" si="1899">AB702</f>
        <v>0</v>
      </c>
      <c r="AC703" s="411">
        <f t="shared" ref="AC703" si="1900">AC702</f>
        <v>0</v>
      </c>
      <c r="AD703" s="411">
        <f t="shared" ref="AD703" si="1901">AD702</f>
        <v>0</v>
      </c>
      <c r="AE703" s="411">
        <f t="shared" ref="AE703" si="1902">AE702</f>
        <v>0</v>
      </c>
      <c r="AF703" s="411">
        <f t="shared" ref="AF703" si="1903">AF702</f>
        <v>0</v>
      </c>
      <c r="AG703" s="411">
        <f t="shared" ref="AG703" si="1904">AG702</f>
        <v>0</v>
      </c>
      <c r="AH703" s="411">
        <f t="shared" ref="AH703" si="1905">AH702</f>
        <v>0</v>
      </c>
      <c r="AI703" s="411">
        <f t="shared" ref="AI703" si="1906">AI702</f>
        <v>0</v>
      </c>
      <c r="AJ703" s="411">
        <f t="shared" ref="AJ703" si="1907">AJ702</f>
        <v>0</v>
      </c>
      <c r="AK703" s="411">
        <f t="shared" ref="AK703" si="1908">AK702</f>
        <v>0</v>
      </c>
      <c r="AL703" s="411">
        <f t="shared" ref="AL703" si="1909">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AA706" si="1910">Z705</f>
        <v>0</v>
      </c>
      <c r="AA706" s="411">
        <f t="shared" si="1910"/>
        <v>0</v>
      </c>
      <c r="AB706" s="411">
        <f t="shared" ref="AB706" si="1911">AB705</f>
        <v>0</v>
      </c>
      <c r="AC706" s="411">
        <f t="shared" ref="AC706" si="1912">AC705</f>
        <v>0</v>
      </c>
      <c r="AD706" s="411">
        <f t="shared" ref="AD706" si="1913">AD705</f>
        <v>0</v>
      </c>
      <c r="AE706" s="411">
        <f t="shared" ref="AE706" si="1914">AE705</f>
        <v>0</v>
      </c>
      <c r="AF706" s="411">
        <f t="shared" ref="AF706" si="1915">AF705</f>
        <v>0</v>
      </c>
      <c r="AG706" s="411">
        <f t="shared" ref="AG706" si="1916">AG705</f>
        <v>0</v>
      </c>
      <c r="AH706" s="411">
        <f t="shared" ref="AH706" si="1917">AH705</f>
        <v>0</v>
      </c>
      <c r="AI706" s="411">
        <f t="shared" ref="AI706" si="1918">AI705</f>
        <v>0</v>
      </c>
      <c r="AJ706" s="411">
        <f t="shared" ref="AJ706" si="1919">AJ705</f>
        <v>0</v>
      </c>
      <c r="AK706" s="411">
        <f t="shared" ref="AK706" si="1920">AK705</f>
        <v>0</v>
      </c>
      <c r="AL706" s="411">
        <f t="shared" ref="AL706" si="1921">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AA709" si="1922">Z708</f>
        <v>0</v>
      </c>
      <c r="AA709" s="411">
        <f t="shared" si="1922"/>
        <v>0</v>
      </c>
      <c r="AB709" s="411">
        <f t="shared" ref="AB709" si="1923">AB708</f>
        <v>0</v>
      </c>
      <c r="AC709" s="411">
        <f t="shared" ref="AC709" si="1924">AC708</f>
        <v>0</v>
      </c>
      <c r="AD709" s="411">
        <f t="shared" ref="AD709" si="1925">AD708</f>
        <v>0</v>
      </c>
      <c r="AE709" s="411">
        <f t="shared" ref="AE709" si="1926">AE708</f>
        <v>0</v>
      </c>
      <c r="AF709" s="411">
        <f t="shared" ref="AF709" si="1927">AF708</f>
        <v>0</v>
      </c>
      <c r="AG709" s="411">
        <f t="shared" ref="AG709" si="1928">AG708</f>
        <v>0</v>
      </c>
      <c r="AH709" s="411">
        <f t="shared" ref="AH709" si="1929">AH708</f>
        <v>0</v>
      </c>
      <c r="AI709" s="411">
        <f t="shared" ref="AI709" si="1930">AI708</f>
        <v>0</v>
      </c>
      <c r="AJ709" s="411">
        <f t="shared" ref="AJ709" si="1931">AJ708</f>
        <v>0</v>
      </c>
      <c r="AK709" s="411">
        <f t="shared" ref="AK709" si="1932">AK708</f>
        <v>0</v>
      </c>
      <c r="AL709" s="411">
        <f t="shared" ref="AL709" si="1933">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AA712" si="1934">Z711</f>
        <v>0</v>
      </c>
      <c r="AA712" s="411">
        <f t="shared" si="1934"/>
        <v>0</v>
      </c>
      <c r="AB712" s="411">
        <f t="shared" ref="AB712" si="1935">AB711</f>
        <v>0</v>
      </c>
      <c r="AC712" s="411">
        <f t="shared" ref="AC712" si="1936">AC711</f>
        <v>0</v>
      </c>
      <c r="AD712" s="411">
        <f t="shared" ref="AD712" si="1937">AD711</f>
        <v>0</v>
      </c>
      <c r="AE712" s="411">
        <f t="shared" ref="AE712" si="1938">AE711</f>
        <v>0</v>
      </c>
      <c r="AF712" s="411">
        <f t="shared" ref="AF712" si="1939">AF711</f>
        <v>0</v>
      </c>
      <c r="AG712" s="411">
        <f t="shared" ref="AG712" si="1940">AG711</f>
        <v>0</v>
      </c>
      <c r="AH712" s="411">
        <f t="shared" ref="AH712" si="1941">AH711</f>
        <v>0</v>
      </c>
      <c r="AI712" s="411">
        <f t="shared" ref="AI712" si="1942">AI711</f>
        <v>0</v>
      </c>
      <c r="AJ712" s="411">
        <f t="shared" ref="AJ712" si="1943">AJ711</f>
        <v>0</v>
      </c>
      <c r="AK712" s="411">
        <f t="shared" ref="AK712" si="1944">AK711</f>
        <v>0</v>
      </c>
      <c r="AL712" s="411">
        <f t="shared" ref="AL712" si="1945">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AA715" si="1946">Z714</f>
        <v>0</v>
      </c>
      <c r="AA715" s="411">
        <f t="shared" si="1946"/>
        <v>0</v>
      </c>
      <c r="AB715" s="411">
        <f t="shared" ref="AB715" si="1947">AB714</f>
        <v>0</v>
      </c>
      <c r="AC715" s="411">
        <f t="shared" ref="AC715" si="1948">AC714</f>
        <v>0</v>
      </c>
      <c r="AD715" s="411">
        <f t="shared" ref="AD715" si="1949">AD714</f>
        <v>0</v>
      </c>
      <c r="AE715" s="411">
        <f t="shared" ref="AE715" si="1950">AE714</f>
        <v>0</v>
      </c>
      <c r="AF715" s="411">
        <f t="shared" ref="AF715" si="1951">AF714</f>
        <v>0</v>
      </c>
      <c r="AG715" s="411">
        <f t="shared" ref="AG715" si="1952">AG714</f>
        <v>0</v>
      </c>
      <c r="AH715" s="411">
        <f t="shared" ref="AH715" si="1953">AH714</f>
        <v>0</v>
      </c>
      <c r="AI715" s="411">
        <f t="shared" ref="AI715" si="1954">AI714</f>
        <v>0</v>
      </c>
      <c r="AJ715" s="411">
        <f t="shared" ref="AJ715" si="1955">AJ714</f>
        <v>0</v>
      </c>
      <c r="AK715" s="411">
        <f t="shared" ref="AK715" si="1956">AK714</f>
        <v>0</v>
      </c>
      <c r="AL715" s="411">
        <f t="shared" ref="AL715" si="1957">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AA718" si="1958">Z717</f>
        <v>0</v>
      </c>
      <c r="AA718" s="411">
        <f t="shared" si="1958"/>
        <v>0</v>
      </c>
      <c r="AB718" s="411">
        <f t="shared" ref="AB718" si="1959">AB717</f>
        <v>0</v>
      </c>
      <c r="AC718" s="411">
        <f t="shared" ref="AC718" si="1960">AC717</f>
        <v>0</v>
      </c>
      <c r="AD718" s="411">
        <f t="shared" ref="AD718" si="1961">AD717</f>
        <v>0</v>
      </c>
      <c r="AE718" s="411">
        <f t="shared" ref="AE718" si="1962">AE717</f>
        <v>0</v>
      </c>
      <c r="AF718" s="411">
        <f t="shared" ref="AF718" si="1963">AF717</f>
        <v>0</v>
      </c>
      <c r="AG718" s="411">
        <f t="shared" ref="AG718" si="1964">AG717</f>
        <v>0</v>
      </c>
      <c r="AH718" s="411">
        <f t="shared" ref="AH718" si="1965">AH717</f>
        <v>0</v>
      </c>
      <c r="AI718" s="411">
        <f t="shared" ref="AI718" si="1966">AI717</f>
        <v>0</v>
      </c>
      <c r="AJ718" s="411">
        <f t="shared" ref="AJ718" si="1967">AJ717</f>
        <v>0</v>
      </c>
      <c r="AK718" s="411">
        <f t="shared" ref="AK718" si="1968">AK717</f>
        <v>0</v>
      </c>
      <c r="AL718" s="411">
        <f t="shared" ref="AL718" si="1969">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AA721" si="1970">Z720</f>
        <v>0</v>
      </c>
      <c r="AA721" s="411">
        <f t="shared" si="1970"/>
        <v>0</v>
      </c>
      <c r="AB721" s="411">
        <f t="shared" ref="AB721" si="1971">AB720</f>
        <v>0</v>
      </c>
      <c r="AC721" s="411">
        <f t="shared" ref="AC721" si="1972">AC720</f>
        <v>0</v>
      </c>
      <c r="AD721" s="411">
        <f t="shared" ref="AD721" si="1973">AD720</f>
        <v>0</v>
      </c>
      <c r="AE721" s="411">
        <f t="shared" ref="AE721" si="1974">AE720</f>
        <v>0</v>
      </c>
      <c r="AF721" s="411">
        <f t="shared" ref="AF721" si="1975">AF720</f>
        <v>0</v>
      </c>
      <c r="AG721" s="411">
        <f t="shared" ref="AG721" si="1976">AG720</f>
        <v>0</v>
      </c>
      <c r="AH721" s="411">
        <f t="shared" ref="AH721" si="1977">AH720</f>
        <v>0</v>
      </c>
      <c r="AI721" s="411">
        <f t="shared" ref="AI721" si="1978">AI720</f>
        <v>0</v>
      </c>
      <c r="AJ721" s="411">
        <f t="shared" ref="AJ721" si="1979">AJ720</f>
        <v>0</v>
      </c>
      <c r="AK721" s="411">
        <f t="shared" ref="AK721" si="1980">AK720</f>
        <v>0</v>
      </c>
      <c r="AL721" s="411">
        <f t="shared" ref="AL721" si="1981">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AA724" si="1982">Z723</f>
        <v>0</v>
      </c>
      <c r="AA724" s="411">
        <f t="shared" si="1982"/>
        <v>0</v>
      </c>
      <c r="AB724" s="411">
        <f t="shared" ref="AB724" si="1983">AB723</f>
        <v>0</v>
      </c>
      <c r="AC724" s="411">
        <f t="shared" ref="AC724" si="1984">AC723</f>
        <v>0</v>
      </c>
      <c r="AD724" s="411">
        <f t="shared" ref="AD724" si="1985">AD723</f>
        <v>0</v>
      </c>
      <c r="AE724" s="411">
        <f t="shared" ref="AE724" si="1986">AE723</f>
        <v>0</v>
      </c>
      <c r="AF724" s="411">
        <f t="shared" ref="AF724" si="1987">AF723</f>
        <v>0</v>
      </c>
      <c r="AG724" s="411">
        <f t="shared" ref="AG724" si="1988">AG723</f>
        <v>0</v>
      </c>
      <c r="AH724" s="411">
        <f t="shared" ref="AH724" si="1989">AH723</f>
        <v>0</v>
      </c>
      <c r="AI724" s="411">
        <f t="shared" ref="AI724" si="1990">AI723</f>
        <v>0</v>
      </c>
      <c r="AJ724" s="411">
        <f t="shared" ref="AJ724" si="1991">AJ723</f>
        <v>0</v>
      </c>
      <c r="AK724" s="411">
        <f t="shared" ref="AK724" si="1992">AK723</f>
        <v>0</v>
      </c>
      <c r="AL724" s="411">
        <f t="shared" ref="AL724" si="1993">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AA727" si="1994">Z726</f>
        <v>0</v>
      </c>
      <c r="AA727" s="411">
        <f t="shared" si="1994"/>
        <v>0</v>
      </c>
      <c r="AB727" s="411">
        <f t="shared" ref="AB727" si="1995">AB726</f>
        <v>0</v>
      </c>
      <c r="AC727" s="411">
        <f t="shared" ref="AC727" si="1996">AC726</f>
        <v>0</v>
      </c>
      <c r="AD727" s="411">
        <f t="shared" ref="AD727" si="1997">AD726</f>
        <v>0</v>
      </c>
      <c r="AE727" s="411">
        <f t="shared" ref="AE727" si="1998">AE726</f>
        <v>0</v>
      </c>
      <c r="AF727" s="411">
        <f t="shared" ref="AF727" si="1999">AF726</f>
        <v>0</v>
      </c>
      <c r="AG727" s="411">
        <f t="shared" ref="AG727" si="2000">AG726</f>
        <v>0</v>
      </c>
      <c r="AH727" s="411">
        <f t="shared" ref="AH727" si="2001">AH726</f>
        <v>0</v>
      </c>
      <c r="AI727" s="411">
        <f t="shared" ref="AI727" si="2002">AI726</f>
        <v>0</v>
      </c>
      <c r="AJ727" s="411">
        <f t="shared" ref="AJ727" si="2003">AJ726</f>
        <v>0</v>
      </c>
      <c r="AK727" s="411">
        <f t="shared" ref="AK727" si="2004">AK726</f>
        <v>0</v>
      </c>
      <c r="AL727" s="411">
        <f t="shared" ref="AL727" si="2005">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AA730" si="2006">Z729</f>
        <v>0</v>
      </c>
      <c r="AA730" s="411">
        <f t="shared" si="2006"/>
        <v>0</v>
      </c>
      <c r="AB730" s="411">
        <f t="shared" ref="AB730" si="2007">AB729</f>
        <v>0</v>
      </c>
      <c r="AC730" s="411">
        <f t="shared" ref="AC730" si="2008">AC729</f>
        <v>0</v>
      </c>
      <c r="AD730" s="411">
        <f t="shared" ref="AD730" si="2009">AD729</f>
        <v>0</v>
      </c>
      <c r="AE730" s="411">
        <f t="shared" ref="AE730" si="2010">AE729</f>
        <v>0</v>
      </c>
      <c r="AF730" s="411">
        <f t="shared" ref="AF730" si="2011">AF729</f>
        <v>0</v>
      </c>
      <c r="AG730" s="411">
        <f t="shared" ref="AG730" si="2012">AG729</f>
        <v>0</v>
      </c>
      <c r="AH730" s="411">
        <f t="shared" ref="AH730" si="2013">AH729</f>
        <v>0</v>
      </c>
      <c r="AI730" s="411">
        <f t="shared" ref="AI730" si="2014">AI729</f>
        <v>0</v>
      </c>
      <c r="AJ730" s="411">
        <f t="shared" ref="AJ730" si="2015">AJ729</f>
        <v>0</v>
      </c>
      <c r="AK730" s="411">
        <f t="shared" ref="AK730" si="2016">AK729</f>
        <v>0</v>
      </c>
      <c r="AL730" s="411">
        <f t="shared" ref="AL730" si="2017">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AA733" si="2018">Z732</f>
        <v>0</v>
      </c>
      <c r="AA733" s="411">
        <f t="shared" si="2018"/>
        <v>0</v>
      </c>
      <c r="AB733" s="411">
        <f t="shared" ref="AB733" si="2019">AB732</f>
        <v>0</v>
      </c>
      <c r="AC733" s="411">
        <f t="shared" ref="AC733" si="2020">AC732</f>
        <v>0</v>
      </c>
      <c r="AD733" s="411">
        <f t="shared" ref="AD733" si="2021">AD732</f>
        <v>0</v>
      </c>
      <c r="AE733" s="411">
        <f t="shared" ref="AE733" si="2022">AE732</f>
        <v>0</v>
      </c>
      <c r="AF733" s="411">
        <f t="shared" ref="AF733" si="2023">AF732</f>
        <v>0</v>
      </c>
      <c r="AG733" s="411">
        <f t="shared" ref="AG733" si="2024">AG732</f>
        <v>0</v>
      </c>
      <c r="AH733" s="411">
        <f t="shared" ref="AH733" si="2025">AH732</f>
        <v>0</v>
      </c>
      <c r="AI733" s="411">
        <f t="shared" ref="AI733" si="2026">AI732</f>
        <v>0</v>
      </c>
      <c r="AJ733" s="411">
        <f t="shared" ref="AJ733" si="2027">AJ732</f>
        <v>0</v>
      </c>
      <c r="AK733" s="411">
        <f t="shared" ref="AK733" si="2028">AK732</f>
        <v>0</v>
      </c>
      <c r="AL733" s="411">
        <f t="shared" ref="AL733" si="2029">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AA736" si="2030">Z735</f>
        <v>0</v>
      </c>
      <c r="AA736" s="411">
        <f t="shared" si="2030"/>
        <v>0</v>
      </c>
      <c r="AB736" s="411">
        <f t="shared" ref="AB736" si="2031">AB735</f>
        <v>0</v>
      </c>
      <c r="AC736" s="411">
        <f t="shared" ref="AC736" si="2032">AC735</f>
        <v>0</v>
      </c>
      <c r="AD736" s="411">
        <f t="shared" ref="AD736" si="2033">AD735</f>
        <v>0</v>
      </c>
      <c r="AE736" s="411">
        <f t="shared" ref="AE736" si="2034">AE735</f>
        <v>0</v>
      </c>
      <c r="AF736" s="411">
        <f t="shared" ref="AF736" si="2035">AF735</f>
        <v>0</v>
      </c>
      <c r="AG736" s="411">
        <f t="shared" ref="AG736" si="2036">AG735</f>
        <v>0</v>
      </c>
      <c r="AH736" s="411">
        <f t="shared" ref="AH736" si="2037">AH735</f>
        <v>0</v>
      </c>
      <c r="AI736" s="411">
        <f t="shared" ref="AI736" si="2038">AI735</f>
        <v>0</v>
      </c>
      <c r="AJ736" s="411">
        <f t="shared" ref="AJ736" si="2039">AJ735</f>
        <v>0</v>
      </c>
      <c r="AK736" s="411">
        <f t="shared" ref="AK736" si="2040">AK735</f>
        <v>0</v>
      </c>
      <c r="AL736" s="411">
        <f t="shared" ref="AL736" si="2041">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AA739" si="2042">Z738</f>
        <v>0</v>
      </c>
      <c r="AA739" s="411">
        <f t="shared" si="2042"/>
        <v>0</v>
      </c>
      <c r="AB739" s="411">
        <f t="shared" ref="AB739" si="2043">AB738</f>
        <v>0</v>
      </c>
      <c r="AC739" s="411">
        <f t="shared" ref="AC739" si="2044">AC738</f>
        <v>0</v>
      </c>
      <c r="AD739" s="411">
        <f t="shared" ref="AD739" si="2045">AD738</f>
        <v>0</v>
      </c>
      <c r="AE739" s="411">
        <f t="shared" ref="AE739" si="2046">AE738</f>
        <v>0</v>
      </c>
      <c r="AF739" s="411">
        <f t="shared" ref="AF739" si="2047">AF738</f>
        <v>0</v>
      </c>
      <c r="AG739" s="411">
        <f t="shared" ref="AG739" si="2048">AG738</f>
        <v>0</v>
      </c>
      <c r="AH739" s="411">
        <f t="shared" ref="AH739" si="2049">AH738</f>
        <v>0</v>
      </c>
      <c r="AI739" s="411">
        <f t="shared" ref="AI739" si="2050">AI738</f>
        <v>0</v>
      </c>
      <c r="AJ739" s="411">
        <f t="shared" ref="AJ739" si="2051">AJ738</f>
        <v>0</v>
      </c>
      <c r="AK739" s="411">
        <f t="shared" ref="AK739" si="2052">AK738</f>
        <v>0</v>
      </c>
      <c r="AL739" s="411">
        <f t="shared" ref="AL739" si="2053">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AA742" si="2054">Z741</f>
        <v>0</v>
      </c>
      <c r="AA742" s="411">
        <f t="shared" si="2054"/>
        <v>0</v>
      </c>
      <c r="AB742" s="411">
        <f t="shared" ref="AB742" si="2055">AB741</f>
        <v>0</v>
      </c>
      <c r="AC742" s="411">
        <f t="shared" ref="AC742" si="2056">AC741</f>
        <v>0</v>
      </c>
      <c r="AD742" s="411">
        <f t="shared" ref="AD742" si="2057">AD741</f>
        <v>0</v>
      </c>
      <c r="AE742" s="411">
        <f t="shared" ref="AE742" si="2058">AE741</f>
        <v>0</v>
      </c>
      <c r="AF742" s="411">
        <f t="shared" ref="AF742" si="2059">AF741</f>
        <v>0</v>
      </c>
      <c r="AG742" s="411">
        <f t="shared" ref="AG742" si="2060">AG741</f>
        <v>0</v>
      </c>
      <c r="AH742" s="411">
        <f t="shared" ref="AH742" si="2061">AH741</f>
        <v>0</v>
      </c>
      <c r="AI742" s="411">
        <f t="shared" ref="AI742" si="2062">AI741</f>
        <v>0</v>
      </c>
      <c r="AJ742" s="411">
        <f t="shared" ref="AJ742" si="2063">AJ741</f>
        <v>0</v>
      </c>
      <c r="AK742" s="411">
        <f t="shared" ref="AK742" si="2064">AK741</f>
        <v>0</v>
      </c>
      <c r="AL742" s="411">
        <f t="shared" ref="AL742" si="2065">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2133435.5426054467</v>
      </c>
      <c r="E744" s="329"/>
      <c r="F744" s="329"/>
      <c r="G744" s="329"/>
      <c r="H744" s="329"/>
      <c r="I744" s="329"/>
      <c r="J744" s="329"/>
      <c r="K744" s="329"/>
      <c r="L744" s="329"/>
      <c r="M744" s="329"/>
      <c r="N744" s="329"/>
      <c r="O744" s="329">
        <f>SUM(O587:O742)</f>
        <v>278.45749787234047</v>
      </c>
      <c r="P744" s="329"/>
      <c r="Q744" s="329"/>
      <c r="R744" s="329"/>
      <c r="S744" s="329"/>
      <c r="T744" s="329"/>
      <c r="U744" s="329"/>
      <c r="V744" s="329"/>
      <c r="W744" s="329"/>
      <c r="X744" s="329"/>
      <c r="Y744" s="329">
        <f>IF(Y585="kWh",SUMPRODUCT(D587:D742,Y587:Y742))</f>
        <v>784425.88097813143</v>
      </c>
      <c r="Z744" s="329">
        <f>IF(Z585="kWh",SUMPRODUCT(D587:D742,Z587:Z742))</f>
        <v>203214.67248244124</v>
      </c>
      <c r="AA744" s="329">
        <f>IF(AA585="kw",SUMPRODUCT(N587:N742,O587:O742,AA587:AA742),SUMPRODUCT(D587:D742,AA587:AA742))</f>
        <v>2973.9260772765961</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1345003</v>
      </c>
      <c r="Z745" s="392">
        <f>HLOOKUP(Z401,'2. LRAMVA Threshold'!$B$42:$Q$53,10,FALSE)</f>
        <v>543085</v>
      </c>
      <c r="AA745" s="392">
        <f>HLOOKUP(AA401,'2. LRAMVA Threshold'!$B$42:$Q$53,10,FALSE)</f>
        <v>10671</v>
      </c>
      <c r="AB745" s="392">
        <f>HLOOKUP(AB401,'2. LRAMVA Threshold'!$B$42:$Q$53,10,FALSE)</f>
        <v>196</v>
      </c>
      <c r="AC745" s="392">
        <f>HLOOKUP(AC401,'2. LRAMVA Threshold'!$B$42:$Q$53,10,FALSE)</f>
        <v>4684</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7.0000000000000001E-3</v>
      </c>
      <c r="Z747" s="341">
        <f>HLOOKUP(Z$35,'3.  Distribution Rates'!$C$122:$P$133,10,FALSE)</f>
        <v>1.41E-2</v>
      </c>
      <c r="AA747" s="341">
        <f>HLOOKUP(AA$35,'3.  Distribution Rates'!$C$122:$P$133,10,FALSE)</f>
        <v>3.3248000000000002</v>
      </c>
      <c r="AB747" s="341">
        <f>HLOOKUP(AB$35,'3.  Distribution Rates'!$C$122:$P$133,10,FALSE)</f>
        <v>15.6023</v>
      </c>
      <c r="AC747" s="341">
        <f>HLOOKUP(AC$35,'3.  Distribution Rates'!$C$122:$P$133,10,FALSE)</f>
        <v>1.2200000000000001E-2</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1054.4273659912526</v>
      </c>
      <c r="Z748" s="378">
        <f>'4.  2011-2014 LRAM'!Z141*Z747</f>
        <v>1708.5543113371095</v>
      </c>
      <c r="AA748" s="378">
        <f>'4.  2011-2014 LRAM'!AA141*AA747</f>
        <v>2006.4807678332202</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066">SUM(Y748:AL748)</f>
        <v>4769.4624451615819</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708.16304584710122</v>
      </c>
      <c r="Z749" s="378">
        <f>'4.  2011-2014 LRAM'!Z270*Z747</f>
        <v>6379.3054590472038</v>
      </c>
      <c r="AA749" s="378">
        <f>'4.  2011-2014 LRAM'!AA270*AA747</f>
        <v>6183.5320374619914</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066"/>
        <v>13271.000542356296</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985.67669217263312</v>
      </c>
      <c r="Z750" s="378">
        <f>'4.  2011-2014 LRAM'!Z399*Z747</f>
        <v>8587.6746459063106</v>
      </c>
      <c r="AA750" s="378">
        <f>'4.  2011-2014 LRAM'!AA399*AA747</f>
        <v>3990.1095955762366</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066"/>
        <v>13563.46093365518</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3690.5495907272943</v>
      </c>
      <c r="Z751" s="378">
        <f>'4.  2011-2014 LRAM'!Z529*Z747</f>
        <v>11600.523827971101</v>
      </c>
      <c r="AA751" s="378">
        <f>'4.  2011-2014 LRAM'!AA529*AA747</f>
        <v>1906.3304365377858</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066"/>
        <v>17197.403855236182</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A752" si="2067">Y210*Y747</f>
        <v>4043.6255691630117</v>
      </c>
      <c r="Z752" s="378">
        <f t="shared" si="2067"/>
        <v>7798.9188907531334</v>
      </c>
      <c r="AA752" s="378">
        <f t="shared" si="2067"/>
        <v>4395.0669943035882</v>
      </c>
      <c r="AB752" s="378">
        <f t="shared" ref="AB752:AL752" si="2068">AB210*AB747</f>
        <v>0</v>
      </c>
      <c r="AC752" s="378">
        <f t="shared" si="2068"/>
        <v>0</v>
      </c>
      <c r="AD752" s="378">
        <f t="shared" si="2068"/>
        <v>0</v>
      </c>
      <c r="AE752" s="378">
        <f t="shared" si="2068"/>
        <v>0</v>
      </c>
      <c r="AF752" s="378">
        <f t="shared" si="2068"/>
        <v>0</v>
      </c>
      <c r="AG752" s="378">
        <f t="shared" si="2068"/>
        <v>0</v>
      </c>
      <c r="AH752" s="378">
        <f t="shared" si="2068"/>
        <v>0</v>
      </c>
      <c r="AI752" s="378">
        <f t="shared" si="2068"/>
        <v>0</v>
      </c>
      <c r="AJ752" s="378">
        <f t="shared" si="2068"/>
        <v>0</v>
      </c>
      <c r="AK752" s="378">
        <f t="shared" si="2068"/>
        <v>0</v>
      </c>
      <c r="AL752" s="378">
        <f t="shared" si="2068"/>
        <v>0</v>
      </c>
      <c r="AM752" s="629">
        <f t="shared" si="2066"/>
        <v>16237.611454219734</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A753" si="2069">Y393*Y747</f>
        <v>10690.363536555766</v>
      </c>
      <c r="Z753" s="378">
        <f t="shared" si="2069"/>
        <v>7110.6234259695275</v>
      </c>
      <c r="AA753" s="378">
        <f t="shared" si="2069"/>
        <v>3111.2228756548739</v>
      </c>
      <c r="AB753" s="378">
        <f t="shared" ref="AB753:AL753" si="2070">AB393*AB747</f>
        <v>0</v>
      </c>
      <c r="AC753" s="378">
        <f t="shared" si="2070"/>
        <v>0</v>
      </c>
      <c r="AD753" s="378">
        <f t="shared" si="2070"/>
        <v>0</v>
      </c>
      <c r="AE753" s="378">
        <f t="shared" si="2070"/>
        <v>0</v>
      </c>
      <c r="AF753" s="378">
        <f t="shared" si="2070"/>
        <v>0</v>
      </c>
      <c r="AG753" s="378">
        <f t="shared" si="2070"/>
        <v>0</v>
      </c>
      <c r="AH753" s="378">
        <f t="shared" si="2070"/>
        <v>0</v>
      </c>
      <c r="AI753" s="378">
        <f t="shared" si="2070"/>
        <v>0</v>
      </c>
      <c r="AJ753" s="378">
        <f t="shared" si="2070"/>
        <v>0</v>
      </c>
      <c r="AK753" s="378">
        <f t="shared" si="2070"/>
        <v>0</v>
      </c>
      <c r="AL753" s="378">
        <f t="shared" si="2070"/>
        <v>0</v>
      </c>
      <c r="AM753" s="629">
        <f t="shared" si="2066"/>
        <v>20912.20983818017</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A754" si="2071">Y576*Y747</f>
        <v>25458.939653250934</v>
      </c>
      <c r="Z754" s="378">
        <f t="shared" si="2071"/>
        <v>1628.2705858726883</v>
      </c>
      <c r="AA754" s="378">
        <f t="shared" si="2071"/>
        <v>13186.885189984701</v>
      </c>
      <c r="AB754" s="378">
        <f t="shared" ref="AB754:AL754" si="2072">AB576*AB747</f>
        <v>40797.76492856913</v>
      </c>
      <c r="AC754" s="378">
        <f t="shared" si="2072"/>
        <v>0</v>
      </c>
      <c r="AD754" s="378">
        <f t="shared" si="2072"/>
        <v>0</v>
      </c>
      <c r="AE754" s="378">
        <f t="shared" si="2072"/>
        <v>0</v>
      </c>
      <c r="AF754" s="378">
        <f t="shared" si="2072"/>
        <v>0</v>
      </c>
      <c r="AG754" s="378">
        <f t="shared" si="2072"/>
        <v>0</v>
      </c>
      <c r="AH754" s="378">
        <f t="shared" si="2072"/>
        <v>0</v>
      </c>
      <c r="AI754" s="378">
        <f t="shared" si="2072"/>
        <v>0</v>
      </c>
      <c r="AJ754" s="378">
        <f t="shared" si="2072"/>
        <v>0</v>
      </c>
      <c r="AK754" s="378">
        <f t="shared" si="2072"/>
        <v>0</v>
      </c>
      <c r="AL754" s="378">
        <f t="shared" si="2072"/>
        <v>0</v>
      </c>
      <c r="AM754" s="629">
        <f t="shared" si="2066"/>
        <v>81071.860357677448</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5490.9811668469201</v>
      </c>
      <c r="Z755" s="378">
        <f t="shared" ref="Z755:AA755" si="2073">Z744*Z747</f>
        <v>2865.3268820024214</v>
      </c>
      <c r="AA755" s="378">
        <f t="shared" si="2073"/>
        <v>9887.709421729227</v>
      </c>
      <c r="AB755" s="378">
        <f t="shared" ref="AB755:AL755" si="2074">AB744*AB747</f>
        <v>0</v>
      </c>
      <c r="AC755" s="378">
        <f t="shared" si="2074"/>
        <v>0</v>
      </c>
      <c r="AD755" s="378">
        <f t="shared" si="2074"/>
        <v>0</v>
      </c>
      <c r="AE755" s="378">
        <f t="shared" si="2074"/>
        <v>0</v>
      </c>
      <c r="AF755" s="378">
        <f t="shared" si="2074"/>
        <v>0</v>
      </c>
      <c r="AG755" s="378">
        <f t="shared" si="2074"/>
        <v>0</v>
      </c>
      <c r="AH755" s="378">
        <f t="shared" si="2074"/>
        <v>0</v>
      </c>
      <c r="AI755" s="378">
        <f t="shared" si="2074"/>
        <v>0</v>
      </c>
      <c r="AJ755" s="378">
        <f t="shared" si="2074"/>
        <v>0</v>
      </c>
      <c r="AK755" s="378">
        <f t="shared" si="2074"/>
        <v>0</v>
      </c>
      <c r="AL755" s="378">
        <f t="shared" si="2074"/>
        <v>0</v>
      </c>
      <c r="AM755" s="629">
        <f t="shared" si="2066"/>
        <v>18244.017470578568</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52122.726620554909</v>
      </c>
      <c r="Z756" s="346">
        <f>SUM(Z748:Z755)</f>
        <v>47679.1980288595</v>
      </c>
      <c r="AA756" s="346">
        <f t="shared" ref="AA756" si="2075">SUM(AA748:AA755)</f>
        <v>44667.33731908162</v>
      </c>
      <c r="AB756" s="346">
        <f t="shared" ref="AB756:AE756" si="2076">SUM(AB748:AB755)</f>
        <v>40797.76492856913</v>
      </c>
      <c r="AC756" s="346">
        <f t="shared" si="2076"/>
        <v>0</v>
      </c>
      <c r="AD756" s="346">
        <f t="shared" si="2076"/>
        <v>0</v>
      </c>
      <c r="AE756" s="346">
        <f t="shared" si="2076"/>
        <v>0</v>
      </c>
      <c r="AF756" s="346">
        <f t="shared" ref="AF756:AL756" si="2077">SUM(AF748:AF755)</f>
        <v>0</v>
      </c>
      <c r="AG756" s="346">
        <f t="shared" si="2077"/>
        <v>0</v>
      </c>
      <c r="AH756" s="346">
        <f t="shared" si="2077"/>
        <v>0</v>
      </c>
      <c r="AI756" s="346">
        <f t="shared" si="2077"/>
        <v>0</v>
      </c>
      <c r="AJ756" s="346">
        <f t="shared" si="2077"/>
        <v>0</v>
      </c>
      <c r="AK756" s="346">
        <f t="shared" si="2077"/>
        <v>0</v>
      </c>
      <c r="AL756" s="346">
        <f t="shared" si="2077"/>
        <v>0</v>
      </c>
      <c r="AM756" s="407">
        <f>SUM(AM748:AM755)</f>
        <v>185267.02689706517</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9415.0210000000006</v>
      </c>
      <c r="Z757" s="347">
        <f t="shared" ref="Z757:AA757" si="2078">Z745*Z747</f>
        <v>7657.4984999999997</v>
      </c>
      <c r="AA757" s="347">
        <f t="shared" si="2078"/>
        <v>35478.940800000004</v>
      </c>
      <c r="AB757" s="347">
        <f t="shared" ref="AB757:AE757" si="2079">AB745*AB747</f>
        <v>3058.0508</v>
      </c>
      <c r="AC757" s="347">
        <f t="shared" si="2079"/>
        <v>57.144800000000004</v>
      </c>
      <c r="AD757" s="347">
        <f t="shared" si="2079"/>
        <v>0</v>
      </c>
      <c r="AE757" s="347">
        <f t="shared" si="2079"/>
        <v>0</v>
      </c>
      <c r="AF757" s="347">
        <f t="shared" ref="AF757:AL757" si="2080">AF745*AF747</f>
        <v>0</v>
      </c>
      <c r="AG757" s="347">
        <f t="shared" si="2080"/>
        <v>0</v>
      </c>
      <c r="AH757" s="347">
        <f t="shared" si="2080"/>
        <v>0</v>
      </c>
      <c r="AI757" s="347">
        <f t="shared" si="2080"/>
        <v>0</v>
      </c>
      <c r="AJ757" s="347">
        <f t="shared" si="2080"/>
        <v>0</v>
      </c>
      <c r="AK757" s="347">
        <f t="shared" si="2080"/>
        <v>0</v>
      </c>
      <c r="AL757" s="347">
        <f t="shared" si="2080"/>
        <v>0</v>
      </c>
      <c r="AM757" s="407">
        <f>SUM(Y757:AL757)</f>
        <v>55666.655900000005</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129600.37099706515</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778399.28923955967</v>
      </c>
      <c r="Z760" s="291">
        <f>SUMPRODUCT(E587:E742,Z587:Z742)</f>
        <v>195853.60662047693</v>
      </c>
      <c r="AA760" s="291">
        <f t="shared" ref="AA760" si="2081">IF(AA585="kw",SUMPRODUCT($N$587:$N$742,$P$587:$P$742,AA587:AA742),SUMPRODUCT($E$587:$E$742,AA587:AA742))</f>
        <v>2973.9260772765961</v>
      </c>
      <c r="AB760" s="291">
        <f>IF(AB585="kw",SUMPRODUCT($N$587:$N$742,$P$587:$P$742,AB587:AB742),SUMPRODUCT($E$587:$E$742,AB587:AB742))</f>
        <v>0</v>
      </c>
      <c r="AC760" s="291">
        <f t="shared" ref="AC760:AL760" si="2082">IF(AC585="kw",SUMPRODUCT($N$587:$N$742,$P$587:$P$742,AC587:AC742),SUMPRODUCT($E$587:$E$742,AC587:AC742))</f>
        <v>0</v>
      </c>
      <c r="AD760" s="291">
        <f t="shared" si="2082"/>
        <v>0</v>
      </c>
      <c r="AE760" s="291">
        <f t="shared" si="2082"/>
        <v>0</v>
      </c>
      <c r="AF760" s="291">
        <f t="shared" si="2082"/>
        <v>0</v>
      </c>
      <c r="AG760" s="291">
        <f t="shared" si="2082"/>
        <v>0</v>
      </c>
      <c r="AH760" s="291">
        <f t="shared" si="2082"/>
        <v>0</v>
      </c>
      <c r="AI760" s="291">
        <f t="shared" si="2082"/>
        <v>0</v>
      </c>
      <c r="AJ760" s="291">
        <f t="shared" si="2082"/>
        <v>0</v>
      </c>
      <c r="AK760" s="291">
        <f t="shared" si="2082"/>
        <v>0</v>
      </c>
      <c r="AL760" s="291">
        <f t="shared" si="2082"/>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778015.62158761255</v>
      </c>
      <c r="Z761" s="326">
        <f>SUMPRODUCT(F587:F742,Z587:Z742)</f>
        <v>180522.61478823921</v>
      </c>
      <c r="AA761" s="326">
        <f t="shared" ref="AA761" si="2083">IF(AA585="kw",SUMPRODUCT($N$587:$N$742,$Q$587:$Q$742,AA587:AA742),SUMPRODUCT($F$587:$F$742,AA587:AA742))</f>
        <v>2959.2197031253263</v>
      </c>
      <c r="AB761" s="326">
        <f t="shared" ref="AB761:AL761" si="2084">IF(AB585="kw",SUMPRODUCT($N$587:$N$742,$Q$587:$Q$742,AB587:AB742),SUMPRODUCT($F$587:$F$742,AB587:AB742))</f>
        <v>0</v>
      </c>
      <c r="AC761" s="326">
        <f t="shared" si="2084"/>
        <v>0</v>
      </c>
      <c r="AD761" s="326">
        <f t="shared" si="2084"/>
        <v>0</v>
      </c>
      <c r="AE761" s="326">
        <f t="shared" si="2084"/>
        <v>0</v>
      </c>
      <c r="AF761" s="326">
        <f t="shared" si="2084"/>
        <v>0</v>
      </c>
      <c r="AG761" s="326">
        <f t="shared" si="2084"/>
        <v>0</v>
      </c>
      <c r="AH761" s="326">
        <f t="shared" si="2084"/>
        <v>0</v>
      </c>
      <c r="AI761" s="326">
        <f t="shared" si="2084"/>
        <v>0</v>
      </c>
      <c r="AJ761" s="326">
        <f t="shared" si="2084"/>
        <v>0</v>
      </c>
      <c r="AK761" s="326">
        <f t="shared" si="2084"/>
        <v>0</v>
      </c>
      <c r="AL761" s="326">
        <f t="shared" si="2084"/>
        <v>0</v>
      </c>
      <c r="AM761" s="386"/>
    </row>
    <row r="762" spans="1:40" ht="20.25" customHeight="1">
      <c r="B762" s="368" t="s">
        <v>583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39" t="s">
        <v>211</v>
      </c>
      <c r="C766" s="841" t="s">
        <v>33</v>
      </c>
      <c r="D766" s="284" t="s">
        <v>422</v>
      </c>
      <c r="E766" s="843" t="s">
        <v>209</v>
      </c>
      <c r="F766" s="844"/>
      <c r="G766" s="844"/>
      <c r="H766" s="844"/>
      <c r="I766" s="844"/>
      <c r="J766" s="844"/>
      <c r="K766" s="844"/>
      <c r="L766" s="844"/>
      <c r="M766" s="845"/>
      <c r="N766" s="846" t="s">
        <v>213</v>
      </c>
      <c r="O766" s="284" t="s">
        <v>423</v>
      </c>
      <c r="P766" s="843" t="s">
        <v>212</v>
      </c>
      <c r="Q766" s="844"/>
      <c r="R766" s="844"/>
      <c r="S766" s="844"/>
      <c r="T766" s="844"/>
      <c r="U766" s="844"/>
      <c r="V766" s="844"/>
      <c r="W766" s="844"/>
      <c r="X766" s="845"/>
      <c r="Y766" s="836" t="s">
        <v>243</v>
      </c>
      <c r="Z766" s="837"/>
      <c r="AA766" s="837"/>
      <c r="AB766" s="837"/>
      <c r="AC766" s="837"/>
      <c r="AD766" s="837"/>
      <c r="AE766" s="837"/>
      <c r="AF766" s="837"/>
      <c r="AG766" s="837"/>
      <c r="AH766" s="837"/>
      <c r="AI766" s="837"/>
      <c r="AJ766" s="837"/>
      <c r="AK766" s="837"/>
      <c r="AL766" s="837"/>
      <c r="AM766" s="838"/>
    </row>
    <row r="767" spans="1:40" ht="65.25" customHeight="1">
      <c r="B767" s="840"/>
      <c r="C767" s="842"/>
      <c r="D767" s="285">
        <v>2019</v>
      </c>
      <c r="E767" s="285">
        <v>2020</v>
      </c>
      <c r="F767" s="285">
        <v>2021</v>
      </c>
      <c r="G767" s="285">
        <v>2022</v>
      </c>
      <c r="H767" s="285">
        <v>2023</v>
      </c>
      <c r="I767" s="285">
        <v>2024</v>
      </c>
      <c r="J767" s="285">
        <v>2025</v>
      </c>
      <c r="K767" s="285">
        <v>2026</v>
      </c>
      <c r="L767" s="285">
        <v>2027</v>
      </c>
      <c r="M767" s="285">
        <v>2028</v>
      </c>
      <c r="N767" s="847"/>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Streetlights</v>
      </c>
      <c r="AC767" s="285" t="str">
        <f>'1.  LRAMVA Summary'!H52</f>
        <v>Unmetered Scattered Load</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AA771" si="2085">Z770</f>
        <v>0</v>
      </c>
      <c r="AA771" s="411">
        <f t="shared" si="2085"/>
        <v>0</v>
      </c>
      <c r="AB771" s="411">
        <f t="shared" ref="AB771" si="2086">AB770</f>
        <v>0</v>
      </c>
      <c r="AC771" s="411">
        <f t="shared" ref="AC771" si="2087">AC770</f>
        <v>0</v>
      </c>
      <c r="AD771" s="411">
        <f t="shared" ref="AD771" si="2088">AD770</f>
        <v>0</v>
      </c>
      <c r="AE771" s="411">
        <f t="shared" ref="AE771" si="2089">AE770</f>
        <v>0</v>
      </c>
      <c r="AF771" s="411">
        <f t="shared" ref="AF771" si="2090">AF770</f>
        <v>0</v>
      </c>
      <c r="AG771" s="411">
        <f t="shared" ref="AG771" si="2091">AG770</f>
        <v>0</v>
      </c>
      <c r="AH771" s="411">
        <f t="shared" ref="AH771" si="2092">AH770</f>
        <v>0</v>
      </c>
      <c r="AI771" s="411">
        <f t="shared" ref="AI771" si="2093">AI770</f>
        <v>0</v>
      </c>
      <c r="AJ771" s="411">
        <f t="shared" ref="AJ771" si="2094">AJ770</f>
        <v>0</v>
      </c>
      <c r="AK771" s="411">
        <f t="shared" ref="AK771" si="2095">AK770</f>
        <v>0</v>
      </c>
      <c r="AL771" s="411">
        <f t="shared" ref="AL771" si="2096">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AA774" si="2097">Z773</f>
        <v>0</v>
      </c>
      <c r="AA774" s="411">
        <f t="shared" si="2097"/>
        <v>0</v>
      </c>
      <c r="AB774" s="411">
        <f t="shared" ref="AB774" si="2098">AB773</f>
        <v>0</v>
      </c>
      <c r="AC774" s="411">
        <f t="shared" ref="AC774" si="2099">AC773</f>
        <v>0</v>
      </c>
      <c r="AD774" s="411">
        <f t="shared" ref="AD774" si="2100">AD773</f>
        <v>0</v>
      </c>
      <c r="AE774" s="411">
        <f t="shared" ref="AE774" si="2101">AE773</f>
        <v>0</v>
      </c>
      <c r="AF774" s="411">
        <f t="shared" ref="AF774" si="2102">AF773</f>
        <v>0</v>
      </c>
      <c r="AG774" s="411">
        <f t="shared" ref="AG774" si="2103">AG773</f>
        <v>0</v>
      </c>
      <c r="AH774" s="411">
        <f t="shared" ref="AH774" si="2104">AH773</f>
        <v>0</v>
      </c>
      <c r="AI774" s="411">
        <f t="shared" ref="AI774" si="2105">AI773</f>
        <v>0</v>
      </c>
      <c r="AJ774" s="411">
        <f t="shared" ref="AJ774" si="2106">AJ773</f>
        <v>0</v>
      </c>
      <c r="AK774" s="411">
        <f t="shared" ref="AK774" si="2107">AK773</f>
        <v>0</v>
      </c>
      <c r="AL774" s="411">
        <f t="shared" ref="AL774" si="2108">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AA777" si="2109">Z776</f>
        <v>0</v>
      </c>
      <c r="AA777" s="411">
        <f t="shared" si="2109"/>
        <v>0</v>
      </c>
      <c r="AB777" s="411">
        <f t="shared" ref="AB777" si="2110">AB776</f>
        <v>0</v>
      </c>
      <c r="AC777" s="411">
        <f t="shared" ref="AC777" si="2111">AC776</f>
        <v>0</v>
      </c>
      <c r="AD777" s="411">
        <f t="shared" ref="AD777" si="2112">AD776</f>
        <v>0</v>
      </c>
      <c r="AE777" s="411">
        <f t="shared" ref="AE777" si="2113">AE776</f>
        <v>0</v>
      </c>
      <c r="AF777" s="411">
        <f t="shared" ref="AF777" si="2114">AF776</f>
        <v>0</v>
      </c>
      <c r="AG777" s="411">
        <f t="shared" ref="AG777" si="2115">AG776</f>
        <v>0</v>
      </c>
      <c r="AH777" s="411">
        <f t="shared" ref="AH777" si="2116">AH776</f>
        <v>0</v>
      </c>
      <c r="AI777" s="411">
        <f t="shared" ref="AI777" si="2117">AI776</f>
        <v>0</v>
      </c>
      <c r="AJ777" s="411">
        <f t="shared" ref="AJ777" si="2118">AJ776</f>
        <v>0</v>
      </c>
      <c r="AK777" s="411">
        <f t="shared" ref="AK777" si="2119">AK776</f>
        <v>0</v>
      </c>
      <c r="AL777" s="411">
        <f t="shared" ref="AL777" si="2120">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673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AA780" si="2121">Z779</f>
        <v>0</v>
      </c>
      <c r="AA780" s="411">
        <f t="shared" si="2121"/>
        <v>0</v>
      </c>
      <c r="AB780" s="411">
        <f t="shared" ref="AB780" si="2122">AB779</f>
        <v>0</v>
      </c>
      <c r="AC780" s="411">
        <f t="shared" ref="AC780" si="2123">AC779</f>
        <v>0</v>
      </c>
      <c r="AD780" s="411">
        <f t="shared" ref="AD780" si="2124">AD779</f>
        <v>0</v>
      </c>
      <c r="AE780" s="411">
        <f t="shared" ref="AE780" si="2125">AE779</f>
        <v>0</v>
      </c>
      <c r="AF780" s="411">
        <f t="shared" ref="AF780" si="2126">AF779</f>
        <v>0</v>
      </c>
      <c r="AG780" s="411">
        <f t="shared" ref="AG780" si="2127">AG779</f>
        <v>0</v>
      </c>
      <c r="AH780" s="411">
        <f t="shared" ref="AH780" si="2128">AH779</f>
        <v>0</v>
      </c>
      <c r="AI780" s="411">
        <f t="shared" ref="AI780" si="2129">AI779</f>
        <v>0</v>
      </c>
      <c r="AJ780" s="411">
        <f t="shared" ref="AJ780" si="2130">AJ779</f>
        <v>0</v>
      </c>
      <c r="AK780" s="411">
        <f t="shared" ref="AK780" si="2131">AK779</f>
        <v>0</v>
      </c>
      <c r="AL780" s="411">
        <f t="shared" ref="AL780" si="2132">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AA783" si="2133">Z782</f>
        <v>0</v>
      </c>
      <c r="AA783" s="411">
        <f t="shared" si="2133"/>
        <v>0</v>
      </c>
      <c r="AB783" s="411">
        <f t="shared" ref="AB783" si="2134">AB782</f>
        <v>0</v>
      </c>
      <c r="AC783" s="411">
        <f t="shared" ref="AC783" si="2135">AC782</f>
        <v>0</v>
      </c>
      <c r="AD783" s="411">
        <f t="shared" ref="AD783" si="2136">AD782</f>
        <v>0</v>
      </c>
      <c r="AE783" s="411">
        <f t="shared" ref="AE783" si="2137">AE782</f>
        <v>0</v>
      </c>
      <c r="AF783" s="411">
        <f t="shared" ref="AF783" si="2138">AF782</f>
        <v>0</v>
      </c>
      <c r="AG783" s="411">
        <f t="shared" ref="AG783" si="2139">AG782</f>
        <v>0</v>
      </c>
      <c r="AH783" s="411">
        <f t="shared" ref="AH783" si="2140">AH782</f>
        <v>0</v>
      </c>
      <c r="AI783" s="411">
        <f t="shared" ref="AI783" si="2141">AI782</f>
        <v>0</v>
      </c>
      <c r="AJ783" s="411">
        <f t="shared" ref="AJ783" si="2142">AJ782</f>
        <v>0</v>
      </c>
      <c r="AK783" s="411">
        <f t="shared" ref="AK783" si="2143">AK782</f>
        <v>0</v>
      </c>
      <c r="AL783" s="411">
        <f t="shared" ref="AL783" si="2144">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AA787" si="2145">Z786</f>
        <v>0</v>
      </c>
      <c r="AA787" s="411">
        <f t="shared" si="2145"/>
        <v>0</v>
      </c>
      <c r="AB787" s="411">
        <f t="shared" ref="AB787" si="2146">AB786</f>
        <v>0</v>
      </c>
      <c r="AC787" s="411">
        <f t="shared" ref="AC787" si="2147">AC786</f>
        <v>0</v>
      </c>
      <c r="AD787" s="411">
        <f t="shared" ref="AD787" si="2148">AD786</f>
        <v>0</v>
      </c>
      <c r="AE787" s="411">
        <f t="shared" ref="AE787" si="2149">AE786</f>
        <v>0</v>
      </c>
      <c r="AF787" s="411">
        <f t="shared" ref="AF787" si="2150">AF786</f>
        <v>0</v>
      </c>
      <c r="AG787" s="411">
        <f t="shared" ref="AG787" si="2151">AG786</f>
        <v>0</v>
      </c>
      <c r="AH787" s="411">
        <f t="shared" ref="AH787" si="2152">AH786</f>
        <v>0</v>
      </c>
      <c r="AI787" s="411">
        <f t="shared" ref="AI787" si="2153">AI786</f>
        <v>0</v>
      </c>
      <c r="AJ787" s="411">
        <f t="shared" ref="AJ787" si="2154">AJ786</f>
        <v>0</v>
      </c>
      <c r="AK787" s="411">
        <f t="shared" ref="AK787" si="2155">AK786</f>
        <v>0</v>
      </c>
      <c r="AL787" s="411">
        <f t="shared" ref="AL787" si="2156">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AA790" si="2157">Z789</f>
        <v>0</v>
      </c>
      <c r="AA790" s="411">
        <f t="shared" si="2157"/>
        <v>0</v>
      </c>
      <c r="AB790" s="411">
        <f t="shared" ref="AB790" si="2158">AB789</f>
        <v>0</v>
      </c>
      <c r="AC790" s="411">
        <f t="shared" ref="AC790" si="2159">AC789</f>
        <v>0</v>
      </c>
      <c r="AD790" s="411">
        <f t="shared" ref="AD790" si="2160">AD789</f>
        <v>0</v>
      </c>
      <c r="AE790" s="411">
        <f t="shared" ref="AE790" si="2161">AE789</f>
        <v>0</v>
      </c>
      <c r="AF790" s="411">
        <f t="shared" ref="AF790" si="2162">AF789</f>
        <v>0</v>
      </c>
      <c r="AG790" s="411">
        <f t="shared" ref="AG790" si="2163">AG789</f>
        <v>0</v>
      </c>
      <c r="AH790" s="411">
        <f t="shared" ref="AH790" si="2164">AH789</f>
        <v>0</v>
      </c>
      <c r="AI790" s="411">
        <f t="shared" ref="AI790" si="2165">AI789</f>
        <v>0</v>
      </c>
      <c r="AJ790" s="411">
        <f t="shared" ref="AJ790" si="2166">AJ789</f>
        <v>0</v>
      </c>
      <c r="AK790" s="411">
        <f t="shared" ref="AK790" si="2167">AK789</f>
        <v>0</v>
      </c>
      <c r="AL790" s="411">
        <f t="shared" ref="AL790" si="2168">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AA793" si="2169">Z792</f>
        <v>0</v>
      </c>
      <c r="AA793" s="411">
        <f t="shared" si="2169"/>
        <v>0</v>
      </c>
      <c r="AB793" s="411">
        <f t="shared" ref="AB793" si="2170">AB792</f>
        <v>0</v>
      </c>
      <c r="AC793" s="411">
        <f t="shared" ref="AC793" si="2171">AC792</f>
        <v>0</v>
      </c>
      <c r="AD793" s="411">
        <f t="shared" ref="AD793" si="2172">AD792</f>
        <v>0</v>
      </c>
      <c r="AE793" s="411">
        <f t="shared" ref="AE793" si="2173">AE792</f>
        <v>0</v>
      </c>
      <c r="AF793" s="411">
        <f t="shared" ref="AF793" si="2174">AF792</f>
        <v>0</v>
      </c>
      <c r="AG793" s="411">
        <f t="shared" ref="AG793" si="2175">AG792</f>
        <v>0</v>
      </c>
      <c r="AH793" s="411">
        <f t="shared" ref="AH793" si="2176">AH792</f>
        <v>0</v>
      </c>
      <c r="AI793" s="411">
        <f t="shared" ref="AI793" si="2177">AI792</f>
        <v>0</v>
      </c>
      <c r="AJ793" s="411">
        <f t="shared" ref="AJ793" si="2178">AJ792</f>
        <v>0</v>
      </c>
      <c r="AK793" s="411">
        <f t="shared" ref="AK793" si="2179">AK792</f>
        <v>0</v>
      </c>
      <c r="AL793" s="411">
        <f t="shared" ref="AL793" si="2180">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AA796" si="2181">Z795</f>
        <v>0</v>
      </c>
      <c r="AA796" s="411">
        <f t="shared" si="2181"/>
        <v>0</v>
      </c>
      <c r="AB796" s="411">
        <f t="shared" ref="AB796" si="2182">AB795</f>
        <v>0</v>
      </c>
      <c r="AC796" s="411">
        <f t="shared" ref="AC796" si="2183">AC795</f>
        <v>0</v>
      </c>
      <c r="AD796" s="411">
        <f t="shared" ref="AD796" si="2184">AD795</f>
        <v>0</v>
      </c>
      <c r="AE796" s="411">
        <f t="shared" ref="AE796" si="2185">AE795</f>
        <v>0</v>
      </c>
      <c r="AF796" s="411">
        <f t="shared" ref="AF796" si="2186">AF795</f>
        <v>0</v>
      </c>
      <c r="AG796" s="411">
        <f t="shared" ref="AG796" si="2187">AG795</f>
        <v>0</v>
      </c>
      <c r="AH796" s="411">
        <f t="shared" ref="AH796" si="2188">AH795</f>
        <v>0</v>
      </c>
      <c r="AI796" s="411">
        <f t="shared" ref="AI796" si="2189">AI795</f>
        <v>0</v>
      </c>
      <c r="AJ796" s="411">
        <f t="shared" ref="AJ796" si="2190">AJ795</f>
        <v>0</v>
      </c>
      <c r="AK796" s="411">
        <f t="shared" ref="AK796" si="2191">AK795</f>
        <v>0</v>
      </c>
      <c r="AL796" s="411">
        <f t="shared" ref="AL796" si="219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AA799" si="2193">Z798</f>
        <v>0</v>
      </c>
      <c r="AA799" s="411">
        <f t="shared" si="2193"/>
        <v>0</v>
      </c>
      <c r="AB799" s="411">
        <f t="shared" ref="AB799" si="2194">AB798</f>
        <v>0</v>
      </c>
      <c r="AC799" s="411">
        <f t="shared" ref="AC799" si="2195">AC798</f>
        <v>0</v>
      </c>
      <c r="AD799" s="411">
        <f t="shared" ref="AD799" si="2196">AD798</f>
        <v>0</v>
      </c>
      <c r="AE799" s="411">
        <f t="shared" ref="AE799" si="2197">AE798</f>
        <v>0</v>
      </c>
      <c r="AF799" s="411">
        <f t="shared" ref="AF799" si="2198">AF798</f>
        <v>0</v>
      </c>
      <c r="AG799" s="411">
        <f t="shared" ref="AG799" si="2199">AG798</f>
        <v>0</v>
      </c>
      <c r="AH799" s="411">
        <f t="shared" ref="AH799" si="2200">AH798</f>
        <v>0</v>
      </c>
      <c r="AI799" s="411">
        <f t="shared" ref="AI799" si="2201">AI798</f>
        <v>0</v>
      </c>
      <c r="AJ799" s="411">
        <f t="shared" ref="AJ799" si="2202">AJ798</f>
        <v>0</v>
      </c>
      <c r="AK799" s="411">
        <f t="shared" ref="AK799" si="2203">AK798</f>
        <v>0</v>
      </c>
      <c r="AL799" s="411">
        <f t="shared" ref="AL799" si="2204">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AA803" si="2205">Z802</f>
        <v>0</v>
      </c>
      <c r="AA803" s="411">
        <f t="shared" si="2205"/>
        <v>0</v>
      </c>
      <c r="AB803" s="411">
        <f t="shared" ref="AB803" si="2206">AB802</f>
        <v>0</v>
      </c>
      <c r="AC803" s="411">
        <f t="shared" ref="AC803" si="2207">AC802</f>
        <v>0</v>
      </c>
      <c r="AD803" s="411">
        <f t="shared" ref="AD803" si="2208">AD802</f>
        <v>0</v>
      </c>
      <c r="AE803" s="411">
        <f t="shared" ref="AE803" si="2209">AE802</f>
        <v>0</v>
      </c>
      <c r="AF803" s="411">
        <f t="shared" ref="AF803" si="2210">AF802</f>
        <v>0</v>
      </c>
      <c r="AG803" s="411">
        <f t="shared" ref="AG803" si="2211">AG802</f>
        <v>0</v>
      </c>
      <c r="AH803" s="411">
        <f t="shared" ref="AH803" si="2212">AH802</f>
        <v>0</v>
      </c>
      <c r="AI803" s="411">
        <f t="shared" ref="AI803" si="2213">AI802</f>
        <v>0</v>
      </c>
      <c r="AJ803" s="411">
        <f t="shared" ref="AJ803" si="2214">AJ802</f>
        <v>0</v>
      </c>
      <c r="AK803" s="411">
        <f t="shared" ref="AK803" si="2215">AK802</f>
        <v>0</v>
      </c>
      <c r="AL803" s="411">
        <f t="shared" ref="AL803" si="2216">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AA806" si="2217">Z805</f>
        <v>0</v>
      </c>
      <c r="AA806" s="411">
        <f t="shared" si="2217"/>
        <v>0</v>
      </c>
      <c r="AB806" s="411">
        <f t="shared" ref="AB806" si="2218">AB805</f>
        <v>0</v>
      </c>
      <c r="AC806" s="411">
        <f t="shared" ref="AC806" si="2219">AC805</f>
        <v>0</v>
      </c>
      <c r="AD806" s="411">
        <f t="shared" ref="AD806" si="2220">AD805</f>
        <v>0</v>
      </c>
      <c r="AE806" s="411">
        <f t="shared" ref="AE806" si="2221">AE805</f>
        <v>0</v>
      </c>
      <c r="AF806" s="411">
        <f t="shared" ref="AF806" si="2222">AF805</f>
        <v>0</v>
      </c>
      <c r="AG806" s="411">
        <f t="shared" ref="AG806" si="2223">AG805</f>
        <v>0</v>
      </c>
      <c r="AH806" s="411">
        <f t="shared" ref="AH806" si="2224">AH805</f>
        <v>0</v>
      </c>
      <c r="AI806" s="411">
        <f t="shared" ref="AI806" si="2225">AI805</f>
        <v>0</v>
      </c>
      <c r="AJ806" s="411">
        <f t="shared" ref="AJ806" si="2226">AJ805</f>
        <v>0</v>
      </c>
      <c r="AK806" s="411">
        <f t="shared" ref="AK806" si="2227">AK805</f>
        <v>0</v>
      </c>
      <c r="AL806" s="411">
        <f t="shared" ref="AL806" si="2228">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AA809" si="2229">Z808</f>
        <v>0</v>
      </c>
      <c r="AA809" s="411">
        <f t="shared" si="2229"/>
        <v>0</v>
      </c>
      <c r="AB809" s="411">
        <f t="shared" ref="AB809" si="2230">AB808</f>
        <v>0</v>
      </c>
      <c r="AC809" s="411">
        <f t="shared" ref="AC809" si="2231">AC808</f>
        <v>0</v>
      </c>
      <c r="AD809" s="411">
        <f t="shared" ref="AD809" si="2232">AD808</f>
        <v>0</v>
      </c>
      <c r="AE809" s="411">
        <f t="shared" ref="AE809" si="2233">AE808</f>
        <v>0</v>
      </c>
      <c r="AF809" s="411">
        <f t="shared" ref="AF809" si="2234">AF808</f>
        <v>0</v>
      </c>
      <c r="AG809" s="411">
        <f t="shared" ref="AG809" si="2235">AG808</f>
        <v>0</v>
      </c>
      <c r="AH809" s="411">
        <f t="shared" ref="AH809" si="2236">AH808</f>
        <v>0</v>
      </c>
      <c r="AI809" s="411">
        <f t="shared" ref="AI809" si="2237">AI808</f>
        <v>0</v>
      </c>
      <c r="AJ809" s="411">
        <f t="shared" ref="AJ809" si="2238">AJ808</f>
        <v>0</v>
      </c>
      <c r="AK809" s="411">
        <f t="shared" ref="AK809" si="2239">AK808</f>
        <v>0</v>
      </c>
      <c r="AL809" s="411">
        <f t="shared" ref="AL809" si="2240">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AA813" si="2241">Z812</f>
        <v>0</v>
      </c>
      <c r="AA813" s="411">
        <f t="shared" si="2241"/>
        <v>0</v>
      </c>
      <c r="AB813" s="411">
        <f t="shared" ref="AB813" si="2242">AB812</f>
        <v>0</v>
      </c>
      <c r="AC813" s="411">
        <f t="shared" ref="AC813" si="2243">AC812</f>
        <v>0</v>
      </c>
      <c r="AD813" s="411">
        <f t="shared" ref="AD813" si="2244">AD812</f>
        <v>0</v>
      </c>
      <c r="AE813" s="411">
        <f t="shared" ref="AE813" si="2245">AE812</f>
        <v>0</v>
      </c>
      <c r="AF813" s="411">
        <f t="shared" ref="AF813" si="2246">AF812</f>
        <v>0</v>
      </c>
      <c r="AG813" s="411">
        <f t="shared" ref="AG813" si="2247">AG812</f>
        <v>0</v>
      </c>
      <c r="AH813" s="411">
        <f t="shared" ref="AH813" si="2248">AH812</f>
        <v>0</v>
      </c>
      <c r="AI813" s="411">
        <f t="shared" ref="AI813" si="2249">AI812</f>
        <v>0</v>
      </c>
      <c r="AJ813" s="411">
        <f t="shared" ref="AJ813" si="2250">AJ812</f>
        <v>0</v>
      </c>
      <c r="AK813" s="411">
        <f t="shared" ref="AK813" si="2251">AK812</f>
        <v>0</v>
      </c>
      <c r="AL813" s="411">
        <f t="shared" ref="AL813" si="2252">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A817" si="2253">Z816</f>
        <v>0</v>
      </c>
      <c r="AA817" s="411">
        <f t="shared" si="2253"/>
        <v>0</v>
      </c>
      <c r="AB817" s="411">
        <f t="shared" ref="AB817:AL817" si="2254">AB816</f>
        <v>0</v>
      </c>
      <c r="AC817" s="411">
        <f t="shared" si="2254"/>
        <v>0</v>
      </c>
      <c r="AD817" s="411">
        <f t="shared" si="2254"/>
        <v>0</v>
      </c>
      <c r="AE817" s="411">
        <f t="shared" si="2254"/>
        <v>0</v>
      </c>
      <c r="AF817" s="411">
        <f t="shared" si="2254"/>
        <v>0</v>
      </c>
      <c r="AG817" s="411">
        <f t="shared" si="2254"/>
        <v>0</v>
      </c>
      <c r="AH817" s="411">
        <f t="shared" si="2254"/>
        <v>0</v>
      </c>
      <c r="AI817" s="411">
        <f t="shared" si="2254"/>
        <v>0</v>
      </c>
      <c r="AJ817" s="411">
        <f t="shared" si="2254"/>
        <v>0</v>
      </c>
      <c r="AK817" s="411">
        <f t="shared" si="2254"/>
        <v>0</v>
      </c>
      <c r="AL817" s="411">
        <f t="shared" si="2254"/>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A820" si="2255">Z819</f>
        <v>0</v>
      </c>
      <c r="AA820" s="411">
        <f t="shared" si="2255"/>
        <v>0</v>
      </c>
      <c r="AB820" s="411">
        <f t="shared" ref="AB820:AL820" si="2256">AB819</f>
        <v>0</v>
      </c>
      <c r="AC820" s="411">
        <f t="shared" si="2256"/>
        <v>0</v>
      </c>
      <c r="AD820" s="411">
        <f t="shared" si="2256"/>
        <v>0</v>
      </c>
      <c r="AE820" s="411">
        <f t="shared" si="2256"/>
        <v>0</v>
      </c>
      <c r="AF820" s="411">
        <f t="shared" si="2256"/>
        <v>0</v>
      </c>
      <c r="AG820" s="411">
        <f t="shared" si="2256"/>
        <v>0</v>
      </c>
      <c r="AH820" s="411">
        <f t="shared" si="2256"/>
        <v>0</v>
      </c>
      <c r="AI820" s="411">
        <f t="shared" si="2256"/>
        <v>0</v>
      </c>
      <c r="AJ820" s="411">
        <f t="shared" si="2256"/>
        <v>0</v>
      </c>
      <c r="AK820" s="411">
        <f t="shared" si="2256"/>
        <v>0</v>
      </c>
      <c r="AL820" s="411">
        <f t="shared" si="2256"/>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A824" si="2257">Z823</f>
        <v>0</v>
      </c>
      <c r="AA824" s="411">
        <f t="shared" si="2257"/>
        <v>0</v>
      </c>
      <c r="AB824" s="411">
        <f t="shared" ref="AB824:AL824" si="2258">AB823</f>
        <v>0</v>
      </c>
      <c r="AC824" s="411">
        <f t="shared" si="2258"/>
        <v>0</v>
      </c>
      <c r="AD824" s="411">
        <f t="shared" si="2258"/>
        <v>0</v>
      </c>
      <c r="AE824" s="411">
        <f t="shared" si="2258"/>
        <v>0</v>
      </c>
      <c r="AF824" s="411">
        <f t="shared" si="2258"/>
        <v>0</v>
      </c>
      <c r="AG824" s="411">
        <f t="shared" si="2258"/>
        <v>0</v>
      </c>
      <c r="AH824" s="411">
        <f t="shared" si="2258"/>
        <v>0</v>
      </c>
      <c r="AI824" s="411">
        <f t="shared" si="2258"/>
        <v>0</v>
      </c>
      <c r="AJ824" s="411">
        <f t="shared" si="2258"/>
        <v>0</v>
      </c>
      <c r="AK824" s="411">
        <f t="shared" si="2258"/>
        <v>0</v>
      </c>
      <c r="AL824" s="411">
        <f t="shared" si="2258"/>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A827" si="2259">Z826</f>
        <v>0</v>
      </c>
      <c r="AA827" s="411">
        <f t="shared" si="2259"/>
        <v>0</v>
      </c>
      <c r="AB827" s="411">
        <f t="shared" ref="AB827:AL827" si="2260">AB826</f>
        <v>0</v>
      </c>
      <c r="AC827" s="411">
        <f t="shared" si="2260"/>
        <v>0</v>
      </c>
      <c r="AD827" s="411">
        <f t="shared" si="2260"/>
        <v>0</v>
      </c>
      <c r="AE827" s="411">
        <f t="shared" si="2260"/>
        <v>0</v>
      </c>
      <c r="AF827" s="411">
        <f t="shared" si="2260"/>
        <v>0</v>
      </c>
      <c r="AG827" s="411">
        <f t="shared" si="2260"/>
        <v>0</v>
      </c>
      <c r="AH827" s="411">
        <f t="shared" si="2260"/>
        <v>0</v>
      </c>
      <c r="AI827" s="411">
        <f t="shared" si="2260"/>
        <v>0</v>
      </c>
      <c r="AJ827" s="411">
        <f t="shared" si="2260"/>
        <v>0</v>
      </c>
      <c r="AK827" s="411">
        <f t="shared" si="2260"/>
        <v>0</v>
      </c>
      <c r="AL827" s="411">
        <f t="shared" si="2260"/>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A830" si="2261">Z829</f>
        <v>0</v>
      </c>
      <c r="AA830" s="411">
        <f t="shared" si="2261"/>
        <v>0</v>
      </c>
      <c r="AB830" s="411">
        <f t="shared" ref="AB830:AL830" si="2262">AB829</f>
        <v>0</v>
      </c>
      <c r="AC830" s="411">
        <f t="shared" si="2262"/>
        <v>0</v>
      </c>
      <c r="AD830" s="411">
        <f t="shared" si="2262"/>
        <v>0</v>
      </c>
      <c r="AE830" s="411">
        <f t="shared" si="2262"/>
        <v>0</v>
      </c>
      <c r="AF830" s="411">
        <f t="shared" si="2262"/>
        <v>0</v>
      </c>
      <c r="AG830" s="411">
        <f t="shared" si="2262"/>
        <v>0</v>
      </c>
      <c r="AH830" s="411">
        <f t="shared" si="2262"/>
        <v>0</v>
      </c>
      <c r="AI830" s="411">
        <f t="shared" si="2262"/>
        <v>0</v>
      </c>
      <c r="AJ830" s="411">
        <f t="shared" si="2262"/>
        <v>0</v>
      </c>
      <c r="AK830" s="411">
        <f t="shared" si="2262"/>
        <v>0</v>
      </c>
      <c r="AL830" s="411">
        <f t="shared" si="226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A833" si="2263">Z832</f>
        <v>0</v>
      </c>
      <c r="AA833" s="411">
        <f t="shared" si="2263"/>
        <v>0</v>
      </c>
      <c r="AB833" s="411">
        <f t="shared" ref="AB833:AL833" si="2264">AB832</f>
        <v>0</v>
      </c>
      <c r="AC833" s="411">
        <f t="shared" si="2264"/>
        <v>0</v>
      </c>
      <c r="AD833" s="411">
        <f t="shared" si="2264"/>
        <v>0</v>
      </c>
      <c r="AE833" s="411">
        <f t="shared" si="2264"/>
        <v>0</v>
      </c>
      <c r="AF833" s="411">
        <f t="shared" si="2264"/>
        <v>0</v>
      </c>
      <c r="AG833" s="411">
        <f t="shared" si="2264"/>
        <v>0</v>
      </c>
      <c r="AH833" s="411">
        <f t="shared" si="2264"/>
        <v>0</v>
      </c>
      <c r="AI833" s="411">
        <f t="shared" si="2264"/>
        <v>0</v>
      </c>
      <c r="AJ833" s="411">
        <f t="shared" si="2264"/>
        <v>0</v>
      </c>
      <c r="AK833" s="411">
        <f t="shared" si="2264"/>
        <v>0</v>
      </c>
      <c r="AL833" s="411">
        <f t="shared" si="2264"/>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AA838" si="2265">Z837</f>
        <v>0</v>
      </c>
      <c r="AA838" s="411">
        <f t="shared" si="2265"/>
        <v>0</v>
      </c>
      <c r="AB838" s="411">
        <f t="shared" ref="AB838" si="2266">AB837</f>
        <v>0</v>
      </c>
      <c r="AC838" s="411">
        <f t="shared" ref="AC838" si="2267">AC837</f>
        <v>0</v>
      </c>
      <c r="AD838" s="411">
        <f t="shared" ref="AD838" si="2268">AD837</f>
        <v>0</v>
      </c>
      <c r="AE838" s="411">
        <f t="shared" ref="AE838" si="2269">AE837</f>
        <v>0</v>
      </c>
      <c r="AF838" s="411">
        <f t="shared" ref="AF838" si="2270">AF837</f>
        <v>0</v>
      </c>
      <c r="AG838" s="411">
        <f t="shared" ref="AG838" si="2271">AG837</f>
        <v>0</v>
      </c>
      <c r="AH838" s="411">
        <f t="shared" ref="AH838" si="2272">AH837</f>
        <v>0</v>
      </c>
      <c r="AI838" s="411">
        <f t="shared" ref="AI838" si="2273">AI837</f>
        <v>0</v>
      </c>
      <c r="AJ838" s="411">
        <f t="shared" ref="AJ838" si="2274">AJ837</f>
        <v>0</v>
      </c>
      <c r="AK838" s="411">
        <f t="shared" ref="AK838" si="2275">AK837</f>
        <v>0</v>
      </c>
      <c r="AL838" s="411">
        <f t="shared" ref="AL838" si="227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v>13076</v>
      </c>
      <c r="E840" s="295">
        <v>13076</v>
      </c>
      <c r="F840" s="295">
        <v>13076</v>
      </c>
      <c r="G840" s="295">
        <v>13076</v>
      </c>
      <c r="H840" s="295">
        <v>13076</v>
      </c>
      <c r="I840" s="295">
        <v>13076</v>
      </c>
      <c r="J840" s="295">
        <v>13076</v>
      </c>
      <c r="K840" s="295">
        <v>13076</v>
      </c>
      <c r="L840" s="295">
        <v>13076</v>
      </c>
      <c r="M840" s="295">
        <v>13076</v>
      </c>
      <c r="N840" s="291"/>
      <c r="O840" s="295"/>
      <c r="P840" s="295"/>
      <c r="Q840" s="295"/>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AA841" si="2277">Z840</f>
        <v>0</v>
      </c>
      <c r="AA841" s="411">
        <f t="shared" si="2277"/>
        <v>0</v>
      </c>
      <c r="AB841" s="411">
        <f t="shared" ref="AB841" si="2278">AB840</f>
        <v>0</v>
      </c>
      <c r="AC841" s="411">
        <f t="shared" ref="AC841" si="2279">AC840</f>
        <v>0</v>
      </c>
      <c r="AD841" s="411">
        <f t="shared" ref="AD841" si="2280">AD840</f>
        <v>0</v>
      </c>
      <c r="AE841" s="411">
        <f t="shared" ref="AE841" si="2281">AE840</f>
        <v>0</v>
      </c>
      <c r="AF841" s="411">
        <f t="shared" ref="AF841" si="2282">AF840</f>
        <v>0</v>
      </c>
      <c r="AG841" s="411">
        <f t="shared" ref="AG841" si="2283">AG840</f>
        <v>0</v>
      </c>
      <c r="AH841" s="411">
        <f t="shared" ref="AH841" si="2284">AH840</f>
        <v>0</v>
      </c>
      <c r="AI841" s="411">
        <f t="shared" ref="AI841" si="2285">AI840</f>
        <v>0</v>
      </c>
      <c r="AJ841" s="411">
        <f t="shared" ref="AJ841" si="2286">AJ840</f>
        <v>0</v>
      </c>
      <c r="AK841" s="411">
        <f t="shared" ref="AK841" si="2287">AK840</f>
        <v>0</v>
      </c>
      <c r="AL841" s="411">
        <f t="shared" ref="AL841" si="2288">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AA844" si="2289">Z843</f>
        <v>0</v>
      </c>
      <c r="AA844" s="411">
        <f t="shared" si="2289"/>
        <v>0</v>
      </c>
      <c r="AB844" s="411">
        <f t="shared" ref="AB844" si="2290">AB843</f>
        <v>0</v>
      </c>
      <c r="AC844" s="411">
        <f t="shared" ref="AC844" si="2291">AC843</f>
        <v>0</v>
      </c>
      <c r="AD844" s="411">
        <f t="shared" ref="AD844" si="2292">AD843</f>
        <v>0</v>
      </c>
      <c r="AE844" s="411">
        <f t="shared" ref="AE844" si="2293">AE843</f>
        <v>0</v>
      </c>
      <c r="AF844" s="411">
        <f t="shared" ref="AF844" si="2294">AF843</f>
        <v>0</v>
      </c>
      <c r="AG844" s="411">
        <f t="shared" ref="AG844" si="2295">AG843</f>
        <v>0</v>
      </c>
      <c r="AH844" s="411">
        <f t="shared" ref="AH844" si="2296">AH843</f>
        <v>0</v>
      </c>
      <c r="AI844" s="411">
        <f t="shared" ref="AI844" si="2297">AI843</f>
        <v>0</v>
      </c>
      <c r="AJ844" s="411">
        <f t="shared" ref="AJ844" si="2298">AJ843</f>
        <v>0</v>
      </c>
      <c r="AK844" s="411">
        <f t="shared" ref="AK844" si="2299">AK843</f>
        <v>0</v>
      </c>
      <c r="AL844" s="411">
        <f t="shared" ref="AL844" si="2300">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AA847" si="2301">Z846</f>
        <v>0</v>
      </c>
      <c r="AA847" s="411">
        <f t="shared" si="2301"/>
        <v>0</v>
      </c>
      <c r="AB847" s="411">
        <f t="shared" ref="AB847" si="2302">AB846</f>
        <v>0</v>
      </c>
      <c r="AC847" s="411">
        <f t="shared" ref="AC847" si="2303">AC846</f>
        <v>0</v>
      </c>
      <c r="AD847" s="411">
        <f t="shared" ref="AD847" si="2304">AD846</f>
        <v>0</v>
      </c>
      <c r="AE847" s="411">
        <f t="shared" ref="AE847" si="2305">AE846</f>
        <v>0</v>
      </c>
      <c r="AF847" s="411">
        <f t="shared" ref="AF847" si="2306">AF846</f>
        <v>0</v>
      </c>
      <c r="AG847" s="411">
        <f t="shared" ref="AG847" si="2307">AG846</f>
        <v>0</v>
      </c>
      <c r="AH847" s="411">
        <f t="shared" ref="AH847" si="2308">AH846</f>
        <v>0</v>
      </c>
      <c r="AI847" s="411">
        <f t="shared" ref="AI847" si="2309">AI846</f>
        <v>0</v>
      </c>
      <c r="AJ847" s="411">
        <f t="shared" ref="AJ847" si="2310">AJ846</f>
        <v>0</v>
      </c>
      <c r="AK847" s="411">
        <f t="shared" ref="AK847" si="2311">AK846</f>
        <v>0</v>
      </c>
      <c r="AL847" s="411">
        <f t="shared" ref="AL847" si="2312">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A851" si="2313">Z850</f>
        <v>0</v>
      </c>
      <c r="AA851" s="411">
        <f t="shared" si="2313"/>
        <v>0</v>
      </c>
      <c r="AB851" s="411">
        <f t="shared" ref="AB851" si="2314">AB850</f>
        <v>0</v>
      </c>
      <c r="AC851" s="411">
        <f t="shared" ref="AC851" si="2315">AC850</f>
        <v>0</v>
      </c>
      <c r="AD851" s="411">
        <f t="shared" ref="AD851" si="2316">AD850</f>
        <v>0</v>
      </c>
      <c r="AE851" s="411">
        <f t="shared" ref="AE851" si="2317">AE850</f>
        <v>0</v>
      </c>
      <c r="AF851" s="411">
        <f t="shared" ref="AF851" si="2318">AF850</f>
        <v>0</v>
      </c>
      <c r="AG851" s="411">
        <f t="shared" ref="AG851" si="2319">AG850</f>
        <v>0</v>
      </c>
      <c r="AH851" s="411">
        <f t="shared" ref="AH851" si="2320">AH850</f>
        <v>0</v>
      </c>
      <c r="AI851" s="411">
        <f t="shared" ref="AI851" si="2321">AI850</f>
        <v>0</v>
      </c>
      <c r="AJ851" s="411">
        <f t="shared" ref="AJ851" si="2322">AJ850</f>
        <v>0</v>
      </c>
      <c r="AK851" s="411">
        <f t="shared" ref="AK851" si="2323">AK850</f>
        <v>0</v>
      </c>
      <c r="AL851" s="411">
        <f t="shared" ref="AL851" si="2324">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v>84512</v>
      </c>
      <c r="E853" s="295">
        <v>84512</v>
      </c>
      <c r="F853" s="295">
        <v>84094.079359077325</v>
      </c>
      <c r="G853" s="295">
        <v>84094.079359077325</v>
      </c>
      <c r="H853" s="295">
        <v>84094.079359077325</v>
      </c>
      <c r="I853" s="295">
        <v>84091.832252136926</v>
      </c>
      <c r="J853" s="295">
        <v>84091.832252136926</v>
      </c>
      <c r="K853" s="295">
        <v>84091.832252136926</v>
      </c>
      <c r="L853" s="295">
        <v>84091.832252136926</v>
      </c>
      <c r="M853" s="295">
        <v>84091.832252136926</v>
      </c>
      <c r="N853" s="295">
        <v>12</v>
      </c>
      <c r="O853" s="295">
        <v>19.060000000000002</v>
      </c>
      <c r="P853" s="295">
        <v>19.060000000000002</v>
      </c>
      <c r="Q853" s="295">
        <v>18.965746315127014</v>
      </c>
      <c r="R853" s="295">
        <v>18.965746315127014</v>
      </c>
      <c r="S853" s="295">
        <v>18.965746315127014</v>
      </c>
      <c r="T853" s="295">
        <v>18.965239524869013</v>
      </c>
      <c r="U853" s="295">
        <v>18.965239524869013</v>
      </c>
      <c r="V853" s="295">
        <v>18.965239524869013</v>
      </c>
      <c r="W853" s="295">
        <v>18.965239524869013</v>
      </c>
      <c r="X853" s="295">
        <v>18.965239524869013</v>
      </c>
      <c r="Y853" s="426"/>
      <c r="Z853" s="415">
        <v>0.33</v>
      </c>
      <c r="AA853" s="415">
        <v>0.67</v>
      </c>
      <c r="AB853" s="415"/>
      <c r="AC853" s="415"/>
      <c r="AD853" s="415"/>
      <c r="AE853" s="415"/>
      <c r="AF853" s="415"/>
      <c r="AG853" s="415"/>
      <c r="AH853" s="415"/>
      <c r="AI853" s="415"/>
      <c r="AJ853" s="415"/>
      <c r="AK853" s="415"/>
      <c r="AL853" s="415"/>
      <c r="AM853" s="296">
        <f>SUM(Y853:AL853)</f>
        <v>1</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A854" si="2325">Z853</f>
        <v>0.33</v>
      </c>
      <c r="AA854" s="411">
        <f t="shared" si="2325"/>
        <v>0.67</v>
      </c>
      <c r="AB854" s="411">
        <f t="shared" ref="AB854" si="2326">AB853</f>
        <v>0</v>
      </c>
      <c r="AC854" s="411">
        <f t="shared" ref="AC854" si="2327">AC853</f>
        <v>0</v>
      </c>
      <c r="AD854" s="411">
        <f t="shared" ref="AD854" si="2328">AD853</f>
        <v>0</v>
      </c>
      <c r="AE854" s="411">
        <f t="shared" ref="AE854" si="2329">AE853</f>
        <v>0</v>
      </c>
      <c r="AF854" s="411">
        <f t="shared" ref="AF854" si="2330">AF853</f>
        <v>0</v>
      </c>
      <c r="AG854" s="411">
        <f t="shared" ref="AG854" si="2331">AG853</f>
        <v>0</v>
      </c>
      <c r="AH854" s="411">
        <f t="shared" ref="AH854" si="2332">AH853</f>
        <v>0</v>
      </c>
      <c r="AI854" s="411">
        <f t="shared" ref="AI854" si="2333">AI853</f>
        <v>0</v>
      </c>
      <c r="AJ854" s="411">
        <f t="shared" ref="AJ854" si="2334">AJ853</f>
        <v>0</v>
      </c>
      <c r="AK854" s="411">
        <f t="shared" ref="AK854" si="2335">AK853</f>
        <v>0</v>
      </c>
      <c r="AL854" s="411">
        <f t="shared" ref="AL854" si="2336">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v>15168</v>
      </c>
      <c r="E856" s="295">
        <v>13355.44412557943</v>
      </c>
      <c r="F856" s="295">
        <v>9752.8484882848479</v>
      </c>
      <c r="G856" s="295">
        <v>9723.2637104159112</v>
      </c>
      <c r="H856" s="295">
        <v>9723.2637104159112</v>
      </c>
      <c r="I856" s="295">
        <v>9723.2637104159112</v>
      </c>
      <c r="J856" s="295">
        <v>9723.2637104159112</v>
      </c>
      <c r="K856" s="295">
        <v>9723.2637104159112</v>
      </c>
      <c r="L856" s="295">
        <v>9723.2637104159112</v>
      </c>
      <c r="M856" s="295">
        <v>9723.2637104159112</v>
      </c>
      <c r="N856" s="295">
        <v>12</v>
      </c>
      <c r="O856" s="295"/>
      <c r="P856" s="295"/>
      <c r="Q856" s="295"/>
      <c r="R856" s="295"/>
      <c r="S856" s="295"/>
      <c r="T856" s="295"/>
      <c r="U856" s="295"/>
      <c r="V856" s="295"/>
      <c r="W856" s="295"/>
      <c r="X856" s="295"/>
      <c r="Y856" s="426"/>
      <c r="Z856" s="415">
        <v>1</v>
      </c>
      <c r="AA856" s="415"/>
      <c r="AB856" s="415"/>
      <c r="AC856" s="415"/>
      <c r="AD856" s="415"/>
      <c r="AE856" s="415"/>
      <c r="AF856" s="415"/>
      <c r="AG856" s="415"/>
      <c r="AH856" s="415"/>
      <c r="AI856" s="415"/>
      <c r="AJ856" s="415"/>
      <c r="AK856" s="415"/>
      <c r="AL856" s="415"/>
      <c r="AM856" s="296">
        <f>SUM(Y856:AL856)</f>
        <v>1</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A857" si="2337">Z856</f>
        <v>1</v>
      </c>
      <c r="AA857" s="411">
        <f t="shared" si="2337"/>
        <v>0</v>
      </c>
      <c r="AB857" s="411">
        <f t="shared" ref="AB857" si="2338">AB856</f>
        <v>0</v>
      </c>
      <c r="AC857" s="411">
        <f t="shared" ref="AC857" si="2339">AC856</f>
        <v>0</v>
      </c>
      <c r="AD857" s="411">
        <f t="shared" ref="AD857" si="2340">AD856</f>
        <v>0</v>
      </c>
      <c r="AE857" s="411">
        <f t="shared" ref="AE857" si="2341">AE856</f>
        <v>0</v>
      </c>
      <c r="AF857" s="411">
        <f t="shared" ref="AF857" si="2342">AF856</f>
        <v>0</v>
      </c>
      <c r="AG857" s="411">
        <f t="shared" ref="AG857" si="2343">AG856</f>
        <v>0</v>
      </c>
      <c r="AH857" s="411">
        <f t="shared" ref="AH857" si="2344">AH856</f>
        <v>0</v>
      </c>
      <c r="AI857" s="411">
        <f t="shared" ref="AI857" si="2345">AI856</f>
        <v>0</v>
      </c>
      <c r="AJ857" s="411">
        <f t="shared" ref="AJ857" si="2346">AJ856</f>
        <v>0</v>
      </c>
      <c r="AK857" s="411">
        <f t="shared" ref="AK857" si="2347">AK856</f>
        <v>0</v>
      </c>
      <c r="AL857" s="411">
        <f t="shared" ref="AL857" si="2348">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A860" si="2349">Z859</f>
        <v>0</v>
      </c>
      <c r="AA860" s="411">
        <f t="shared" si="2349"/>
        <v>0</v>
      </c>
      <c r="AB860" s="411">
        <f t="shared" ref="AB860" si="2350">AB859</f>
        <v>0</v>
      </c>
      <c r="AC860" s="411">
        <f t="shared" ref="AC860" si="2351">AC859</f>
        <v>0</v>
      </c>
      <c r="AD860" s="411">
        <f t="shared" ref="AD860" si="2352">AD859</f>
        <v>0</v>
      </c>
      <c r="AE860" s="411">
        <f t="shared" ref="AE860" si="2353">AE859</f>
        <v>0</v>
      </c>
      <c r="AF860" s="411">
        <f t="shared" ref="AF860" si="2354">AF859</f>
        <v>0</v>
      </c>
      <c r="AG860" s="411">
        <f t="shared" ref="AG860" si="2355">AG859</f>
        <v>0</v>
      </c>
      <c r="AH860" s="411">
        <f t="shared" ref="AH860" si="2356">AH859</f>
        <v>0</v>
      </c>
      <c r="AI860" s="411">
        <f t="shared" ref="AI860" si="2357">AI859</f>
        <v>0</v>
      </c>
      <c r="AJ860" s="411">
        <f t="shared" ref="AJ860" si="2358">AJ859</f>
        <v>0</v>
      </c>
      <c r="AK860" s="411">
        <f t="shared" ref="AK860" si="2359">AK859</f>
        <v>0</v>
      </c>
      <c r="AL860" s="411">
        <f t="shared" ref="AL860" si="2360">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AA863" si="2361">Z862</f>
        <v>0</v>
      </c>
      <c r="AA863" s="411">
        <f t="shared" si="2361"/>
        <v>0</v>
      </c>
      <c r="AB863" s="411">
        <f t="shared" ref="AB863" si="2362">AB862</f>
        <v>0</v>
      </c>
      <c r="AC863" s="411">
        <f t="shared" ref="AC863" si="2363">AC862</f>
        <v>0</v>
      </c>
      <c r="AD863" s="411">
        <f t="shared" ref="AD863" si="2364">AD862</f>
        <v>0</v>
      </c>
      <c r="AE863" s="411">
        <f t="shared" ref="AE863" si="2365">AE862</f>
        <v>0</v>
      </c>
      <c r="AF863" s="411">
        <f t="shared" ref="AF863" si="2366">AF862</f>
        <v>0</v>
      </c>
      <c r="AG863" s="411">
        <f t="shared" ref="AG863" si="2367">AG862</f>
        <v>0</v>
      </c>
      <c r="AH863" s="411">
        <f t="shared" ref="AH863" si="2368">AH862</f>
        <v>0</v>
      </c>
      <c r="AI863" s="411">
        <f t="shared" ref="AI863" si="2369">AI862</f>
        <v>0</v>
      </c>
      <c r="AJ863" s="411">
        <f t="shared" ref="AJ863" si="2370">AJ862</f>
        <v>0</v>
      </c>
      <c r="AK863" s="411">
        <f t="shared" ref="AK863" si="2371">AK862</f>
        <v>0</v>
      </c>
      <c r="AL863" s="411">
        <f t="shared" ref="AL863" si="2372">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v>1137000</v>
      </c>
      <c r="E865" s="295">
        <v>1137000</v>
      </c>
      <c r="F865" s="295">
        <v>1137000</v>
      </c>
      <c r="G865" s="295">
        <v>1137000</v>
      </c>
      <c r="H865" s="295">
        <v>1137000</v>
      </c>
      <c r="I865" s="295">
        <v>1137000</v>
      </c>
      <c r="J865" s="295">
        <v>1137000</v>
      </c>
      <c r="K865" s="295">
        <v>1137000</v>
      </c>
      <c r="L865" s="295">
        <v>1137000</v>
      </c>
      <c r="M865" s="295">
        <v>1137000</v>
      </c>
      <c r="N865" s="295">
        <v>12</v>
      </c>
      <c r="O865" s="295">
        <v>115.28</v>
      </c>
      <c r="P865" s="295">
        <v>115.28</v>
      </c>
      <c r="Q865" s="295">
        <v>115.28</v>
      </c>
      <c r="R865" s="295">
        <v>115.28</v>
      </c>
      <c r="S865" s="295">
        <v>115.28</v>
      </c>
      <c r="T865" s="295">
        <v>115.28</v>
      </c>
      <c r="U865" s="295">
        <v>115.28</v>
      </c>
      <c r="V865" s="295">
        <v>115.28</v>
      </c>
      <c r="W865" s="295">
        <v>115.28</v>
      </c>
      <c r="X865" s="295">
        <v>115.28</v>
      </c>
      <c r="Y865" s="426"/>
      <c r="Z865" s="415"/>
      <c r="AA865" s="415">
        <v>1</v>
      </c>
      <c r="AB865" s="415"/>
      <c r="AC865" s="415"/>
      <c r="AD865" s="415"/>
      <c r="AE865" s="415"/>
      <c r="AF865" s="415"/>
      <c r="AG865" s="415"/>
      <c r="AH865" s="415"/>
      <c r="AI865" s="415"/>
      <c r="AJ865" s="415"/>
      <c r="AK865" s="415"/>
      <c r="AL865" s="415"/>
      <c r="AM865" s="296">
        <f>SUM(Y865:AL865)</f>
        <v>1</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AA866" si="2373">Z865</f>
        <v>0</v>
      </c>
      <c r="AA866" s="411">
        <f t="shared" si="2373"/>
        <v>1</v>
      </c>
      <c r="AB866" s="411">
        <f t="shared" ref="AB866" si="2374">AB865</f>
        <v>0</v>
      </c>
      <c r="AC866" s="411">
        <f t="shared" ref="AC866" si="2375">AC865</f>
        <v>0</v>
      </c>
      <c r="AD866" s="411">
        <f t="shared" ref="AD866" si="2376">AD865</f>
        <v>0</v>
      </c>
      <c r="AE866" s="411">
        <f t="shared" ref="AE866" si="2377">AE865</f>
        <v>0</v>
      </c>
      <c r="AF866" s="411">
        <f t="shared" ref="AF866" si="2378">AF865</f>
        <v>0</v>
      </c>
      <c r="AG866" s="411">
        <f t="shared" ref="AG866" si="2379">AG865</f>
        <v>0</v>
      </c>
      <c r="AH866" s="411">
        <f t="shared" ref="AH866" si="2380">AH865</f>
        <v>0</v>
      </c>
      <c r="AI866" s="411">
        <f t="shared" ref="AI866" si="2381">AI865</f>
        <v>0</v>
      </c>
      <c r="AJ866" s="411">
        <f t="shared" ref="AJ866" si="2382">AJ865</f>
        <v>0</v>
      </c>
      <c r="AK866" s="411">
        <f t="shared" ref="AK866" si="2383">AK865</f>
        <v>0</v>
      </c>
      <c r="AL866" s="411">
        <f t="shared" ref="AL866" si="2384">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AA869" si="2385">Z868</f>
        <v>0</v>
      </c>
      <c r="AA869" s="411">
        <f t="shared" si="2385"/>
        <v>0</v>
      </c>
      <c r="AB869" s="411">
        <f t="shared" ref="AB869" si="2386">AB868</f>
        <v>0</v>
      </c>
      <c r="AC869" s="411">
        <f t="shared" ref="AC869" si="2387">AC868</f>
        <v>0</v>
      </c>
      <c r="AD869" s="411">
        <f t="shared" ref="AD869" si="2388">AD868</f>
        <v>0</v>
      </c>
      <c r="AE869" s="411">
        <f t="shared" ref="AE869" si="2389">AE868</f>
        <v>0</v>
      </c>
      <c r="AF869" s="411">
        <f t="shared" ref="AF869" si="2390">AF868</f>
        <v>0</v>
      </c>
      <c r="AG869" s="411">
        <f t="shared" ref="AG869" si="2391">AG868</f>
        <v>0</v>
      </c>
      <c r="AH869" s="411">
        <f t="shared" ref="AH869" si="2392">AH868</f>
        <v>0</v>
      </c>
      <c r="AI869" s="411">
        <f t="shared" ref="AI869" si="2393">AI868</f>
        <v>0</v>
      </c>
      <c r="AJ869" s="411">
        <f t="shared" ref="AJ869" si="2394">AJ868</f>
        <v>0</v>
      </c>
      <c r="AK869" s="411">
        <f t="shared" ref="AK869" si="2395">AK868</f>
        <v>0</v>
      </c>
      <c r="AL869" s="411">
        <f t="shared" ref="AL869" si="239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AA872" si="2397">Z871</f>
        <v>0</v>
      </c>
      <c r="AA872" s="411">
        <f t="shared" si="2397"/>
        <v>0</v>
      </c>
      <c r="AB872" s="411">
        <f t="shared" ref="AB872" si="2398">AB871</f>
        <v>0</v>
      </c>
      <c r="AC872" s="411">
        <f t="shared" ref="AC872" si="2399">AC871</f>
        <v>0</v>
      </c>
      <c r="AD872" s="411">
        <f t="shared" ref="AD872" si="2400">AD871</f>
        <v>0</v>
      </c>
      <c r="AE872" s="411">
        <f t="shared" ref="AE872" si="2401">AE871</f>
        <v>0</v>
      </c>
      <c r="AF872" s="411">
        <f t="shared" ref="AF872" si="2402">AF871</f>
        <v>0</v>
      </c>
      <c r="AG872" s="411">
        <f t="shared" ref="AG872" si="2403">AG871</f>
        <v>0</v>
      </c>
      <c r="AH872" s="411">
        <f t="shared" ref="AH872" si="2404">AH871</f>
        <v>0</v>
      </c>
      <c r="AI872" s="411">
        <f t="shared" ref="AI872" si="2405">AI871</f>
        <v>0</v>
      </c>
      <c r="AJ872" s="411">
        <f t="shared" ref="AJ872" si="2406">AJ871</f>
        <v>0</v>
      </c>
      <c r="AK872" s="411">
        <f t="shared" ref="AK872" si="2407">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AA876" si="2408">Z875</f>
        <v>0</v>
      </c>
      <c r="AA876" s="411">
        <f t="shared" si="2408"/>
        <v>0</v>
      </c>
      <c r="AB876" s="411">
        <f t="shared" ref="AB876" si="2409">AB875</f>
        <v>0</v>
      </c>
      <c r="AC876" s="411">
        <f t="shared" ref="AC876" si="2410">AC875</f>
        <v>0</v>
      </c>
      <c r="AD876" s="411">
        <f t="shared" ref="AD876" si="2411">AD875</f>
        <v>0</v>
      </c>
      <c r="AE876" s="411">
        <f t="shared" ref="AE876" si="2412">AE875</f>
        <v>0</v>
      </c>
      <c r="AF876" s="411">
        <f t="shared" ref="AF876" si="2413">AF875</f>
        <v>0</v>
      </c>
      <c r="AG876" s="411">
        <f t="shared" ref="AG876" si="2414">AG875</f>
        <v>0</v>
      </c>
      <c r="AH876" s="411">
        <f t="shared" ref="AH876" si="2415">AH875</f>
        <v>0</v>
      </c>
      <c r="AI876" s="411">
        <f t="shared" ref="AI876" si="2416">AI875</f>
        <v>0</v>
      </c>
      <c r="AJ876" s="411">
        <f t="shared" ref="AJ876" si="2417">AJ875</f>
        <v>0</v>
      </c>
      <c r="AK876" s="411">
        <f t="shared" ref="AK876" si="2418">AK875</f>
        <v>0</v>
      </c>
      <c r="AL876" s="411">
        <f t="shared" ref="AL876" si="2419">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AA879" si="2420">Z878</f>
        <v>0</v>
      </c>
      <c r="AA879" s="411">
        <f t="shared" si="2420"/>
        <v>0</v>
      </c>
      <c r="AB879" s="411">
        <f t="shared" ref="AB879" si="2421">AB878</f>
        <v>0</v>
      </c>
      <c r="AC879" s="411">
        <f t="shared" ref="AC879" si="2422">AC878</f>
        <v>0</v>
      </c>
      <c r="AD879" s="411">
        <f t="shared" ref="AD879" si="2423">AD878</f>
        <v>0</v>
      </c>
      <c r="AE879" s="411">
        <f t="shared" ref="AE879" si="2424">AE878</f>
        <v>0</v>
      </c>
      <c r="AF879" s="411">
        <f t="shared" ref="AF879" si="2425">AF878</f>
        <v>0</v>
      </c>
      <c r="AG879" s="411">
        <f t="shared" ref="AG879" si="2426">AG878</f>
        <v>0</v>
      </c>
      <c r="AH879" s="411">
        <f t="shared" ref="AH879" si="2427">AH878</f>
        <v>0</v>
      </c>
      <c r="AI879" s="411">
        <f t="shared" ref="AI879" si="2428">AI878</f>
        <v>0</v>
      </c>
      <c r="AJ879" s="411">
        <f t="shared" ref="AJ879" si="2429">AJ878</f>
        <v>0</v>
      </c>
      <c r="AK879" s="411">
        <f t="shared" ref="AK879" si="2430">AK878</f>
        <v>0</v>
      </c>
      <c r="AL879" s="411">
        <f t="shared" ref="AL879" si="2431">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AA882" si="2432">Z881</f>
        <v>0</v>
      </c>
      <c r="AA882" s="411">
        <f t="shared" si="2432"/>
        <v>0</v>
      </c>
      <c r="AB882" s="411">
        <f t="shared" ref="AB882" si="2433">AB881</f>
        <v>0</v>
      </c>
      <c r="AC882" s="411">
        <f t="shared" ref="AC882" si="2434">AC881</f>
        <v>0</v>
      </c>
      <c r="AD882" s="411">
        <f t="shared" ref="AD882" si="2435">AD881</f>
        <v>0</v>
      </c>
      <c r="AE882" s="411">
        <f t="shared" ref="AE882" si="2436">AE881</f>
        <v>0</v>
      </c>
      <c r="AF882" s="411">
        <f t="shared" ref="AF882" si="2437">AF881</f>
        <v>0</v>
      </c>
      <c r="AG882" s="411">
        <f t="shared" ref="AG882" si="2438">AG881</f>
        <v>0</v>
      </c>
      <c r="AH882" s="411">
        <f t="shared" ref="AH882" si="2439">AH881</f>
        <v>0</v>
      </c>
      <c r="AI882" s="411">
        <f t="shared" ref="AI882" si="2440">AI881</f>
        <v>0</v>
      </c>
      <c r="AJ882" s="411">
        <f t="shared" ref="AJ882" si="2441">AJ881</f>
        <v>0</v>
      </c>
      <c r="AK882" s="411">
        <f t="shared" ref="AK882" si="2442">AK881</f>
        <v>0</v>
      </c>
      <c r="AL882" s="411">
        <f t="shared" ref="AL882" si="2443">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A886" si="2444">Z885</f>
        <v>0</v>
      </c>
      <c r="AA886" s="411">
        <f t="shared" si="2444"/>
        <v>0</v>
      </c>
      <c r="AB886" s="411">
        <f t="shared" ref="AB886" si="2445">AB885</f>
        <v>0</v>
      </c>
      <c r="AC886" s="411">
        <f t="shared" ref="AC886" si="2446">AC885</f>
        <v>0</v>
      </c>
      <c r="AD886" s="411">
        <f t="shared" ref="AD886" si="2447">AD885</f>
        <v>0</v>
      </c>
      <c r="AE886" s="411">
        <f t="shared" ref="AE886" si="2448">AE885</f>
        <v>0</v>
      </c>
      <c r="AF886" s="411">
        <f t="shared" ref="AF886" si="2449">AF885</f>
        <v>0</v>
      </c>
      <c r="AG886" s="411">
        <f t="shared" ref="AG886" si="2450">AG885</f>
        <v>0</v>
      </c>
      <c r="AH886" s="411">
        <f t="shared" ref="AH886" si="2451">AH885</f>
        <v>0</v>
      </c>
      <c r="AI886" s="411">
        <f t="shared" ref="AI886" si="2452">AI885</f>
        <v>0</v>
      </c>
      <c r="AJ886" s="411">
        <f t="shared" ref="AJ886" si="2453">AJ885</f>
        <v>0</v>
      </c>
      <c r="AK886" s="411">
        <f t="shared" ref="AK886" si="2454">AK885</f>
        <v>0</v>
      </c>
      <c r="AL886" s="411">
        <f t="shared" ref="AL886" si="2455">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A889" si="2456">Z888</f>
        <v>0</v>
      </c>
      <c r="AA889" s="411">
        <f t="shared" si="2456"/>
        <v>0</v>
      </c>
      <c r="AB889" s="411">
        <f t="shared" ref="AB889" si="2457">AB888</f>
        <v>0</v>
      </c>
      <c r="AC889" s="411">
        <f t="shared" ref="AC889" si="2458">AC888</f>
        <v>0</v>
      </c>
      <c r="AD889" s="411">
        <f t="shared" ref="AD889" si="2459">AD888</f>
        <v>0</v>
      </c>
      <c r="AE889" s="411">
        <f t="shared" ref="AE889" si="2460">AE888</f>
        <v>0</v>
      </c>
      <c r="AF889" s="411">
        <f t="shared" ref="AF889" si="2461">AF888</f>
        <v>0</v>
      </c>
      <c r="AG889" s="411">
        <f t="shared" ref="AG889" si="2462">AG888</f>
        <v>0</v>
      </c>
      <c r="AH889" s="411">
        <f t="shared" ref="AH889" si="2463">AH888</f>
        <v>0</v>
      </c>
      <c r="AI889" s="411">
        <f t="shared" ref="AI889" si="2464">AI888</f>
        <v>0</v>
      </c>
      <c r="AJ889" s="411">
        <f t="shared" ref="AJ889" si="2465">AJ888</f>
        <v>0</v>
      </c>
      <c r="AK889" s="411">
        <f t="shared" ref="AK889" si="2466">AK888</f>
        <v>0</v>
      </c>
      <c r="AL889" s="411">
        <f t="shared" ref="AL889" si="2467">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A892" si="2468">Z891</f>
        <v>0</v>
      </c>
      <c r="AA892" s="411">
        <f t="shared" si="2468"/>
        <v>0</v>
      </c>
      <c r="AB892" s="411">
        <f t="shared" ref="AB892" si="2469">AB891</f>
        <v>0</v>
      </c>
      <c r="AC892" s="411">
        <f t="shared" ref="AC892" si="2470">AC891</f>
        <v>0</v>
      </c>
      <c r="AD892" s="411">
        <f t="shared" ref="AD892" si="2471">AD891</f>
        <v>0</v>
      </c>
      <c r="AE892" s="411">
        <f t="shared" ref="AE892" si="2472">AE891</f>
        <v>0</v>
      </c>
      <c r="AF892" s="411">
        <f t="shared" ref="AF892" si="2473">AF891</f>
        <v>0</v>
      </c>
      <c r="AG892" s="411">
        <f t="shared" ref="AG892" si="2474">AG891</f>
        <v>0</v>
      </c>
      <c r="AH892" s="411">
        <f t="shared" ref="AH892" si="2475">AH891</f>
        <v>0</v>
      </c>
      <c r="AI892" s="411">
        <f t="shared" ref="AI892" si="2476">AI891</f>
        <v>0</v>
      </c>
      <c r="AJ892" s="411">
        <f t="shared" ref="AJ892" si="2477">AJ891</f>
        <v>0</v>
      </c>
      <c r="AK892" s="411">
        <f t="shared" ref="AK892" si="2478">AK891</f>
        <v>0</v>
      </c>
      <c r="AL892" s="411">
        <f t="shared" ref="AL892" si="2479">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AA895" si="2480">Z894</f>
        <v>0</v>
      </c>
      <c r="AA895" s="411">
        <f t="shared" si="2480"/>
        <v>0</v>
      </c>
      <c r="AB895" s="411">
        <f t="shared" ref="AB895" si="2481">AB894</f>
        <v>0</v>
      </c>
      <c r="AC895" s="411">
        <f t="shared" ref="AC895" si="2482">AC894</f>
        <v>0</v>
      </c>
      <c r="AD895" s="411">
        <f t="shared" ref="AD895" si="2483">AD894</f>
        <v>0</v>
      </c>
      <c r="AE895" s="411">
        <f t="shared" ref="AE895" si="2484">AE894</f>
        <v>0</v>
      </c>
      <c r="AF895" s="411">
        <f t="shared" ref="AF895" si="2485">AF894</f>
        <v>0</v>
      </c>
      <c r="AG895" s="411">
        <f t="shared" ref="AG895" si="2486">AG894</f>
        <v>0</v>
      </c>
      <c r="AH895" s="411">
        <f t="shared" ref="AH895" si="2487">AH894</f>
        <v>0</v>
      </c>
      <c r="AI895" s="411">
        <f t="shared" ref="AI895" si="2488">AI894</f>
        <v>0</v>
      </c>
      <c r="AJ895" s="411">
        <f t="shared" ref="AJ895" si="2489">AJ894</f>
        <v>0</v>
      </c>
      <c r="AK895" s="411">
        <f t="shared" ref="AK895" si="2490">AK894</f>
        <v>0</v>
      </c>
      <c r="AL895" s="411">
        <f t="shared" ref="AL895" si="2491">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AA898" si="2492">Z897</f>
        <v>0</v>
      </c>
      <c r="AA898" s="411">
        <f t="shared" si="2492"/>
        <v>0</v>
      </c>
      <c r="AB898" s="411">
        <f t="shared" ref="AB898" si="2493">AB897</f>
        <v>0</v>
      </c>
      <c r="AC898" s="411">
        <f t="shared" ref="AC898" si="2494">AC897</f>
        <v>0</v>
      </c>
      <c r="AD898" s="411">
        <f t="shared" ref="AD898" si="2495">AD897</f>
        <v>0</v>
      </c>
      <c r="AE898" s="411">
        <f t="shared" ref="AE898" si="2496">AE897</f>
        <v>0</v>
      </c>
      <c r="AF898" s="411">
        <f t="shared" ref="AF898" si="2497">AF897</f>
        <v>0</v>
      </c>
      <c r="AG898" s="411">
        <f t="shared" ref="AG898" si="2498">AG897</f>
        <v>0</v>
      </c>
      <c r="AH898" s="411">
        <f t="shared" ref="AH898" si="2499">AH897</f>
        <v>0</v>
      </c>
      <c r="AI898" s="411">
        <f t="shared" ref="AI898" si="2500">AI897</f>
        <v>0</v>
      </c>
      <c r="AJ898" s="411">
        <f t="shared" ref="AJ898" si="2501">AJ897</f>
        <v>0</v>
      </c>
      <c r="AK898" s="411">
        <f t="shared" ref="AK898" si="2502">AK897</f>
        <v>0</v>
      </c>
      <c r="AL898" s="411">
        <f t="shared" ref="AL898" si="2503">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AA901" si="2504">Z900</f>
        <v>0</v>
      </c>
      <c r="AA901" s="411">
        <f t="shared" si="2504"/>
        <v>0</v>
      </c>
      <c r="AB901" s="411">
        <f t="shared" ref="AB901" si="2505">AB900</f>
        <v>0</v>
      </c>
      <c r="AC901" s="411">
        <f t="shared" ref="AC901" si="2506">AC900</f>
        <v>0</v>
      </c>
      <c r="AD901" s="411">
        <f t="shared" ref="AD901" si="2507">AD900</f>
        <v>0</v>
      </c>
      <c r="AE901" s="411">
        <f t="shared" ref="AE901" si="2508">AE900</f>
        <v>0</v>
      </c>
      <c r="AF901" s="411">
        <f t="shared" ref="AF901" si="2509">AF900</f>
        <v>0</v>
      </c>
      <c r="AG901" s="411">
        <f t="shared" ref="AG901" si="2510">AG900</f>
        <v>0</v>
      </c>
      <c r="AH901" s="411">
        <f t="shared" ref="AH901" si="2511">AH900</f>
        <v>0</v>
      </c>
      <c r="AI901" s="411">
        <f t="shared" ref="AI901" si="2512">AI900</f>
        <v>0</v>
      </c>
      <c r="AJ901" s="411">
        <f t="shared" ref="AJ901" si="2513">AJ900</f>
        <v>0</v>
      </c>
      <c r="AK901" s="411">
        <f t="shared" ref="AK901" si="2514">AK900</f>
        <v>0</v>
      </c>
      <c r="AL901" s="411">
        <f t="shared" ref="AL901" si="251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AA904" si="2516">Z903</f>
        <v>0</v>
      </c>
      <c r="AA904" s="411">
        <f t="shared" si="2516"/>
        <v>0</v>
      </c>
      <c r="AB904" s="411">
        <f t="shared" ref="AB904" si="2517">AB903</f>
        <v>0</v>
      </c>
      <c r="AC904" s="411">
        <f t="shared" ref="AC904" si="2518">AC903</f>
        <v>0</v>
      </c>
      <c r="AD904" s="411">
        <f t="shared" ref="AD904" si="2519">AD903</f>
        <v>0</v>
      </c>
      <c r="AE904" s="411">
        <f t="shared" ref="AE904" si="2520">AE903</f>
        <v>0</v>
      </c>
      <c r="AF904" s="411">
        <f t="shared" ref="AF904" si="2521">AF903</f>
        <v>0</v>
      </c>
      <c r="AG904" s="411">
        <f t="shared" ref="AG904" si="2522">AG903</f>
        <v>0</v>
      </c>
      <c r="AH904" s="411">
        <f t="shared" ref="AH904" si="2523">AH903</f>
        <v>0</v>
      </c>
      <c r="AI904" s="411">
        <f t="shared" ref="AI904" si="2524">AI903</f>
        <v>0</v>
      </c>
      <c r="AJ904" s="411">
        <f t="shared" ref="AJ904" si="2525">AJ903</f>
        <v>0</v>
      </c>
      <c r="AK904" s="411">
        <f t="shared" ref="AK904" si="2526">AK903</f>
        <v>0</v>
      </c>
      <c r="AL904" s="411">
        <f t="shared" ref="AL904" si="2527">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AA907" si="2528">Z906</f>
        <v>0</v>
      </c>
      <c r="AA907" s="411">
        <f t="shared" si="2528"/>
        <v>0</v>
      </c>
      <c r="AB907" s="411">
        <f t="shared" ref="AB907" si="2529">AB906</f>
        <v>0</v>
      </c>
      <c r="AC907" s="411">
        <f t="shared" ref="AC907" si="2530">AC906</f>
        <v>0</v>
      </c>
      <c r="AD907" s="411">
        <f t="shared" ref="AD907" si="2531">AD906</f>
        <v>0</v>
      </c>
      <c r="AE907" s="411">
        <f t="shared" ref="AE907" si="2532">AE906</f>
        <v>0</v>
      </c>
      <c r="AF907" s="411">
        <f t="shared" ref="AF907" si="2533">AF906</f>
        <v>0</v>
      </c>
      <c r="AG907" s="411">
        <f t="shared" ref="AG907" si="2534">AG906</f>
        <v>0</v>
      </c>
      <c r="AH907" s="411">
        <f t="shared" ref="AH907" si="2535">AH906</f>
        <v>0</v>
      </c>
      <c r="AI907" s="411">
        <f t="shared" ref="AI907" si="2536">AI906</f>
        <v>0</v>
      </c>
      <c r="AJ907" s="411">
        <f t="shared" ref="AJ907" si="2537">AJ906</f>
        <v>0</v>
      </c>
      <c r="AK907" s="411">
        <f t="shared" ref="AK907" si="2538">AK906</f>
        <v>0</v>
      </c>
      <c r="AL907" s="411">
        <f t="shared" ref="AL907" si="2539">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AA910" si="2540">Z909</f>
        <v>0</v>
      </c>
      <c r="AA910" s="411">
        <f t="shared" si="2540"/>
        <v>0</v>
      </c>
      <c r="AB910" s="411">
        <f t="shared" ref="AB910" si="2541">AB909</f>
        <v>0</v>
      </c>
      <c r="AC910" s="411">
        <f t="shared" ref="AC910" si="2542">AC909</f>
        <v>0</v>
      </c>
      <c r="AD910" s="411">
        <f t="shared" ref="AD910" si="2543">AD909</f>
        <v>0</v>
      </c>
      <c r="AE910" s="411">
        <f t="shared" ref="AE910" si="2544">AE909</f>
        <v>0</v>
      </c>
      <c r="AF910" s="411">
        <f t="shared" ref="AF910" si="2545">AF909</f>
        <v>0</v>
      </c>
      <c r="AG910" s="411">
        <f t="shared" ref="AG910" si="2546">AG909</f>
        <v>0</v>
      </c>
      <c r="AH910" s="411">
        <f t="shared" ref="AH910" si="2547">AH909</f>
        <v>0</v>
      </c>
      <c r="AI910" s="411">
        <f t="shared" ref="AI910" si="2548">AI909</f>
        <v>0</v>
      </c>
      <c r="AJ910" s="411">
        <f t="shared" ref="AJ910" si="2549">AJ909</f>
        <v>0</v>
      </c>
      <c r="AK910" s="411">
        <f t="shared" ref="AK910" si="2550">AK909</f>
        <v>0</v>
      </c>
      <c r="AL910" s="411">
        <f t="shared" ref="AL910" si="2551">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AA913" si="2552">Z912</f>
        <v>0</v>
      </c>
      <c r="AA913" s="411">
        <f t="shared" si="2552"/>
        <v>0</v>
      </c>
      <c r="AB913" s="411">
        <f t="shared" ref="AB913" si="2553">AB912</f>
        <v>0</v>
      </c>
      <c r="AC913" s="411">
        <f t="shared" ref="AC913" si="2554">AC912</f>
        <v>0</v>
      </c>
      <c r="AD913" s="411">
        <f t="shared" ref="AD913" si="2555">AD912</f>
        <v>0</v>
      </c>
      <c r="AE913" s="411">
        <f t="shared" ref="AE913" si="2556">AE912</f>
        <v>0</v>
      </c>
      <c r="AF913" s="411">
        <f t="shared" ref="AF913" si="2557">AF912</f>
        <v>0</v>
      </c>
      <c r="AG913" s="411">
        <f t="shared" ref="AG913" si="2558">AG912</f>
        <v>0</v>
      </c>
      <c r="AH913" s="411">
        <f t="shared" ref="AH913" si="2559">AH912</f>
        <v>0</v>
      </c>
      <c r="AI913" s="411">
        <f t="shared" ref="AI913" si="2560">AI912</f>
        <v>0</v>
      </c>
      <c r="AJ913" s="411">
        <f t="shared" ref="AJ913" si="2561">AJ912</f>
        <v>0</v>
      </c>
      <c r="AK913" s="411">
        <f t="shared" ref="AK913" si="2562">AK912</f>
        <v>0</v>
      </c>
      <c r="AL913" s="411">
        <f t="shared" ref="AL913" si="2563">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AA916" si="2564">Z915</f>
        <v>0</v>
      </c>
      <c r="AA916" s="411">
        <f t="shared" si="2564"/>
        <v>0</v>
      </c>
      <c r="AB916" s="411">
        <f t="shared" ref="AB916" si="2565">AB915</f>
        <v>0</v>
      </c>
      <c r="AC916" s="411">
        <f t="shared" ref="AC916" si="2566">AC915</f>
        <v>0</v>
      </c>
      <c r="AD916" s="411">
        <f t="shared" ref="AD916" si="2567">AD915</f>
        <v>0</v>
      </c>
      <c r="AE916" s="411">
        <f t="shared" ref="AE916" si="2568">AE915</f>
        <v>0</v>
      </c>
      <c r="AF916" s="411">
        <f t="shared" ref="AF916" si="2569">AF915</f>
        <v>0</v>
      </c>
      <c r="AG916" s="411">
        <f t="shared" ref="AG916" si="2570">AG915</f>
        <v>0</v>
      </c>
      <c r="AH916" s="411">
        <f t="shared" ref="AH916" si="2571">AH915</f>
        <v>0</v>
      </c>
      <c r="AI916" s="411">
        <f t="shared" ref="AI916" si="2572">AI915</f>
        <v>0</v>
      </c>
      <c r="AJ916" s="411">
        <f t="shared" ref="AJ916" si="2573">AJ915</f>
        <v>0</v>
      </c>
      <c r="AK916" s="411">
        <f t="shared" ref="AK916" si="2574">AK915</f>
        <v>0</v>
      </c>
      <c r="AL916" s="411">
        <f t="shared" ref="AL916" si="2575">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AA919" si="2576">Z918</f>
        <v>0</v>
      </c>
      <c r="AA919" s="411">
        <f t="shared" si="2576"/>
        <v>0</v>
      </c>
      <c r="AB919" s="411">
        <f t="shared" ref="AB919" si="2577">AB918</f>
        <v>0</v>
      </c>
      <c r="AC919" s="411">
        <f t="shared" ref="AC919" si="2578">AC918</f>
        <v>0</v>
      </c>
      <c r="AD919" s="411">
        <f t="shared" ref="AD919" si="2579">AD918</f>
        <v>0</v>
      </c>
      <c r="AE919" s="411">
        <f t="shared" ref="AE919" si="2580">AE918</f>
        <v>0</v>
      </c>
      <c r="AF919" s="411">
        <f t="shared" ref="AF919" si="2581">AF918</f>
        <v>0</v>
      </c>
      <c r="AG919" s="411">
        <f t="shared" ref="AG919" si="2582">AG918</f>
        <v>0</v>
      </c>
      <c r="AH919" s="411">
        <f t="shared" ref="AH919" si="2583">AH918</f>
        <v>0</v>
      </c>
      <c r="AI919" s="411">
        <f t="shared" ref="AI919" si="2584">AI918</f>
        <v>0</v>
      </c>
      <c r="AJ919" s="411">
        <f t="shared" ref="AJ919" si="2585">AJ918</f>
        <v>0</v>
      </c>
      <c r="AK919" s="411">
        <f t="shared" ref="AK919" si="2586">AK918</f>
        <v>0</v>
      </c>
      <c r="AL919" s="411">
        <f t="shared" ref="AL919" si="2587">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AA922" si="2588">Z921</f>
        <v>0</v>
      </c>
      <c r="AA922" s="411">
        <f t="shared" si="2588"/>
        <v>0</v>
      </c>
      <c r="AB922" s="411">
        <f t="shared" ref="AB922" si="2589">AB921</f>
        <v>0</v>
      </c>
      <c r="AC922" s="411">
        <f t="shared" ref="AC922" si="2590">AC921</f>
        <v>0</v>
      </c>
      <c r="AD922" s="411">
        <f t="shared" ref="AD922" si="2591">AD921</f>
        <v>0</v>
      </c>
      <c r="AE922" s="411">
        <f t="shared" ref="AE922" si="2592">AE921</f>
        <v>0</v>
      </c>
      <c r="AF922" s="411">
        <f t="shared" ref="AF922" si="2593">AF921</f>
        <v>0</v>
      </c>
      <c r="AG922" s="411">
        <f t="shared" ref="AG922" si="2594">AG921</f>
        <v>0</v>
      </c>
      <c r="AH922" s="411">
        <f t="shared" ref="AH922" si="2595">AH921</f>
        <v>0</v>
      </c>
      <c r="AI922" s="411">
        <f t="shared" ref="AI922" si="2596">AI921</f>
        <v>0</v>
      </c>
      <c r="AJ922" s="411">
        <f t="shared" ref="AJ922" si="2597">AJ921</f>
        <v>0</v>
      </c>
      <c r="AK922" s="411">
        <f t="shared" ref="AK922" si="2598">AK921</f>
        <v>0</v>
      </c>
      <c r="AL922" s="411">
        <f t="shared" ref="AL922" si="2599">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AA925" si="2600">Z924</f>
        <v>0</v>
      </c>
      <c r="AA925" s="411">
        <f t="shared" si="2600"/>
        <v>0</v>
      </c>
      <c r="AB925" s="411">
        <f t="shared" ref="AB925" si="2601">AB924</f>
        <v>0</v>
      </c>
      <c r="AC925" s="411">
        <f t="shared" ref="AC925" si="2602">AC924</f>
        <v>0</v>
      </c>
      <c r="AD925" s="411">
        <f t="shared" ref="AD925" si="2603">AD924</f>
        <v>0</v>
      </c>
      <c r="AE925" s="411">
        <f t="shared" ref="AE925" si="2604">AE924</f>
        <v>0</v>
      </c>
      <c r="AF925" s="411">
        <f t="shared" ref="AF925" si="2605">AF924</f>
        <v>0</v>
      </c>
      <c r="AG925" s="411">
        <f t="shared" ref="AG925" si="2606">AG924</f>
        <v>0</v>
      </c>
      <c r="AH925" s="411">
        <f t="shared" ref="AH925" si="2607">AH924</f>
        <v>0</v>
      </c>
      <c r="AI925" s="411">
        <f t="shared" ref="AI925" si="2608">AI924</f>
        <v>0</v>
      </c>
      <c r="AJ925" s="411">
        <f t="shared" ref="AJ925" si="2609">AJ924</f>
        <v>0</v>
      </c>
      <c r="AK925" s="411">
        <f t="shared" ref="AK925" si="2610">AK924</f>
        <v>0</v>
      </c>
      <c r="AL925" s="411">
        <f t="shared" ref="AL925" si="2611">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1249756</v>
      </c>
      <c r="E927" s="329"/>
      <c r="F927" s="329"/>
      <c r="G927" s="329"/>
      <c r="H927" s="329"/>
      <c r="I927" s="329"/>
      <c r="J927" s="329"/>
      <c r="K927" s="329"/>
      <c r="L927" s="329"/>
      <c r="M927" s="329"/>
      <c r="N927" s="329"/>
      <c r="O927" s="329">
        <f>SUM(O770:O925)</f>
        <v>134.34</v>
      </c>
      <c r="P927" s="329"/>
      <c r="Q927" s="329"/>
      <c r="R927" s="329"/>
      <c r="S927" s="329"/>
      <c r="T927" s="329"/>
      <c r="U927" s="329"/>
      <c r="V927" s="329"/>
      <c r="W927" s="329"/>
      <c r="X927" s="329"/>
      <c r="Y927" s="329">
        <f>IF(Y768="kWh",SUMPRODUCT(D770:D925,Y770:Y925))</f>
        <v>13076</v>
      </c>
      <c r="Z927" s="329">
        <f>IF(Z768="kWh",SUMPRODUCT(D770:D925,Z770:Z925))</f>
        <v>43056.960000000006</v>
      </c>
      <c r="AA927" s="329">
        <f>IF(AA768="kw",SUMPRODUCT(N770:N925,O770:O925,AA770:AA925),SUMPRODUCT(D770:D925,AA770:AA925))</f>
        <v>1536.6024000000002</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1345003</v>
      </c>
      <c r="Z928" s="392">
        <f>HLOOKUP(Z584,'2. LRAMVA Threshold'!$B$42:$Q$53,11,FALSE)</f>
        <v>543085</v>
      </c>
      <c r="AA928" s="392">
        <f>HLOOKUP(AA584,'2. LRAMVA Threshold'!$B$42:$Q$53,11,FALSE)</f>
        <v>10671</v>
      </c>
      <c r="AB928" s="392">
        <f>HLOOKUP(AB584,'2. LRAMVA Threshold'!$B$42:$Q$53,11,FALSE)</f>
        <v>196</v>
      </c>
      <c r="AC928" s="392">
        <f>HLOOKUP(AC584,'2. LRAMVA Threshold'!$B$42:$Q$53,11,FALSE)</f>
        <v>4684</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1.8E-3</v>
      </c>
      <c r="Z930" s="341">
        <f>HLOOKUP(Z$35,'3.  Distribution Rates'!$C$122:$P$133,11,FALSE)</f>
        <v>1.4200000000000001E-2</v>
      </c>
      <c r="AA930" s="341">
        <f>HLOOKUP(AA$35,'3.  Distribution Rates'!$C$122:$P$133,11,FALSE)</f>
        <v>3.3662000000000001</v>
      </c>
      <c r="AB930" s="341">
        <f>HLOOKUP(AB$35,'3.  Distribution Rates'!$C$122:$P$133,11,FALSE)</f>
        <v>15.8773</v>
      </c>
      <c r="AC930" s="341">
        <f>HLOOKUP(AC$35,'3.  Distribution Rates'!$C$122:$P$133,11,FALSE)</f>
        <v>1.23E-2</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314.53651162631041</v>
      </c>
      <c r="Z931" s="378">
        <f>'4.  2011-2014 LRAM'!Z142*Z930</f>
        <v>1720.6717178004933</v>
      </c>
      <c r="AA931" s="378">
        <f>'4.  2011-2014 LRAM'!AA142*AA930</f>
        <v>2031.4652191651182</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612">SUM(Y931:AL931)</f>
        <v>4066.6734485919219</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180.60548112973339</v>
      </c>
      <c r="Z932" s="378">
        <f>'4.  2011-2014 LRAM'!Z271*Z930</f>
        <v>6424.5487601751993</v>
      </c>
      <c r="AA932" s="378">
        <f>'4.  2011-2014 LRAM'!AA271*AA930</f>
        <v>6260.5286166098876</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612"/>
        <v>12865.68285791482</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251.29499740994311</v>
      </c>
      <c r="Z933" s="378">
        <f>'4.  2011-2014 LRAM'!Z400*Z930</f>
        <v>8648.5801398489093</v>
      </c>
      <c r="AA933" s="378">
        <f>'4.  2011-2014 LRAM'!AA400*AA930</f>
        <v>4039.7939486972832</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612"/>
        <v>12939.669085956135</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915.19906934990934</v>
      </c>
      <c r="Z934" s="378">
        <f>'4.  2011-2014 LRAM'!Z530*Z930</f>
        <v>11682.797046609196</v>
      </c>
      <c r="AA934" s="378">
        <f>'4.  2011-2014 LRAM'!AA530*AA930</f>
        <v>1930.0678282824515</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612"/>
        <v>14528.063944241558</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A935" si="2613">Y211*Y930</f>
        <v>1030.0571248207552</v>
      </c>
      <c r="Z935" s="378">
        <f t="shared" si="2613"/>
        <v>7854.2303722478373</v>
      </c>
      <c r="AA935" s="378">
        <f t="shared" si="2613"/>
        <v>4449.7938270647073</v>
      </c>
      <c r="AB935" s="378">
        <f t="shared" ref="AB935:AL935" si="2614">AB211*AB930</f>
        <v>0</v>
      </c>
      <c r="AC935" s="378">
        <f t="shared" si="2614"/>
        <v>0</v>
      </c>
      <c r="AD935" s="378">
        <f t="shared" si="2614"/>
        <v>0</v>
      </c>
      <c r="AE935" s="378">
        <f t="shared" si="2614"/>
        <v>0</v>
      </c>
      <c r="AF935" s="378">
        <f t="shared" si="2614"/>
        <v>0</v>
      </c>
      <c r="AG935" s="378">
        <f t="shared" si="2614"/>
        <v>0</v>
      </c>
      <c r="AH935" s="378">
        <f t="shared" si="2614"/>
        <v>0</v>
      </c>
      <c r="AI935" s="378">
        <f t="shared" si="2614"/>
        <v>0</v>
      </c>
      <c r="AJ935" s="378">
        <f t="shared" si="2614"/>
        <v>0</v>
      </c>
      <c r="AK935" s="378">
        <f t="shared" si="2614"/>
        <v>0</v>
      </c>
      <c r="AL935" s="378">
        <f t="shared" si="2614"/>
        <v>0</v>
      </c>
      <c r="AM935" s="629">
        <f t="shared" si="2612"/>
        <v>13334.081324133298</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A936" si="2615">Y394*Y930</f>
        <v>2748.9506236857683</v>
      </c>
      <c r="Z936" s="378">
        <f t="shared" si="2615"/>
        <v>6860.0631988531723</v>
      </c>
      <c r="AA936" s="378">
        <f t="shared" si="2615"/>
        <v>3149.9634396142433</v>
      </c>
      <c r="AB936" s="378">
        <f t="shared" ref="AB936:AL936" si="2616">AB394*AB930</f>
        <v>0</v>
      </c>
      <c r="AC936" s="378">
        <f t="shared" si="2616"/>
        <v>0</v>
      </c>
      <c r="AD936" s="378">
        <f t="shared" si="2616"/>
        <v>0</v>
      </c>
      <c r="AE936" s="378">
        <f t="shared" si="2616"/>
        <v>0</v>
      </c>
      <c r="AF936" s="378">
        <f t="shared" si="2616"/>
        <v>0</v>
      </c>
      <c r="AG936" s="378">
        <f t="shared" si="2616"/>
        <v>0</v>
      </c>
      <c r="AH936" s="378">
        <f t="shared" si="2616"/>
        <v>0</v>
      </c>
      <c r="AI936" s="378">
        <f t="shared" si="2616"/>
        <v>0</v>
      </c>
      <c r="AJ936" s="378">
        <f t="shared" si="2616"/>
        <v>0</v>
      </c>
      <c r="AK936" s="378">
        <f t="shared" si="2616"/>
        <v>0</v>
      </c>
      <c r="AL936" s="378">
        <f t="shared" si="2616"/>
        <v>0</v>
      </c>
      <c r="AM936" s="629">
        <f t="shared" si="2612"/>
        <v>12758.977262153183</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A937" si="2617">Y577*Y930</f>
        <v>6546.5844822645258</v>
      </c>
      <c r="Z937" s="378">
        <f t="shared" si="2617"/>
        <v>1569.2115450052318</v>
      </c>
      <c r="AA937" s="378">
        <f t="shared" si="2617"/>
        <v>13350.878831052773</v>
      </c>
      <c r="AB937" s="378">
        <f t="shared" ref="AB937:AL937" si="2618">AB577*AB930</f>
        <v>41516.850278508333</v>
      </c>
      <c r="AC937" s="378">
        <f t="shared" si="2618"/>
        <v>0</v>
      </c>
      <c r="AD937" s="378">
        <f t="shared" si="2618"/>
        <v>0</v>
      </c>
      <c r="AE937" s="378">
        <f t="shared" si="2618"/>
        <v>0</v>
      </c>
      <c r="AF937" s="378">
        <f t="shared" si="2618"/>
        <v>0</v>
      </c>
      <c r="AG937" s="378">
        <f t="shared" si="2618"/>
        <v>0</v>
      </c>
      <c r="AH937" s="378">
        <f t="shared" si="2618"/>
        <v>0</v>
      </c>
      <c r="AI937" s="378">
        <f t="shared" si="2618"/>
        <v>0</v>
      </c>
      <c r="AJ937" s="378">
        <f t="shared" si="2618"/>
        <v>0</v>
      </c>
      <c r="AK937" s="378">
        <f t="shared" si="2618"/>
        <v>0</v>
      </c>
      <c r="AL937" s="378">
        <f t="shared" si="2618"/>
        <v>0</v>
      </c>
      <c r="AM937" s="629">
        <f t="shared" si="2612"/>
        <v>62983.525136830867</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A938" si="2619">Y760*Y930</f>
        <v>1401.1187206312075</v>
      </c>
      <c r="Z938" s="378">
        <f t="shared" si="2619"/>
        <v>2781.1212140107727</v>
      </c>
      <c r="AA938" s="378">
        <f t="shared" si="2619"/>
        <v>10010.829961328478</v>
      </c>
      <c r="AB938" s="378">
        <f t="shared" ref="AB938:AL938" si="2620">AB760*AB930</f>
        <v>0</v>
      </c>
      <c r="AC938" s="378">
        <f t="shared" si="2620"/>
        <v>0</v>
      </c>
      <c r="AD938" s="378">
        <f t="shared" si="2620"/>
        <v>0</v>
      </c>
      <c r="AE938" s="378">
        <f t="shared" si="2620"/>
        <v>0</v>
      </c>
      <c r="AF938" s="378">
        <f t="shared" si="2620"/>
        <v>0</v>
      </c>
      <c r="AG938" s="378">
        <f t="shared" si="2620"/>
        <v>0</v>
      </c>
      <c r="AH938" s="378">
        <f t="shared" si="2620"/>
        <v>0</v>
      </c>
      <c r="AI938" s="378">
        <f t="shared" si="2620"/>
        <v>0</v>
      </c>
      <c r="AJ938" s="378">
        <f t="shared" si="2620"/>
        <v>0</v>
      </c>
      <c r="AK938" s="378">
        <f t="shared" si="2620"/>
        <v>0</v>
      </c>
      <c r="AL938" s="378">
        <f t="shared" si="2620"/>
        <v>0</v>
      </c>
      <c r="AM938" s="629">
        <f t="shared" si="2612"/>
        <v>14193.069895970459</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23.536799999999999</v>
      </c>
      <c r="Z939" s="378">
        <f t="shared" ref="Z939:AA939" si="2621">Z927*Z930</f>
        <v>611.40883200000007</v>
      </c>
      <c r="AA939" s="378">
        <f t="shared" si="2621"/>
        <v>5172.5109988800004</v>
      </c>
      <c r="AB939" s="378">
        <f t="shared" ref="AB939:AL939" si="2622">AB927*AB930</f>
        <v>0</v>
      </c>
      <c r="AC939" s="378">
        <f t="shared" si="2622"/>
        <v>0</v>
      </c>
      <c r="AD939" s="378">
        <f t="shared" si="2622"/>
        <v>0</v>
      </c>
      <c r="AE939" s="378">
        <f t="shared" si="2622"/>
        <v>0</v>
      </c>
      <c r="AF939" s="378">
        <f t="shared" si="2622"/>
        <v>0</v>
      </c>
      <c r="AG939" s="378">
        <f t="shared" si="2622"/>
        <v>0</v>
      </c>
      <c r="AH939" s="378">
        <f t="shared" si="2622"/>
        <v>0</v>
      </c>
      <c r="AI939" s="378">
        <f t="shared" si="2622"/>
        <v>0</v>
      </c>
      <c r="AJ939" s="378">
        <f t="shared" si="2622"/>
        <v>0</v>
      </c>
      <c r="AK939" s="378">
        <f t="shared" si="2622"/>
        <v>0</v>
      </c>
      <c r="AL939" s="378">
        <f t="shared" si="2622"/>
        <v>0</v>
      </c>
      <c r="AM939" s="629">
        <f t="shared" si="2612"/>
        <v>5807.4566308800004</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13411.883810918152</v>
      </c>
      <c r="Z940" s="346">
        <f>SUM(Z931:Z939)</f>
        <v>48152.632826550813</v>
      </c>
      <c r="AA940" s="346">
        <f t="shared" ref="AA940" si="2623">SUM(AA931:AA939)</f>
        <v>50395.832670694945</v>
      </c>
      <c r="AB940" s="346">
        <f t="shared" ref="AB940:AE940" si="2624">SUM(AB931:AB939)</f>
        <v>41516.850278508333</v>
      </c>
      <c r="AC940" s="346">
        <f t="shared" si="2624"/>
        <v>0</v>
      </c>
      <c r="AD940" s="346">
        <f t="shared" si="2624"/>
        <v>0</v>
      </c>
      <c r="AE940" s="346">
        <f t="shared" si="2624"/>
        <v>0</v>
      </c>
      <c r="AF940" s="346">
        <f>SUM(AF931:AF939)</f>
        <v>0</v>
      </c>
      <c r="AG940" s="346">
        <f t="shared" ref="AG940:AL940" si="2625">SUM(AG931:AG939)</f>
        <v>0</v>
      </c>
      <c r="AH940" s="346">
        <f t="shared" si="2625"/>
        <v>0</v>
      </c>
      <c r="AI940" s="346">
        <f t="shared" si="2625"/>
        <v>0</v>
      </c>
      <c r="AJ940" s="346">
        <f t="shared" si="2625"/>
        <v>0</v>
      </c>
      <c r="AK940" s="346">
        <f t="shared" si="2625"/>
        <v>0</v>
      </c>
      <c r="AL940" s="346">
        <f t="shared" si="2625"/>
        <v>0</v>
      </c>
      <c r="AM940" s="407">
        <f>SUM(AM931:AM939)</f>
        <v>153477.19958667224</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2421.0054</v>
      </c>
      <c r="Z941" s="347">
        <f t="shared" ref="Z941:AA941" si="2626">Z928*Z930</f>
        <v>7711.8070000000007</v>
      </c>
      <c r="AA941" s="347">
        <f t="shared" si="2626"/>
        <v>35920.720200000003</v>
      </c>
      <c r="AB941" s="347">
        <f t="shared" ref="AB941:AE941" si="2627">AB928*AB930</f>
        <v>3111.9508000000001</v>
      </c>
      <c r="AC941" s="347">
        <f t="shared" si="2627"/>
        <v>57.613199999999999</v>
      </c>
      <c r="AD941" s="347">
        <f t="shared" si="2627"/>
        <v>0</v>
      </c>
      <c r="AE941" s="347">
        <f t="shared" si="2627"/>
        <v>0</v>
      </c>
      <c r="AF941" s="347">
        <f>AF928*AF930</f>
        <v>0</v>
      </c>
      <c r="AG941" s="347">
        <f t="shared" ref="AG941:AL941" si="2628">AG928*AG930</f>
        <v>0</v>
      </c>
      <c r="AH941" s="347">
        <f t="shared" si="2628"/>
        <v>0</v>
      </c>
      <c r="AI941" s="347">
        <f t="shared" si="2628"/>
        <v>0</v>
      </c>
      <c r="AJ941" s="347">
        <f t="shared" si="2628"/>
        <v>0</v>
      </c>
      <c r="AK941" s="347">
        <f t="shared" si="2628"/>
        <v>0</v>
      </c>
      <c r="AL941" s="347">
        <f t="shared" si="2628"/>
        <v>0</v>
      </c>
      <c r="AM941" s="407">
        <f>SUM(Y941:AL941)</f>
        <v>49223.096600000004</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104254.10298667224</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13076</v>
      </c>
      <c r="Z944" s="326">
        <f>SUMPRODUCT(E770:E925,Z770:Z925)</f>
        <v>41244.404125579429</v>
      </c>
      <c r="AA944" s="326">
        <f t="shared" ref="AA944" si="2629">IF(AA768="kw",SUMPRODUCT($N$770:$N$925,$P$770:$P$925,AA770:AA925),SUMPRODUCT($E$770:$E$925,AA770:AA925))</f>
        <v>1536.6024000000002</v>
      </c>
      <c r="AB944" s="326">
        <f t="shared" ref="AB944:AL944" si="2630">IF(AB768="kw",SUMPRODUCT($N$770:$N$925,$P$770:$P$925,AB770:AB925),SUMPRODUCT($E$770:$E$925,AB770:AB925))</f>
        <v>0</v>
      </c>
      <c r="AC944" s="326">
        <f t="shared" si="2630"/>
        <v>0</v>
      </c>
      <c r="AD944" s="326">
        <f t="shared" si="2630"/>
        <v>0</v>
      </c>
      <c r="AE944" s="326">
        <f t="shared" si="2630"/>
        <v>0</v>
      </c>
      <c r="AF944" s="326">
        <f t="shared" si="2630"/>
        <v>0</v>
      </c>
      <c r="AG944" s="326">
        <f t="shared" si="2630"/>
        <v>0</v>
      </c>
      <c r="AH944" s="326">
        <f t="shared" si="2630"/>
        <v>0</v>
      </c>
      <c r="AI944" s="326">
        <f t="shared" si="2630"/>
        <v>0</v>
      </c>
      <c r="AJ944" s="326">
        <f t="shared" si="2630"/>
        <v>0</v>
      </c>
      <c r="AK944" s="326">
        <f t="shared" si="2630"/>
        <v>0</v>
      </c>
      <c r="AL944" s="326">
        <f t="shared" si="2630"/>
        <v>0</v>
      </c>
      <c r="AM944" s="386"/>
    </row>
    <row r="945" spans="1:39" ht="18.75" customHeight="1">
      <c r="B945" s="368" t="s">
        <v>583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hidden="1">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hidden="1" customHeight="1">
      <c r="B949" s="839" t="s">
        <v>211</v>
      </c>
      <c r="C949" s="841" t="s">
        <v>33</v>
      </c>
      <c r="D949" s="284" t="s">
        <v>422</v>
      </c>
      <c r="E949" s="843" t="s">
        <v>209</v>
      </c>
      <c r="F949" s="844"/>
      <c r="G949" s="844"/>
      <c r="H949" s="844"/>
      <c r="I949" s="844"/>
      <c r="J949" s="844"/>
      <c r="K949" s="844"/>
      <c r="L949" s="844"/>
      <c r="M949" s="845"/>
      <c r="N949" s="846" t="s">
        <v>213</v>
      </c>
      <c r="O949" s="284" t="s">
        <v>423</v>
      </c>
      <c r="P949" s="843" t="s">
        <v>212</v>
      </c>
      <c r="Q949" s="844"/>
      <c r="R949" s="844"/>
      <c r="S949" s="844"/>
      <c r="T949" s="844"/>
      <c r="U949" s="844"/>
      <c r="V949" s="844"/>
      <c r="W949" s="844"/>
      <c r="X949" s="845"/>
      <c r="Y949" s="836" t="s">
        <v>243</v>
      </c>
      <c r="Z949" s="837"/>
      <c r="AA949" s="837"/>
      <c r="AB949" s="837"/>
      <c r="AC949" s="837"/>
      <c r="AD949" s="837"/>
      <c r="AE949" s="837"/>
      <c r="AF949" s="837"/>
      <c r="AG949" s="837"/>
      <c r="AH949" s="837"/>
      <c r="AI949" s="837"/>
      <c r="AJ949" s="837"/>
      <c r="AK949" s="837"/>
      <c r="AL949" s="837"/>
      <c r="AM949" s="838"/>
    </row>
    <row r="950" spans="1:39" ht="65.25" hidden="1" customHeight="1">
      <c r="B950" s="840"/>
      <c r="C950" s="842"/>
      <c r="D950" s="285">
        <v>2020</v>
      </c>
      <c r="E950" s="285">
        <v>2021</v>
      </c>
      <c r="F950" s="285">
        <v>2022</v>
      </c>
      <c r="G950" s="285">
        <v>2023</v>
      </c>
      <c r="H950" s="285">
        <v>2024</v>
      </c>
      <c r="I950" s="285">
        <v>2025</v>
      </c>
      <c r="J950" s="285">
        <v>2026</v>
      </c>
      <c r="K950" s="285">
        <v>2027</v>
      </c>
      <c r="L950" s="285">
        <v>2028</v>
      </c>
      <c r="M950" s="285">
        <v>2029</v>
      </c>
      <c r="N950" s="847"/>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Streetlights</v>
      </c>
      <c r="AC950" s="285" t="str">
        <f>'1.  LRAMVA Summary'!H52</f>
        <v>Unmetered Scattered Load</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hidden="1"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AA954" si="2631">Z953</f>
        <v>0</v>
      </c>
      <c r="AA954" s="411">
        <f t="shared" si="2631"/>
        <v>0</v>
      </c>
      <c r="AB954" s="411">
        <f t="shared" ref="AB954" si="2632">AB953</f>
        <v>0</v>
      </c>
      <c r="AC954" s="411">
        <f t="shared" ref="AC954" si="2633">AC953</f>
        <v>0</v>
      </c>
      <c r="AD954" s="411">
        <f t="shared" ref="AD954" si="2634">AD953</f>
        <v>0</v>
      </c>
      <c r="AE954" s="411">
        <f t="shared" ref="AE954" si="2635">AE953</f>
        <v>0</v>
      </c>
      <c r="AF954" s="411">
        <f t="shared" ref="AF954" si="2636">AF953</f>
        <v>0</v>
      </c>
      <c r="AG954" s="411">
        <f t="shared" ref="AG954" si="2637">AG953</f>
        <v>0</v>
      </c>
      <c r="AH954" s="411">
        <f t="shared" ref="AH954" si="2638">AH953</f>
        <v>0</v>
      </c>
      <c r="AI954" s="411">
        <f t="shared" ref="AI954" si="2639">AI953</f>
        <v>0</v>
      </c>
      <c r="AJ954" s="411">
        <f t="shared" ref="AJ954" si="2640">AJ953</f>
        <v>0</v>
      </c>
      <c r="AK954" s="411">
        <f t="shared" ref="AK954" si="2641">AK953</f>
        <v>0</v>
      </c>
      <c r="AL954" s="411">
        <f t="shared" ref="AL954" si="2642">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AA957" si="2643">Z956</f>
        <v>0</v>
      </c>
      <c r="AA957" s="411">
        <f t="shared" si="2643"/>
        <v>0</v>
      </c>
      <c r="AB957" s="411">
        <f t="shared" ref="AB957" si="2644">AB956</f>
        <v>0</v>
      </c>
      <c r="AC957" s="411">
        <f t="shared" ref="AC957" si="2645">AC956</f>
        <v>0</v>
      </c>
      <c r="AD957" s="411">
        <f t="shared" ref="AD957" si="2646">AD956</f>
        <v>0</v>
      </c>
      <c r="AE957" s="411">
        <f t="shared" ref="AE957" si="2647">AE956</f>
        <v>0</v>
      </c>
      <c r="AF957" s="411">
        <f t="shared" ref="AF957" si="2648">AF956</f>
        <v>0</v>
      </c>
      <c r="AG957" s="411">
        <f t="shared" ref="AG957" si="2649">AG956</f>
        <v>0</v>
      </c>
      <c r="AH957" s="411">
        <f t="shared" ref="AH957" si="2650">AH956</f>
        <v>0</v>
      </c>
      <c r="AI957" s="411">
        <f t="shared" ref="AI957" si="2651">AI956</f>
        <v>0</v>
      </c>
      <c r="AJ957" s="411">
        <f t="shared" ref="AJ957" si="2652">AJ956</f>
        <v>0</v>
      </c>
      <c r="AK957" s="411">
        <f t="shared" ref="AK957" si="2653">AK956</f>
        <v>0</v>
      </c>
      <c r="AL957" s="411">
        <f t="shared" ref="AL957" si="2654">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AA960" si="2655">Z959</f>
        <v>0</v>
      </c>
      <c r="AA960" s="411">
        <f t="shared" si="2655"/>
        <v>0</v>
      </c>
      <c r="AB960" s="411">
        <f t="shared" ref="AB960" si="2656">AB959</f>
        <v>0</v>
      </c>
      <c r="AC960" s="411">
        <f t="shared" ref="AC960" si="2657">AC959</f>
        <v>0</v>
      </c>
      <c r="AD960" s="411">
        <f t="shared" ref="AD960" si="2658">AD959</f>
        <v>0</v>
      </c>
      <c r="AE960" s="411">
        <f t="shared" ref="AE960" si="2659">AE959</f>
        <v>0</v>
      </c>
      <c r="AF960" s="411">
        <f t="shared" ref="AF960" si="2660">AF959</f>
        <v>0</v>
      </c>
      <c r="AG960" s="411">
        <f t="shared" ref="AG960" si="2661">AG959</f>
        <v>0</v>
      </c>
      <c r="AH960" s="411">
        <f t="shared" ref="AH960" si="2662">AH959</f>
        <v>0</v>
      </c>
      <c r="AI960" s="411">
        <f t="shared" ref="AI960" si="2663">AI959</f>
        <v>0</v>
      </c>
      <c r="AJ960" s="411">
        <f t="shared" ref="AJ960" si="2664">AJ959</f>
        <v>0</v>
      </c>
      <c r="AK960" s="411">
        <f t="shared" ref="AK960" si="2665">AK959</f>
        <v>0</v>
      </c>
      <c r="AL960" s="411">
        <f t="shared" ref="AL960" si="2666">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AA963" si="2667">Z962</f>
        <v>0</v>
      </c>
      <c r="AA963" s="411">
        <f t="shared" si="2667"/>
        <v>0</v>
      </c>
      <c r="AB963" s="411">
        <f t="shared" ref="AB963" si="2668">AB962</f>
        <v>0</v>
      </c>
      <c r="AC963" s="411">
        <f t="shared" ref="AC963" si="2669">AC962</f>
        <v>0</v>
      </c>
      <c r="AD963" s="411">
        <f t="shared" ref="AD963" si="2670">AD962</f>
        <v>0</v>
      </c>
      <c r="AE963" s="411">
        <f t="shared" ref="AE963" si="2671">AE962</f>
        <v>0</v>
      </c>
      <c r="AF963" s="411">
        <f t="shared" ref="AF963" si="2672">AF962</f>
        <v>0</v>
      </c>
      <c r="AG963" s="411">
        <f t="shared" ref="AG963" si="2673">AG962</f>
        <v>0</v>
      </c>
      <c r="AH963" s="411">
        <f t="shared" ref="AH963" si="2674">AH962</f>
        <v>0</v>
      </c>
      <c r="AI963" s="411">
        <f t="shared" ref="AI963" si="2675">AI962</f>
        <v>0</v>
      </c>
      <c r="AJ963" s="411">
        <f t="shared" ref="AJ963" si="2676">AJ962</f>
        <v>0</v>
      </c>
      <c r="AK963" s="411">
        <f t="shared" ref="AK963" si="2677">AK962</f>
        <v>0</v>
      </c>
      <c r="AL963" s="411">
        <f t="shared" ref="AL963" si="2678">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AA966" si="2679">Z965</f>
        <v>0</v>
      </c>
      <c r="AA966" s="411">
        <f t="shared" si="2679"/>
        <v>0</v>
      </c>
      <c r="AB966" s="411">
        <f t="shared" ref="AB966" si="2680">AB965</f>
        <v>0</v>
      </c>
      <c r="AC966" s="411">
        <f t="shared" ref="AC966" si="2681">AC965</f>
        <v>0</v>
      </c>
      <c r="AD966" s="411">
        <f t="shared" ref="AD966" si="2682">AD965</f>
        <v>0</v>
      </c>
      <c r="AE966" s="411">
        <f t="shared" ref="AE966" si="2683">AE965</f>
        <v>0</v>
      </c>
      <c r="AF966" s="411">
        <f t="shared" ref="AF966" si="2684">AF965</f>
        <v>0</v>
      </c>
      <c r="AG966" s="411">
        <f t="shared" ref="AG966" si="2685">AG965</f>
        <v>0</v>
      </c>
      <c r="AH966" s="411">
        <f t="shared" ref="AH966" si="2686">AH965</f>
        <v>0</v>
      </c>
      <c r="AI966" s="411">
        <f t="shared" ref="AI966" si="2687">AI965</f>
        <v>0</v>
      </c>
      <c r="AJ966" s="411">
        <f t="shared" ref="AJ966" si="2688">AJ965</f>
        <v>0</v>
      </c>
      <c r="AK966" s="411">
        <f t="shared" ref="AK966" si="2689">AK965</f>
        <v>0</v>
      </c>
      <c r="AL966" s="411">
        <f t="shared" ref="AL966" si="2690">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AA970" si="2691">Z969</f>
        <v>0</v>
      </c>
      <c r="AA970" s="411">
        <f t="shared" si="2691"/>
        <v>0</v>
      </c>
      <c r="AB970" s="411">
        <f t="shared" ref="AB970" si="2692">AB969</f>
        <v>0</v>
      </c>
      <c r="AC970" s="411">
        <f t="shared" ref="AC970" si="2693">AC969</f>
        <v>0</v>
      </c>
      <c r="AD970" s="411">
        <f t="shared" ref="AD970" si="2694">AD969</f>
        <v>0</v>
      </c>
      <c r="AE970" s="411">
        <f t="shared" ref="AE970" si="2695">AE969</f>
        <v>0</v>
      </c>
      <c r="AF970" s="411">
        <f t="shared" ref="AF970" si="2696">AF969</f>
        <v>0</v>
      </c>
      <c r="AG970" s="411">
        <f t="shared" ref="AG970" si="2697">AG969</f>
        <v>0</v>
      </c>
      <c r="AH970" s="411">
        <f t="shared" ref="AH970" si="2698">AH969</f>
        <v>0</v>
      </c>
      <c r="AI970" s="411">
        <f t="shared" ref="AI970" si="2699">AI969</f>
        <v>0</v>
      </c>
      <c r="AJ970" s="411">
        <f t="shared" ref="AJ970" si="2700">AJ969</f>
        <v>0</v>
      </c>
      <c r="AK970" s="411">
        <f t="shared" ref="AK970" si="2701">AK969</f>
        <v>0</v>
      </c>
      <c r="AL970" s="411">
        <f t="shared" ref="AL970" si="2702">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AA973" si="2703">Z972</f>
        <v>0</v>
      </c>
      <c r="AA973" s="411">
        <f t="shared" si="2703"/>
        <v>0</v>
      </c>
      <c r="AB973" s="411">
        <f t="shared" ref="AB973" si="2704">AB972</f>
        <v>0</v>
      </c>
      <c r="AC973" s="411">
        <f t="shared" ref="AC973" si="2705">AC972</f>
        <v>0</v>
      </c>
      <c r="AD973" s="411">
        <f t="shared" ref="AD973" si="2706">AD972</f>
        <v>0</v>
      </c>
      <c r="AE973" s="411">
        <f t="shared" ref="AE973" si="2707">AE972</f>
        <v>0</v>
      </c>
      <c r="AF973" s="411">
        <f t="shared" ref="AF973" si="2708">AF972</f>
        <v>0</v>
      </c>
      <c r="AG973" s="411">
        <f t="shared" ref="AG973" si="2709">AG972</f>
        <v>0</v>
      </c>
      <c r="AH973" s="411">
        <f t="shared" ref="AH973" si="2710">AH972</f>
        <v>0</v>
      </c>
      <c r="AI973" s="411">
        <f t="shared" ref="AI973" si="2711">AI972</f>
        <v>0</v>
      </c>
      <c r="AJ973" s="411">
        <f t="shared" ref="AJ973" si="2712">AJ972</f>
        <v>0</v>
      </c>
      <c r="AK973" s="411">
        <f t="shared" ref="AK973" si="2713">AK972</f>
        <v>0</v>
      </c>
      <c r="AL973" s="411">
        <f t="shared" ref="AL973" si="2714">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AA976" si="2715">Z975</f>
        <v>0</v>
      </c>
      <c r="AA976" s="411">
        <f t="shared" si="2715"/>
        <v>0</v>
      </c>
      <c r="AB976" s="411">
        <f t="shared" ref="AB976" si="2716">AB975</f>
        <v>0</v>
      </c>
      <c r="AC976" s="411">
        <f t="shared" ref="AC976" si="2717">AC975</f>
        <v>0</v>
      </c>
      <c r="AD976" s="411">
        <f t="shared" ref="AD976" si="2718">AD975</f>
        <v>0</v>
      </c>
      <c r="AE976" s="411">
        <f t="shared" ref="AE976" si="2719">AE975</f>
        <v>0</v>
      </c>
      <c r="AF976" s="411">
        <f t="shared" ref="AF976" si="2720">AF975</f>
        <v>0</v>
      </c>
      <c r="AG976" s="411">
        <f t="shared" ref="AG976" si="2721">AG975</f>
        <v>0</v>
      </c>
      <c r="AH976" s="411">
        <f t="shared" ref="AH976" si="2722">AH975</f>
        <v>0</v>
      </c>
      <c r="AI976" s="411">
        <f t="shared" ref="AI976" si="2723">AI975</f>
        <v>0</v>
      </c>
      <c r="AJ976" s="411">
        <f t="shared" ref="AJ976" si="2724">AJ975</f>
        <v>0</v>
      </c>
      <c r="AK976" s="411">
        <f t="shared" ref="AK976" si="2725">AK975</f>
        <v>0</v>
      </c>
      <c r="AL976" s="411">
        <f t="shared" ref="AL976" si="2726">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AA979" si="2727">Z978</f>
        <v>0</v>
      </c>
      <c r="AA979" s="411">
        <f t="shared" si="2727"/>
        <v>0</v>
      </c>
      <c r="AB979" s="411">
        <f t="shared" ref="AB979" si="2728">AB978</f>
        <v>0</v>
      </c>
      <c r="AC979" s="411">
        <f t="shared" ref="AC979" si="2729">AC978</f>
        <v>0</v>
      </c>
      <c r="AD979" s="411">
        <f t="shared" ref="AD979" si="2730">AD978</f>
        <v>0</v>
      </c>
      <c r="AE979" s="411">
        <f t="shared" ref="AE979" si="2731">AE978</f>
        <v>0</v>
      </c>
      <c r="AF979" s="411">
        <f t="shared" ref="AF979" si="2732">AF978</f>
        <v>0</v>
      </c>
      <c r="AG979" s="411">
        <f t="shared" ref="AG979" si="2733">AG978</f>
        <v>0</v>
      </c>
      <c r="AH979" s="411">
        <f t="shared" ref="AH979" si="2734">AH978</f>
        <v>0</v>
      </c>
      <c r="AI979" s="411">
        <f t="shared" ref="AI979" si="2735">AI978</f>
        <v>0</v>
      </c>
      <c r="AJ979" s="411">
        <f t="shared" ref="AJ979" si="2736">AJ978</f>
        <v>0</v>
      </c>
      <c r="AK979" s="411">
        <f t="shared" ref="AK979" si="2737">AK978</f>
        <v>0</v>
      </c>
      <c r="AL979" s="411">
        <f t="shared" ref="AL979" si="2738">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AA982" si="2739">Z981</f>
        <v>0</v>
      </c>
      <c r="AA982" s="411">
        <f t="shared" si="2739"/>
        <v>0</v>
      </c>
      <c r="AB982" s="411">
        <f t="shared" ref="AB982" si="2740">AB981</f>
        <v>0</v>
      </c>
      <c r="AC982" s="411">
        <f t="shared" ref="AC982" si="2741">AC981</f>
        <v>0</v>
      </c>
      <c r="AD982" s="411">
        <f t="shared" ref="AD982" si="2742">AD981</f>
        <v>0</v>
      </c>
      <c r="AE982" s="411">
        <f t="shared" ref="AE982" si="2743">AE981</f>
        <v>0</v>
      </c>
      <c r="AF982" s="411">
        <f t="shared" ref="AF982" si="2744">AF981</f>
        <v>0</v>
      </c>
      <c r="AG982" s="411">
        <f t="shared" ref="AG982" si="2745">AG981</f>
        <v>0</v>
      </c>
      <c r="AH982" s="411">
        <f t="shared" ref="AH982" si="2746">AH981</f>
        <v>0</v>
      </c>
      <c r="AI982" s="411">
        <f t="shared" ref="AI982" si="2747">AI981</f>
        <v>0</v>
      </c>
      <c r="AJ982" s="411">
        <f t="shared" ref="AJ982" si="2748">AJ981</f>
        <v>0</v>
      </c>
      <c r="AK982" s="411">
        <f t="shared" ref="AK982" si="2749">AK981</f>
        <v>0</v>
      </c>
      <c r="AL982" s="411">
        <f t="shared" ref="AL982" si="275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AA986" si="2751">Z985</f>
        <v>0</v>
      </c>
      <c r="AA986" s="411">
        <f t="shared" si="2751"/>
        <v>0</v>
      </c>
      <c r="AB986" s="411">
        <f t="shared" ref="AB986" si="2752">AB985</f>
        <v>0</v>
      </c>
      <c r="AC986" s="411">
        <f t="shared" ref="AC986" si="2753">AC985</f>
        <v>0</v>
      </c>
      <c r="AD986" s="411">
        <f t="shared" ref="AD986" si="2754">AD985</f>
        <v>0</v>
      </c>
      <c r="AE986" s="411">
        <f t="shared" ref="AE986" si="2755">AE985</f>
        <v>0</v>
      </c>
      <c r="AF986" s="411">
        <f t="shared" ref="AF986" si="2756">AF985</f>
        <v>0</v>
      </c>
      <c r="AG986" s="411">
        <f t="shared" ref="AG986" si="2757">AG985</f>
        <v>0</v>
      </c>
      <c r="AH986" s="411">
        <f t="shared" ref="AH986" si="2758">AH985</f>
        <v>0</v>
      </c>
      <c r="AI986" s="411">
        <f t="shared" ref="AI986" si="2759">AI985</f>
        <v>0</v>
      </c>
      <c r="AJ986" s="411">
        <f t="shared" ref="AJ986" si="2760">AJ985</f>
        <v>0</v>
      </c>
      <c r="AK986" s="411">
        <f t="shared" ref="AK986" si="2761">AK985</f>
        <v>0</v>
      </c>
      <c r="AL986" s="411">
        <f t="shared" ref="AL986" si="2762">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AA989" si="2763">Z988</f>
        <v>0</v>
      </c>
      <c r="AA989" s="411">
        <f t="shared" si="2763"/>
        <v>0</v>
      </c>
      <c r="AB989" s="411">
        <f t="shared" ref="AB989" si="2764">AB988</f>
        <v>0</v>
      </c>
      <c r="AC989" s="411">
        <f t="shared" ref="AC989" si="2765">AC988</f>
        <v>0</v>
      </c>
      <c r="AD989" s="411">
        <f t="shared" ref="AD989" si="2766">AD988</f>
        <v>0</v>
      </c>
      <c r="AE989" s="411">
        <f t="shared" ref="AE989" si="2767">AE988</f>
        <v>0</v>
      </c>
      <c r="AF989" s="411">
        <f t="shared" ref="AF989" si="2768">AF988</f>
        <v>0</v>
      </c>
      <c r="AG989" s="411">
        <f t="shared" ref="AG989" si="2769">AG988</f>
        <v>0</v>
      </c>
      <c r="AH989" s="411">
        <f t="shared" ref="AH989" si="2770">AH988</f>
        <v>0</v>
      </c>
      <c r="AI989" s="411">
        <f t="shared" ref="AI989" si="2771">AI988</f>
        <v>0</v>
      </c>
      <c r="AJ989" s="411">
        <f t="shared" ref="AJ989" si="2772">AJ988</f>
        <v>0</v>
      </c>
      <c r="AK989" s="411">
        <f t="shared" ref="AK989" si="2773">AK988</f>
        <v>0</v>
      </c>
      <c r="AL989" s="411">
        <f t="shared" ref="AL989" si="2774">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AA992" si="2775">Z991</f>
        <v>0</v>
      </c>
      <c r="AA992" s="411">
        <f t="shared" si="2775"/>
        <v>0</v>
      </c>
      <c r="AB992" s="411">
        <f t="shared" ref="AB992" si="2776">AB991</f>
        <v>0</v>
      </c>
      <c r="AC992" s="411">
        <f t="shared" ref="AC992" si="2777">AC991</f>
        <v>0</v>
      </c>
      <c r="AD992" s="411">
        <f t="shared" ref="AD992" si="2778">AD991</f>
        <v>0</v>
      </c>
      <c r="AE992" s="411">
        <f t="shared" ref="AE992" si="2779">AE991</f>
        <v>0</v>
      </c>
      <c r="AF992" s="411">
        <f t="shared" ref="AF992" si="2780">AF991</f>
        <v>0</v>
      </c>
      <c r="AG992" s="411">
        <f t="shared" ref="AG992" si="2781">AG991</f>
        <v>0</v>
      </c>
      <c r="AH992" s="411">
        <f t="shared" ref="AH992" si="2782">AH991</f>
        <v>0</v>
      </c>
      <c r="AI992" s="411">
        <f t="shared" ref="AI992" si="2783">AI991</f>
        <v>0</v>
      </c>
      <c r="AJ992" s="411">
        <f t="shared" ref="AJ992" si="2784">AJ991</f>
        <v>0</v>
      </c>
      <c r="AK992" s="411">
        <f t="shared" ref="AK992" si="2785">AK991</f>
        <v>0</v>
      </c>
      <c r="AL992" s="411">
        <f t="shared" ref="AL992" si="2786">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AA996" si="2787">Z995</f>
        <v>0</v>
      </c>
      <c r="AA996" s="411">
        <f t="shared" si="2787"/>
        <v>0</v>
      </c>
      <c r="AB996" s="411">
        <f t="shared" ref="AB996" si="2788">AB995</f>
        <v>0</v>
      </c>
      <c r="AC996" s="411">
        <f t="shared" ref="AC996" si="2789">AC995</f>
        <v>0</v>
      </c>
      <c r="AD996" s="411">
        <f t="shared" ref="AD996" si="2790">AD995</f>
        <v>0</v>
      </c>
      <c r="AE996" s="411">
        <f t="shared" ref="AE996" si="2791">AE995</f>
        <v>0</v>
      </c>
      <c r="AF996" s="411">
        <f t="shared" ref="AF996" si="2792">AF995</f>
        <v>0</v>
      </c>
      <c r="AG996" s="411">
        <f t="shared" ref="AG996" si="2793">AG995</f>
        <v>0</v>
      </c>
      <c r="AH996" s="411">
        <f t="shared" ref="AH996" si="2794">AH995</f>
        <v>0</v>
      </c>
      <c r="AI996" s="411">
        <f t="shared" ref="AI996" si="2795">AI995</f>
        <v>0</v>
      </c>
      <c r="AJ996" s="411">
        <f t="shared" ref="AJ996" si="2796">AJ995</f>
        <v>0</v>
      </c>
      <c r="AK996" s="411">
        <f t="shared" ref="AK996" si="2797">AK995</f>
        <v>0</v>
      </c>
      <c r="AL996" s="411">
        <f t="shared" ref="AL996" si="2798">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 si="2799">AA999</f>
        <v>0</v>
      </c>
      <c r="AB1000" s="411">
        <f t="shared" ref="AB1000:AL1000" si="2800">AB999</f>
        <v>0</v>
      </c>
      <c r="AC1000" s="411">
        <f t="shared" si="2800"/>
        <v>0</v>
      </c>
      <c r="AD1000" s="411">
        <f>AD999</f>
        <v>0</v>
      </c>
      <c r="AE1000" s="411">
        <f t="shared" si="2800"/>
        <v>0</v>
      </c>
      <c r="AF1000" s="411">
        <f t="shared" si="2800"/>
        <v>0</v>
      </c>
      <c r="AG1000" s="411">
        <f t="shared" si="2800"/>
        <v>0</v>
      </c>
      <c r="AH1000" s="411">
        <f t="shared" si="2800"/>
        <v>0</v>
      </c>
      <c r="AI1000" s="411">
        <f t="shared" si="2800"/>
        <v>0</v>
      </c>
      <c r="AJ1000" s="411">
        <f t="shared" si="2800"/>
        <v>0</v>
      </c>
      <c r="AK1000" s="411">
        <f t="shared" si="2800"/>
        <v>0</v>
      </c>
      <c r="AL1000" s="411">
        <f t="shared" si="2800"/>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A1003" si="2801">Z1002</f>
        <v>0</v>
      </c>
      <c r="AA1003" s="411">
        <f t="shared" si="2801"/>
        <v>0</v>
      </c>
      <c r="AB1003" s="411">
        <f t="shared" ref="AB1003:AK1003" si="2802">AB1002</f>
        <v>0</v>
      </c>
      <c r="AC1003" s="411">
        <f t="shared" si="2802"/>
        <v>0</v>
      </c>
      <c r="AD1003" s="411">
        <f t="shared" si="2802"/>
        <v>0</v>
      </c>
      <c r="AE1003" s="411">
        <f t="shared" si="2802"/>
        <v>0</v>
      </c>
      <c r="AF1003" s="411">
        <f t="shared" si="2802"/>
        <v>0</v>
      </c>
      <c r="AG1003" s="411">
        <f t="shared" si="2802"/>
        <v>0</v>
      </c>
      <c r="AH1003" s="411">
        <f t="shared" si="2802"/>
        <v>0</v>
      </c>
      <c r="AI1003" s="411">
        <f t="shared" si="2802"/>
        <v>0</v>
      </c>
      <c r="AJ1003" s="411">
        <f t="shared" si="2802"/>
        <v>0</v>
      </c>
      <c r="AK1003" s="411">
        <f t="shared" si="2802"/>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A1007" si="2803">Z1006</f>
        <v>0</v>
      </c>
      <c r="AA1007" s="411">
        <f t="shared" si="2803"/>
        <v>0</v>
      </c>
      <c r="AB1007" s="411">
        <f t="shared" ref="AB1007:AL1007" si="2804">AB1006</f>
        <v>0</v>
      </c>
      <c r="AC1007" s="411">
        <f t="shared" si="2804"/>
        <v>0</v>
      </c>
      <c r="AD1007" s="411">
        <f t="shared" si="2804"/>
        <v>0</v>
      </c>
      <c r="AE1007" s="411">
        <f t="shared" si="2804"/>
        <v>0</v>
      </c>
      <c r="AF1007" s="411">
        <f t="shared" si="2804"/>
        <v>0</v>
      </c>
      <c r="AG1007" s="411">
        <f t="shared" si="2804"/>
        <v>0</v>
      </c>
      <c r="AH1007" s="411">
        <f t="shared" si="2804"/>
        <v>0</v>
      </c>
      <c r="AI1007" s="411">
        <f t="shared" si="2804"/>
        <v>0</v>
      </c>
      <c r="AJ1007" s="411">
        <f t="shared" si="2804"/>
        <v>0</v>
      </c>
      <c r="AK1007" s="411">
        <f t="shared" si="2804"/>
        <v>0</v>
      </c>
      <c r="AL1007" s="411">
        <f t="shared" si="2804"/>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A1010" si="2805">Z1009</f>
        <v>0</v>
      </c>
      <c r="AA1010" s="411">
        <f t="shared" si="2805"/>
        <v>0</v>
      </c>
      <c r="AB1010" s="411">
        <f t="shared" ref="AB1010:AL1010" si="2806">AB1009</f>
        <v>0</v>
      </c>
      <c r="AC1010" s="411">
        <f t="shared" si="2806"/>
        <v>0</v>
      </c>
      <c r="AD1010" s="411">
        <f t="shared" si="2806"/>
        <v>0</v>
      </c>
      <c r="AE1010" s="411">
        <f t="shared" si="2806"/>
        <v>0</v>
      </c>
      <c r="AF1010" s="411">
        <f t="shared" si="2806"/>
        <v>0</v>
      </c>
      <c r="AG1010" s="411">
        <f t="shared" si="2806"/>
        <v>0</v>
      </c>
      <c r="AH1010" s="411">
        <f t="shared" si="2806"/>
        <v>0</v>
      </c>
      <c r="AI1010" s="411">
        <f t="shared" si="2806"/>
        <v>0</v>
      </c>
      <c r="AJ1010" s="411">
        <f t="shared" si="2806"/>
        <v>0</v>
      </c>
      <c r="AK1010" s="411">
        <f t="shared" si="2806"/>
        <v>0</v>
      </c>
      <c r="AL1010" s="411">
        <f t="shared" si="280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A1013" si="2807">Z1012</f>
        <v>0</v>
      </c>
      <c r="AA1013" s="411">
        <f t="shared" si="2807"/>
        <v>0</v>
      </c>
      <c r="AB1013" s="411">
        <f t="shared" ref="AB1013:AL1013" si="2808">AB1012</f>
        <v>0</v>
      </c>
      <c r="AC1013" s="411">
        <f t="shared" si="2808"/>
        <v>0</v>
      </c>
      <c r="AD1013" s="411">
        <f t="shared" si="2808"/>
        <v>0</v>
      </c>
      <c r="AE1013" s="411">
        <f t="shared" si="2808"/>
        <v>0</v>
      </c>
      <c r="AF1013" s="411">
        <f t="shared" si="2808"/>
        <v>0</v>
      </c>
      <c r="AG1013" s="411">
        <f t="shared" si="2808"/>
        <v>0</v>
      </c>
      <c r="AH1013" s="411">
        <f t="shared" si="2808"/>
        <v>0</v>
      </c>
      <c r="AI1013" s="411">
        <f t="shared" si="2808"/>
        <v>0</v>
      </c>
      <c r="AJ1013" s="411">
        <f t="shared" si="2808"/>
        <v>0</v>
      </c>
      <c r="AK1013" s="411">
        <f t="shared" si="2808"/>
        <v>0</v>
      </c>
      <c r="AL1013" s="411">
        <f t="shared" si="2808"/>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A1016" si="2809">Y1015</f>
        <v>0</v>
      </c>
      <c r="Z1016" s="411">
        <f t="shared" si="2809"/>
        <v>0</v>
      </c>
      <c r="AA1016" s="411">
        <f t="shared" si="2809"/>
        <v>0</v>
      </c>
      <c r="AB1016" s="411">
        <f t="shared" ref="AB1016:AL1016" si="2810">AB1015</f>
        <v>0</v>
      </c>
      <c r="AC1016" s="411">
        <f t="shared" si="2810"/>
        <v>0</v>
      </c>
      <c r="AD1016" s="411">
        <f t="shared" si="2810"/>
        <v>0</v>
      </c>
      <c r="AE1016" s="411">
        <f t="shared" si="2810"/>
        <v>0</v>
      </c>
      <c r="AF1016" s="411">
        <f t="shared" si="2810"/>
        <v>0</v>
      </c>
      <c r="AG1016" s="411">
        <f t="shared" si="2810"/>
        <v>0</v>
      </c>
      <c r="AH1016" s="411">
        <f t="shared" si="2810"/>
        <v>0</v>
      </c>
      <c r="AI1016" s="411">
        <f t="shared" si="2810"/>
        <v>0</v>
      </c>
      <c r="AJ1016" s="411">
        <f t="shared" si="2810"/>
        <v>0</v>
      </c>
      <c r="AK1016" s="411">
        <f t="shared" si="2810"/>
        <v>0</v>
      </c>
      <c r="AL1016" s="411">
        <f t="shared" si="2810"/>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AA1021" si="2811">Z1020</f>
        <v>0</v>
      </c>
      <c r="AA1021" s="411">
        <f t="shared" si="2811"/>
        <v>0</v>
      </c>
      <c r="AB1021" s="411">
        <f t="shared" ref="AB1021" si="2812">AB1020</f>
        <v>0</v>
      </c>
      <c r="AC1021" s="411">
        <f t="shared" ref="AC1021" si="2813">AC1020</f>
        <v>0</v>
      </c>
      <c r="AD1021" s="411">
        <f t="shared" ref="AD1021" si="2814">AD1020</f>
        <v>0</v>
      </c>
      <c r="AE1021" s="411">
        <f t="shared" ref="AE1021" si="2815">AE1020</f>
        <v>0</v>
      </c>
      <c r="AF1021" s="411">
        <f t="shared" ref="AF1021" si="2816">AF1020</f>
        <v>0</v>
      </c>
      <c r="AG1021" s="411">
        <f t="shared" ref="AG1021" si="2817">AG1020</f>
        <v>0</v>
      </c>
      <c r="AH1021" s="411">
        <f t="shared" ref="AH1021" si="2818">AH1020</f>
        <v>0</v>
      </c>
      <c r="AI1021" s="411">
        <f t="shared" ref="AI1021" si="2819">AI1020</f>
        <v>0</v>
      </c>
      <c r="AJ1021" s="411">
        <f t="shared" ref="AJ1021" si="2820">AJ1020</f>
        <v>0</v>
      </c>
      <c r="AK1021" s="411">
        <f t="shared" ref="AK1021" si="2821">AK1020</f>
        <v>0</v>
      </c>
      <c r="AL1021" s="411">
        <f t="shared" ref="AL1021" si="2822">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AA1024" si="2823">Z1023</f>
        <v>0</v>
      </c>
      <c r="AA1024" s="411">
        <f t="shared" si="2823"/>
        <v>0</v>
      </c>
      <c r="AB1024" s="411">
        <f t="shared" ref="AB1024" si="2824">AB1023</f>
        <v>0</v>
      </c>
      <c r="AC1024" s="411">
        <f t="shared" ref="AC1024" si="2825">AC1023</f>
        <v>0</v>
      </c>
      <c r="AD1024" s="411">
        <f t="shared" ref="AD1024" si="2826">AD1023</f>
        <v>0</v>
      </c>
      <c r="AE1024" s="411">
        <f t="shared" ref="AE1024" si="2827">AE1023</f>
        <v>0</v>
      </c>
      <c r="AF1024" s="411">
        <f t="shared" ref="AF1024" si="2828">AF1023</f>
        <v>0</v>
      </c>
      <c r="AG1024" s="411">
        <f t="shared" ref="AG1024" si="2829">AG1023</f>
        <v>0</v>
      </c>
      <c r="AH1024" s="411">
        <f t="shared" ref="AH1024" si="2830">AH1023</f>
        <v>0</v>
      </c>
      <c r="AI1024" s="411">
        <f t="shared" ref="AI1024" si="2831">AI1023</f>
        <v>0</v>
      </c>
      <c r="AJ1024" s="411">
        <f t="shared" ref="AJ1024" si="2832">AJ1023</f>
        <v>0</v>
      </c>
      <c r="AK1024" s="411">
        <f t="shared" ref="AK1024" si="2833">AK1023</f>
        <v>0</v>
      </c>
      <c r="AL1024" s="411">
        <f t="shared" ref="AL1024" si="283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AA1027" si="2835">Z1026</f>
        <v>0</v>
      </c>
      <c r="AA1027" s="411">
        <f t="shared" si="2835"/>
        <v>0</v>
      </c>
      <c r="AB1027" s="411">
        <f t="shared" ref="AB1027" si="2836">AB1026</f>
        <v>0</v>
      </c>
      <c r="AC1027" s="411">
        <f t="shared" ref="AC1027" si="2837">AC1026</f>
        <v>0</v>
      </c>
      <c r="AD1027" s="411">
        <f t="shared" ref="AD1027" si="2838">AD1026</f>
        <v>0</v>
      </c>
      <c r="AE1027" s="411">
        <f t="shared" ref="AE1027" si="2839">AE1026</f>
        <v>0</v>
      </c>
      <c r="AF1027" s="411">
        <f t="shared" ref="AF1027" si="2840">AF1026</f>
        <v>0</v>
      </c>
      <c r="AG1027" s="411">
        <f t="shared" ref="AG1027" si="2841">AG1026</f>
        <v>0</v>
      </c>
      <c r="AH1027" s="411">
        <f t="shared" ref="AH1027" si="2842">AH1026</f>
        <v>0</v>
      </c>
      <c r="AI1027" s="411">
        <f t="shared" ref="AI1027" si="2843">AI1026</f>
        <v>0</v>
      </c>
      <c r="AJ1027" s="411">
        <f t="shared" ref="AJ1027" si="2844">AJ1026</f>
        <v>0</v>
      </c>
      <c r="AK1027" s="411">
        <f t="shared" ref="AK1027" si="2845">AK1026</f>
        <v>0</v>
      </c>
      <c r="AL1027" s="411">
        <f t="shared" ref="AL1027" si="2846">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AA1030" si="2847">Z1029</f>
        <v>0</v>
      </c>
      <c r="AA1030" s="411">
        <f t="shared" si="2847"/>
        <v>0</v>
      </c>
      <c r="AB1030" s="411">
        <f t="shared" ref="AB1030" si="2848">AB1029</f>
        <v>0</v>
      </c>
      <c r="AC1030" s="411">
        <f t="shared" ref="AC1030" si="2849">AC1029</f>
        <v>0</v>
      </c>
      <c r="AD1030" s="411">
        <f t="shared" ref="AD1030" si="2850">AD1029</f>
        <v>0</v>
      </c>
      <c r="AE1030" s="411">
        <f t="shared" ref="AE1030" si="2851">AE1029</f>
        <v>0</v>
      </c>
      <c r="AF1030" s="411">
        <f t="shared" ref="AF1030" si="2852">AF1029</f>
        <v>0</v>
      </c>
      <c r="AG1030" s="411">
        <f t="shared" ref="AG1030" si="2853">AG1029</f>
        <v>0</v>
      </c>
      <c r="AH1030" s="411">
        <f t="shared" ref="AH1030" si="2854">AH1029</f>
        <v>0</v>
      </c>
      <c r="AI1030" s="411">
        <f t="shared" ref="AI1030" si="2855">AI1029</f>
        <v>0</v>
      </c>
      <c r="AJ1030" s="411">
        <f t="shared" ref="AJ1030" si="2856">AJ1029</f>
        <v>0</v>
      </c>
      <c r="AK1030" s="411">
        <f t="shared" ref="AK1030" si="2857">AK1029</f>
        <v>0</v>
      </c>
      <c r="AL1030" s="411">
        <f t="shared" ref="AL1030" si="2858">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AA1034" si="2859">Z1033</f>
        <v>0</v>
      </c>
      <c r="AA1034" s="411">
        <f t="shared" si="2859"/>
        <v>0</v>
      </c>
      <c r="AB1034" s="411">
        <f t="shared" ref="AB1034" si="2860">AB1033</f>
        <v>0</v>
      </c>
      <c r="AC1034" s="411">
        <f t="shared" ref="AC1034" si="2861">AC1033</f>
        <v>0</v>
      </c>
      <c r="AD1034" s="411">
        <f t="shared" ref="AD1034" si="2862">AD1033</f>
        <v>0</v>
      </c>
      <c r="AE1034" s="411">
        <f t="shared" ref="AE1034" si="2863">AE1033</f>
        <v>0</v>
      </c>
      <c r="AF1034" s="411">
        <f t="shared" ref="AF1034" si="2864">AF1033</f>
        <v>0</v>
      </c>
      <c r="AG1034" s="411">
        <f t="shared" ref="AG1034" si="2865">AG1033</f>
        <v>0</v>
      </c>
      <c r="AH1034" s="411">
        <f t="shared" ref="AH1034" si="2866">AH1033</f>
        <v>0</v>
      </c>
      <c r="AI1034" s="411">
        <f t="shared" ref="AI1034" si="2867">AI1033</f>
        <v>0</v>
      </c>
      <c r="AJ1034" s="411">
        <f t="shared" ref="AJ1034" si="2868">AJ1033</f>
        <v>0</v>
      </c>
      <c r="AK1034" s="411">
        <f t="shared" ref="AK1034" si="2869">AK1033</f>
        <v>0</v>
      </c>
      <c r="AL1034" s="411">
        <f t="shared" ref="AL1034" si="2870">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AA1037" si="2871">Z1036</f>
        <v>0</v>
      </c>
      <c r="AA1037" s="411">
        <f t="shared" si="2871"/>
        <v>0</v>
      </c>
      <c r="AB1037" s="411">
        <f t="shared" ref="AB1037" si="2872">AB1036</f>
        <v>0</v>
      </c>
      <c r="AC1037" s="411">
        <f t="shared" ref="AC1037" si="2873">AC1036</f>
        <v>0</v>
      </c>
      <c r="AD1037" s="411">
        <f t="shared" ref="AD1037" si="2874">AD1036</f>
        <v>0</v>
      </c>
      <c r="AE1037" s="411">
        <f t="shared" ref="AE1037" si="2875">AE1036</f>
        <v>0</v>
      </c>
      <c r="AF1037" s="411">
        <f t="shared" ref="AF1037" si="2876">AF1036</f>
        <v>0</v>
      </c>
      <c r="AG1037" s="411">
        <f t="shared" ref="AG1037" si="2877">AG1036</f>
        <v>0</v>
      </c>
      <c r="AH1037" s="411">
        <f t="shared" ref="AH1037" si="2878">AH1036</f>
        <v>0</v>
      </c>
      <c r="AI1037" s="411">
        <f t="shared" ref="AI1037" si="2879">AI1036</f>
        <v>0</v>
      </c>
      <c r="AJ1037" s="411">
        <f t="shared" ref="AJ1037" si="2880">AJ1036</f>
        <v>0</v>
      </c>
      <c r="AK1037" s="411">
        <f t="shared" ref="AK1037" si="2881">AK1036</f>
        <v>0</v>
      </c>
      <c r="AL1037" s="411">
        <f t="shared" ref="AL1037" si="2882">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AA1040" si="2883">Z1039</f>
        <v>0</v>
      </c>
      <c r="AA1040" s="411">
        <f t="shared" si="2883"/>
        <v>0</v>
      </c>
      <c r="AB1040" s="411">
        <f t="shared" ref="AB1040" si="2884">AB1039</f>
        <v>0</v>
      </c>
      <c r="AC1040" s="411">
        <f t="shared" ref="AC1040" si="2885">AC1039</f>
        <v>0</v>
      </c>
      <c r="AD1040" s="411">
        <f t="shared" ref="AD1040" si="2886">AD1039</f>
        <v>0</v>
      </c>
      <c r="AE1040" s="411">
        <f t="shared" ref="AE1040" si="2887">AE1039</f>
        <v>0</v>
      </c>
      <c r="AF1040" s="411">
        <f t="shared" ref="AF1040" si="2888">AF1039</f>
        <v>0</v>
      </c>
      <c r="AG1040" s="411">
        <f t="shared" ref="AG1040" si="2889">AG1039</f>
        <v>0</v>
      </c>
      <c r="AH1040" s="411">
        <f t="shared" ref="AH1040" si="2890">AH1039</f>
        <v>0</v>
      </c>
      <c r="AI1040" s="411">
        <f t="shared" ref="AI1040" si="2891">AI1039</f>
        <v>0</v>
      </c>
      <c r="AJ1040" s="411">
        <f t="shared" ref="AJ1040" si="2892">AJ1039</f>
        <v>0</v>
      </c>
      <c r="AK1040" s="411">
        <f t="shared" ref="AK1040" si="2893">AK1039</f>
        <v>0</v>
      </c>
      <c r="AL1040" s="411">
        <f t="shared" ref="AL1040" si="2894">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895">AA1042</f>
        <v>0</v>
      </c>
      <c r="AB1043" s="411">
        <f t="shared" ref="AB1043" si="2896">AB1042</f>
        <v>0</v>
      </c>
      <c r="AC1043" s="411">
        <f t="shared" ref="AC1043" si="2897">AC1042</f>
        <v>0</v>
      </c>
      <c r="AD1043" s="411">
        <f t="shared" ref="AD1043" si="2898">AD1042</f>
        <v>0</v>
      </c>
      <c r="AE1043" s="411">
        <f>AE1042</f>
        <v>0</v>
      </c>
      <c r="AF1043" s="411">
        <f t="shared" ref="AF1043" si="2899">AF1042</f>
        <v>0</v>
      </c>
      <c r="AG1043" s="411">
        <f t="shared" ref="AG1043" si="2900">AG1042</f>
        <v>0</v>
      </c>
      <c r="AH1043" s="411">
        <f t="shared" ref="AH1043" si="2901">AH1042</f>
        <v>0</v>
      </c>
      <c r="AI1043" s="411">
        <f t="shared" ref="AI1043" si="2902">AI1042</f>
        <v>0</v>
      </c>
      <c r="AJ1043" s="411">
        <f t="shared" ref="AJ1043" si="2903">AJ1042</f>
        <v>0</v>
      </c>
      <c r="AK1043" s="411">
        <f t="shared" ref="AK1043" si="2904">AK1042</f>
        <v>0</v>
      </c>
      <c r="AL1043" s="411">
        <f t="shared" ref="AL1043" si="2905">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AA1046" si="2906">Z1045</f>
        <v>0</v>
      </c>
      <c r="AA1046" s="411">
        <f t="shared" si="2906"/>
        <v>0</v>
      </c>
      <c r="AB1046" s="411">
        <f t="shared" ref="AB1046" si="2907">AB1045</f>
        <v>0</v>
      </c>
      <c r="AC1046" s="411">
        <f t="shared" ref="AC1046" si="2908">AC1045</f>
        <v>0</v>
      </c>
      <c r="AD1046" s="411">
        <f t="shared" ref="AD1046" si="2909">AD1045</f>
        <v>0</v>
      </c>
      <c r="AE1046" s="411">
        <f t="shared" ref="AE1046" si="2910">AE1045</f>
        <v>0</v>
      </c>
      <c r="AF1046" s="411">
        <f t="shared" ref="AF1046" si="2911">AF1045</f>
        <v>0</v>
      </c>
      <c r="AG1046" s="411">
        <f t="shared" ref="AG1046" si="2912">AG1045</f>
        <v>0</v>
      </c>
      <c r="AH1046" s="411">
        <f t="shared" ref="AH1046" si="2913">AH1045</f>
        <v>0</v>
      </c>
      <c r="AI1046" s="411">
        <f t="shared" ref="AI1046" si="2914">AI1045</f>
        <v>0</v>
      </c>
      <c r="AJ1046" s="411">
        <f t="shared" ref="AJ1046" si="2915">AJ1045</f>
        <v>0</v>
      </c>
      <c r="AK1046" s="411">
        <f t="shared" ref="AK1046" si="2916">AK1045</f>
        <v>0</v>
      </c>
      <c r="AL1046" s="411">
        <f t="shared" ref="AL1046" si="2917">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AA1049" si="2918">Z1048</f>
        <v>0</v>
      </c>
      <c r="AA1049" s="411">
        <f t="shared" si="2918"/>
        <v>0</v>
      </c>
      <c r="AB1049" s="411">
        <f t="shared" ref="AB1049" si="2919">AB1048</f>
        <v>0</v>
      </c>
      <c r="AC1049" s="411">
        <f t="shared" ref="AC1049" si="2920">AC1048</f>
        <v>0</v>
      </c>
      <c r="AD1049" s="411">
        <f t="shared" ref="AD1049" si="2921">AD1048</f>
        <v>0</v>
      </c>
      <c r="AE1049" s="411">
        <f t="shared" ref="AE1049" si="2922">AE1048</f>
        <v>0</v>
      </c>
      <c r="AF1049" s="411">
        <f t="shared" ref="AF1049" si="2923">AF1048</f>
        <v>0</v>
      </c>
      <c r="AG1049" s="411">
        <f t="shared" ref="AG1049" si="2924">AG1048</f>
        <v>0</v>
      </c>
      <c r="AH1049" s="411">
        <f t="shared" ref="AH1049" si="2925">AH1048</f>
        <v>0</v>
      </c>
      <c r="AI1049" s="411">
        <f t="shared" ref="AI1049" si="2926">AI1048</f>
        <v>0</v>
      </c>
      <c r="AJ1049" s="411">
        <f t="shared" ref="AJ1049" si="2927">AJ1048</f>
        <v>0</v>
      </c>
      <c r="AK1049" s="411">
        <f t="shared" ref="AK1049" si="2928">AK1048</f>
        <v>0</v>
      </c>
      <c r="AL1049" s="411">
        <f t="shared" ref="AL1049" si="2929">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AA1052" si="2930">Z1051</f>
        <v>0</v>
      </c>
      <c r="AA1052" s="411">
        <f t="shared" si="2930"/>
        <v>0</v>
      </c>
      <c r="AB1052" s="411">
        <f t="shared" ref="AB1052" si="2931">AB1051</f>
        <v>0</v>
      </c>
      <c r="AC1052" s="411">
        <f t="shared" ref="AC1052" si="2932">AC1051</f>
        <v>0</v>
      </c>
      <c r="AD1052" s="411">
        <f t="shared" ref="AD1052" si="2933">AD1051</f>
        <v>0</v>
      </c>
      <c r="AE1052" s="411">
        <f t="shared" ref="AE1052" si="2934">AE1051</f>
        <v>0</v>
      </c>
      <c r="AF1052" s="411">
        <f t="shared" ref="AF1052" si="2935">AF1051</f>
        <v>0</v>
      </c>
      <c r="AG1052" s="411">
        <f t="shared" ref="AG1052" si="2936">AG1051</f>
        <v>0</v>
      </c>
      <c r="AH1052" s="411">
        <f t="shared" ref="AH1052" si="2937">AH1051</f>
        <v>0</v>
      </c>
      <c r="AI1052" s="411">
        <f t="shared" ref="AI1052" si="2938">AI1051</f>
        <v>0</v>
      </c>
      <c r="AJ1052" s="411">
        <f t="shared" ref="AJ1052" si="2939">AJ1051</f>
        <v>0</v>
      </c>
      <c r="AK1052" s="411">
        <f t="shared" ref="AK1052" si="2940">AK1051</f>
        <v>0</v>
      </c>
      <c r="AL1052" s="411">
        <f t="shared" ref="AL1052" si="2941">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AA1055" si="2942">Z1054</f>
        <v>0</v>
      </c>
      <c r="AA1055" s="411">
        <f t="shared" si="2942"/>
        <v>0</v>
      </c>
      <c r="AB1055" s="411">
        <f t="shared" ref="AB1055" si="2943">AB1054</f>
        <v>0</v>
      </c>
      <c r="AC1055" s="411">
        <f t="shared" ref="AC1055" si="2944">AC1054</f>
        <v>0</v>
      </c>
      <c r="AD1055" s="411">
        <f t="shared" ref="AD1055" si="2945">AD1054</f>
        <v>0</v>
      </c>
      <c r="AE1055" s="411">
        <f t="shared" ref="AE1055" si="2946">AE1054</f>
        <v>0</v>
      </c>
      <c r="AF1055" s="411">
        <f t="shared" ref="AF1055" si="2947">AF1054</f>
        <v>0</v>
      </c>
      <c r="AG1055" s="411">
        <f t="shared" ref="AG1055" si="2948">AG1054</f>
        <v>0</v>
      </c>
      <c r="AH1055" s="411">
        <f t="shared" ref="AH1055" si="2949">AH1054</f>
        <v>0</v>
      </c>
      <c r="AI1055" s="411">
        <f t="shared" ref="AI1055" si="2950">AI1054</f>
        <v>0</v>
      </c>
      <c r="AJ1055" s="411">
        <f t="shared" ref="AJ1055" si="2951">AJ1054</f>
        <v>0</v>
      </c>
      <c r="AK1055" s="411">
        <f t="shared" ref="AK1055" si="2952">AK1054</f>
        <v>0</v>
      </c>
      <c r="AL1055" s="411">
        <f t="shared" ref="AL1055" si="2953">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AA1059" si="2954">Z1058</f>
        <v>0</v>
      </c>
      <c r="AA1059" s="411">
        <f t="shared" si="2954"/>
        <v>0</v>
      </c>
      <c r="AB1059" s="411">
        <f t="shared" ref="AB1059" si="2955">AB1058</f>
        <v>0</v>
      </c>
      <c r="AC1059" s="411">
        <f t="shared" ref="AC1059" si="2956">AC1058</f>
        <v>0</v>
      </c>
      <c r="AD1059" s="411">
        <f t="shared" ref="AD1059" si="2957">AD1058</f>
        <v>0</v>
      </c>
      <c r="AE1059" s="411">
        <f t="shared" ref="AE1059" si="2958">AE1058</f>
        <v>0</v>
      </c>
      <c r="AF1059" s="411">
        <f t="shared" ref="AF1059" si="2959">AF1058</f>
        <v>0</v>
      </c>
      <c r="AG1059" s="411">
        <f t="shared" ref="AG1059" si="2960">AG1058</f>
        <v>0</v>
      </c>
      <c r="AH1059" s="411">
        <f t="shared" ref="AH1059" si="2961">AH1058</f>
        <v>0</v>
      </c>
      <c r="AI1059" s="411">
        <f t="shared" ref="AI1059" si="2962">AI1058</f>
        <v>0</v>
      </c>
      <c r="AJ1059" s="411">
        <f t="shared" ref="AJ1059" si="2963">AJ1058</f>
        <v>0</v>
      </c>
      <c r="AK1059" s="411">
        <f t="shared" ref="AK1059" si="2964">AK1058</f>
        <v>0</v>
      </c>
      <c r="AL1059" s="411">
        <f t="shared" ref="AL1059" si="296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AA1062" si="2966">Z1061</f>
        <v>0</v>
      </c>
      <c r="AA1062" s="411">
        <f t="shared" si="2966"/>
        <v>0</v>
      </c>
      <c r="AB1062" s="411">
        <f t="shared" ref="AB1062" si="2967">AB1061</f>
        <v>0</v>
      </c>
      <c r="AC1062" s="411">
        <f t="shared" ref="AC1062" si="2968">AC1061</f>
        <v>0</v>
      </c>
      <c r="AD1062" s="411">
        <f t="shared" ref="AD1062" si="2969">AD1061</f>
        <v>0</v>
      </c>
      <c r="AE1062" s="411">
        <f t="shared" ref="AE1062" si="2970">AE1061</f>
        <v>0</v>
      </c>
      <c r="AF1062" s="411">
        <f t="shared" ref="AF1062" si="2971">AF1061</f>
        <v>0</v>
      </c>
      <c r="AG1062" s="411">
        <f t="shared" ref="AG1062" si="2972">AG1061</f>
        <v>0</v>
      </c>
      <c r="AH1062" s="411">
        <f t="shared" ref="AH1062" si="2973">AH1061</f>
        <v>0</v>
      </c>
      <c r="AI1062" s="411">
        <f t="shared" ref="AI1062" si="2974">AI1061</f>
        <v>0</v>
      </c>
      <c r="AJ1062" s="411">
        <f t="shared" ref="AJ1062" si="2975">AJ1061</f>
        <v>0</v>
      </c>
      <c r="AK1062" s="411">
        <f t="shared" ref="AK1062" si="2976">AK1061</f>
        <v>0</v>
      </c>
      <c r="AL1062" s="411">
        <f t="shared" ref="AL1062" si="2977">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AA1065" si="2978">Z1064</f>
        <v>0</v>
      </c>
      <c r="AA1065" s="411">
        <f t="shared" si="2978"/>
        <v>0</v>
      </c>
      <c r="AB1065" s="411">
        <f t="shared" ref="AB1065" si="2979">AB1064</f>
        <v>0</v>
      </c>
      <c r="AC1065" s="411">
        <f t="shared" ref="AC1065" si="2980">AC1064</f>
        <v>0</v>
      </c>
      <c r="AD1065" s="411">
        <f t="shared" ref="AD1065" si="2981">AD1064</f>
        <v>0</v>
      </c>
      <c r="AE1065" s="411">
        <f t="shared" ref="AE1065" si="2982">AE1064</f>
        <v>0</v>
      </c>
      <c r="AF1065" s="411">
        <f t="shared" ref="AF1065" si="2983">AF1064</f>
        <v>0</v>
      </c>
      <c r="AG1065" s="411">
        <f t="shared" ref="AG1065" si="2984">AG1064</f>
        <v>0</v>
      </c>
      <c r="AH1065" s="411">
        <f t="shared" ref="AH1065" si="2985">AH1064</f>
        <v>0</v>
      </c>
      <c r="AI1065" s="411">
        <f t="shared" ref="AI1065" si="2986">AI1064</f>
        <v>0</v>
      </c>
      <c r="AJ1065" s="411">
        <f t="shared" ref="AJ1065" si="2987">AJ1064</f>
        <v>0</v>
      </c>
      <c r="AK1065" s="411">
        <f t="shared" ref="AK1065" si="2988">AK1064</f>
        <v>0</v>
      </c>
      <c r="AL1065" s="411">
        <f t="shared" ref="AL1065" si="2989">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AA1069" si="2990">Z1068</f>
        <v>0</v>
      </c>
      <c r="AA1069" s="411">
        <f t="shared" si="2990"/>
        <v>0</v>
      </c>
      <c r="AB1069" s="411">
        <f t="shared" ref="AB1069" si="2991">AB1068</f>
        <v>0</v>
      </c>
      <c r="AC1069" s="411">
        <f t="shared" ref="AC1069" si="2992">AC1068</f>
        <v>0</v>
      </c>
      <c r="AD1069" s="411">
        <f t="shared" ref="AD1069" si="2993">AD1068</f>
        <v>0</v>
      </c>
      <c r="AE1069" s="411">
        <f t="shared" ref="AE1069" si="2994">AE1068</f>
        <v>0</v>
      </c>
      <c r="AF1069" s="411">
        <f t="shared" ref="AF1069" si="2995">AF1068</f>
        <v>0</v>
      </c>
      <c r="AG1069" s="411">
        <f t="shared" ref="AG1069" si="2996">AG1068</f>
        <v>0</v>
      </c>
      <c r="AH1069" s="411">
        <f t="shared" ref="AH1069" si="2997">AH1068</f>
        <v>0</v>
      </c>
      <c r="AI1069" s="411">
        <f t="shared" ref="AI1069" si="2998">AI1068</f>
        <v>0</v>
      </c>
      <c r="AJ1069" s="411">
        <f t="shared" ref="AJ1069" si="2999">AJ1068</f>
        <v>0</v>
      </c>
      <c r="AK1069" s="411">
        <f t="shared" ref="AK1069" si="3000">AK1068</f>
        <v>0</v>
      </c>
      <c r="AL1069" s="411">
        <f t="shared" ref="AL1069" si="3001">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AA1072" si="3002">Z1071</f>
        <v>0</v>
      </c>
      <c r="AA1072" s="411">
        <f t="shared" si="3002"/>
        <v>0</v>
      </c>
      <c r="AB1072" s="411">
        <f t="shared" ref="AB1072" si="3003">AB1071</f>
        <v>0</v>
      </c>
      <c r="AC1072" s="411">
        <f t="shared" ref="AC1072" si="3004">AC1071</f>
        <v>0</v>
      </c>
      <c r="AD1072" s="411">
        <f t="shared" ref="AD1072" si="3005">AD1071</f>
        <v>0</v>
      </c>
      <c r="AE1072" s="411">
        <f t="shared" ref="AE1072" si="3006">AE1071</f>
        <v>0</v>
      </c>
      <c r="AF1072" s="411">
        <f t="shared" ref="AF1072" si="3007">AF1071</f>
        <v>0</v>
      </c>
      <c r="AG1072" s="411">
        <f t="shared" ref="AG1072" si="3008">AG1071</f>
        <v>0</v>
      </c>
      <c r="AH1072" s="411">
        <f t="shared" ref="AH1072" si="3009">AH1071</f>
        <v>0</v>
      </c>
      <c r="AI1072" s="411">
        <f t="shared" ref="AI1072" si="3010">AI1071</f>
        <v>0</v>
      </c>
      <c r="AJ1072" s="411">
        <f t="shared" ref="AJ1072" si="3011">AJ1071</f>
        <v>0</v>
      </c>
      <c r="AK1072" s="411">
        <f t="shared" ref="AK1072" si="3012">AK1071</f>
        <v>0</v>
      </c>
      <c r="AL1072" s="411">
        <f t="shared" ref="AL1072" si="3013">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AA1075" si="3014">Z1074</f>
        <v>0</v>
      </c>
      <c r="AA1075" s="411">
        <f t="shared" si="3014"/>
        <v>0</v>
      </c>
      <c r="AB1075" s="411">
        <f t="shared" ref="AB1075" si="3015">AB1074</f>
        <v>0</v>
      </c>
      <c r="AC1075" s="411">
        <f t="shared" ref="AC1075" si="3016">AC1074</f>
        <v>0</v>
      </c>
      <c r="AD1075" s="411">
        <f t="shared" ref="AD1075" si="3017">AD1074</f>
        <v>0</v>
      </c>
      <c r="AE1075" s="411">
        <f t="shared" ref="AE1075" si="3018">AE1074</f>
        <v>0</v>
      </c>
      <c r="AF1075" s="411">
        <f t="shared" ref="AF1075" si="3019">AF1074</f>
        <v>0</v>
      </c>
      <c r="AG1075" s="411">
        <f t="shared" ref="AG1075" si="3020">AG1074</f>
        <v>0</v>
      </c>
      <c r="AH1075" s="411">
        <f t="shared" ref="AH1075" si="3021">AH1074</f>
        <v>0</v>
      </c>
      <c r="AI1075" s="411">
        <f t="shared" ref="AI1075" si="3022">AI1074</f>
        <v>0</v>
      </c>
      <c r="AJ1075" s="411">
        <f t="shared" ref="AJ1075" si="3023">AJ1074</f>
        <v>0</v>
      </c>
      <c r="AK1075" s="411">
        <f t="shared" ref="AK1075" si="3024">AK1074</f>
        <v>0</v>
      </c>
      <c r="AL1075" s="411">
        <f t="shared" ref="AL1075" si="3025">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AA1078" si="3026">Z1077</f>
        <v>0</v>
      </c>
      <c r="AA1078" s="411">
        <f t="shared" si="3026"/>
        <v>0</v>
      </c>
      <c r="AB1078" s="411">
        <f t="shared" ref="AB1078" si="3027">AB1077</f>
        <v>0</v>
      </c>
      <c r="AC1078" s="411">
        <f t="shared" ref="AC1078" si="3028">AC1077</f>
        <v>0</v>
      </c>
      <c r="AD1078" s="411">
        <f t="shared" ref="AD1078" si="3029">AD1077</f>
        <v>0</v>
      </c>
      <c r="AE1078" s="411">
        <f t="shared" ref="AE1078" si="3030">AE1077</f>
        <v>0</v>
      </c>
      <c r="AF1078" s="411">
        <f t="shared" ref="AF1078" si="3031">AF1077</f>
        <v>0</v>
      </c>
      <c r="AG1078" s="411">
        <f t="shared" ref="AG1078" si="3032">AG1077</f>
        <v>0</v>
      </c>
      <c r="AH1078" s="411">
        <f t="shared" ref="AH1078" si="3033">AH1077</f>
        <v>0</v>
      </c>
      <c r="AI1078" s="411">
        <f t="shared" ref="AI1078" si="3034">AI1077</f>
        <v>0</v>
      </c>
      <c r="AJ1078" s="411">
        <f t="shared" ref="AJ1078" si="3035">AJ1077</f>
        <v>0</v>
      </c>
      <c r="AK1078" s="411">
        <f t="shared" ref="AK1078" si="3036">AK1077</f>
        <v>0</v>
      </c>
      <c r="AL1078" s="411">
        <f t="shared" ref="AL1078" si="3037">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AA1081" si="3038">Z1080</f>
        <v>0</v>
      </c>
      <c r="AA1081" s="411">
        <f t="shared" si="3038"/>
        <v>0</v>
      </c>
      <c r="AB1081" s="411">
        <f t="shared" ref="AB1081" si="3039">AB1080</f>
        <v>0</v>
      </c>
      <c r="AC1081" s="411">
        <f t="shared" ref="AC1081" si="3040">AC1080</f>
        <v>0</v>
      </c>
      <c r="AD1081" s="411">
        <f t="shared" ref="AD1081" si="3041">AD1080</f>
        <v>0</v>
      </c>
      <c r="AE1081" s="411">
        <f t="shared" ref="AE1081" si="3042">AE1080</f>
        <v>0</v>
      </c>
      <c r="AF1081" s="411">
        <f t="shared" ref="AF1081" si="3043">AF1080</f>
        <v>0</v>
      </c>
      <c r="AG1081" s="411">
        <f t="shared" ref="AG1081" si="3044">AG1080</f>
        <v>0</v>
      </c>
      <c r="AH1081" s="411">
        <f t="shared" ref="AH1081" si="3045">AH1080</f>
        <v>0</v>
      </c>
      <c r="AI1081" s="411">
        <f t="shared" ref="AI1081" si="3046">AI1080</f>
        <v>0</v>
      </c>
      <c r="AJ1081" s="411">
        <f t="shared" ref="AJ1081" si="3047">AJ1080</f>
        <v>0</v>
      </c>
      <c r="AK1081" s="411">
        <f t="shared" ref="AK1081" si="3048">AK1080</f>
        <v>0</v>
      </c>
      <c r="AL1081" s="411">
        <f t="shared" ref="AL1081" si="3049">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AA1084" si="3050">Z1083</f>
        <v>0</v>
      </c>
      <c r="AA1084" s="411">
        <f t="shared" si="3050"/>
        <v>0</v>
      </c>
      <c r="AB1084" s="411">
        <f t="shared" ref="AB1084" si="3051">AB1083</f>
        <v>0</v>
      </c>
      <c r="AC1084" s="411">
        <f t="shared" ref="AC1084" si="3052">AC1083</f>
        <v>0</v>
      </c>
      <c r="AD1084" s="411">
        <f t="shared" ref="AD1084" si="3053">AD1083</f>
        <v>0</v>
      </c>
      <c r="AE1084" s="411">
        <f t="shared" ref="AE1084" si="3054">AE1083</f>
        <v>0</v>
      </c>
      <c r="AF1084" s="411">
        <f t="shared" ref="AF1084" si="3055">AF1083</f>
        <v>0</v>
      </c>
      <c r="AG1084" s="411">
        <f t="shared" ref="AG1084" si="3056">AG1083</f>
        <v>0</v>
      </c>
      <c r="AH1084" s="411">
        <f t="shared" ref="AH1084" si="3057">AH1083</f>
        <v>0</v>
      </c>
      <c r="AI1084" s="411">
        <f t="shared" ref="AI1084" si="3058">AI1083</f>
        <v>0</v>
      </c>
      <c r="AJ1084" s="411">
        <f t="shared" ref="AJ1084" si="3059">AJ1083</f>
        <v>0</v>
      </c>
      <c r="AK1084" s="411">
        <f t="shared" ref="AK1084" si="3060">AK1083</f>
        <v>0</v>
      </c>
      <c r="AL1084" s="411">
        <f t="shared" ref="AL1084" si="3061">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AA1087" si="3062">Z1086</f>
        <v>0</v>
      </c>
      <c r="AA1087" s="411">
        <f t="shared" si="3062"/>
        <v>0</v>
      </c>
      <c r="AB1087" s="411">
        <f t="shared" ref="AB1087" si="3063">AB1086</f>
        <v>0</v>
      </c>
      <c r="AC1087" s="411">
        <f t="shared" ref="AC1087" si="3064">AC1086</f>
        <v>0</v>
      </c>
      <c r="AD1087" s="411">
        <f t="shared" ref="AD1087" si="3065">AD1086</f>
        <v>0</v>
      </c>
      <c r="AE1087" s="411">
        <f t="shared" ref="AE1087" si="3066">AE1086</f>
        <v>0</v>
      </c>
      <c r="AF1087" s="411">
        <f t="shared" ref="AF1087" si="3067">AF1086</f>
        <v>0</v>
      </c>
      <c r="AG1087" s="411">
        <f t="shared" ref="AG1087" si="3068">AG1086</f>
        <v>0</v>
      </c>
      <c r="AH1087" s="411">
        <f t="shared" ref="AH1087" si="3069">AH1086</f>
        <v>0</v>
      </c>
      <c r="AI1087" s="411">
        <f t="shared" ref="AI1087" si="3070">AI1086</f>
        <v>0</v>
      </c>
      <c r="AJ1087" s="411">
        <f t="shared" ref="AJ1087" si="3071">AJ1086</f>
        <v>0</v>
      </c>
      <c r="AK1087" s="411">
        <f t="shared" ref="AK1087" si="3072">AK1086</f>
        <v>0</v>
      </c>
      <c r="AL1087" s="411">
        <f t="shared" ref="AL1087" si="3073">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AA1090" si="3074">Z1089</f>
        <v>0</v>
      </c>
      <c r="AA1090" s="411">
        <f t="shared" si="3074"/>
        <v>0</v>
      </c>
      <c r="AB1090" s="411">
        <f t="shared" ref="AB1090" si="3075">AB1089</f>
        <v>0</v>
      </c>
      <c r="AC1090" s="411">
        <f t="shared" ref="AC1090" si="3076">AC1089</f>
        <v>0</v>
      </c>
      <c r="AD1090" s="411">
        <f t="shared" ref="AD1090" si="3077">AD1089</f>
        <v>0</v>
      </c>
      <c r="AE1090" s="411">
        <f t="shared" ref="AE1090" si="3078">AE1089</f>
        <v>0</v>
      </c>
      <c r="AF1090" s="411">
        <f t="shared" ref="AF1090" si="3079">AF1089</f>
        <v>0</v>
      </c>
      <c r="AG1090" s="411">
        <f t="shared" ref="AG1090" si="3080">AG1089</f>
        <v>0</v>
      </c>
      <c r="AH1090" s="411">
        <f t="shared" ref="AH1090" si="3081">AH1089</f>
        <v>0</v>
      </c>
      <c r="AI1090" s="411">
        <f t="shared" ref="AI1090" si="3082">AI1089</f>
        <v>0</v>
      </c>
      <c r="AJ1090" s="411">
        <f t="shared" ref="AJ1090" si="3083">AJ1089</f>
        <v>0</v>
      </c>
      <c r="AK1090" s="411">
        <f t="shared" ref="AK1090" si="3084">AK1089</f>
        <v>0</v>
      </c>
      <c r="AL1090" s="411">
        <f t="shared" ref="AL1090" si="308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AA1093" si="3086">Z1092</f>
        <v>0</v>
      </c>
      <c r="AA1093" s="411">
        <f t="shared" si="3086"/>
        <v>0</v>
      </c>
      <c r="AB1093" s="411">
        <f t="shared" ref="AB1093" si="3087">AB1092</f>
        <v>0</v>
      </c>
      <c r="AC1093" s="411">
        <f t="shared" ref="AC1093" si="3088">AC1092</f>
        <v>0</v>
      </c>
      <c r="AD1093" s="411">
        <f t="shared" ref="AD1093" si="3089">AD1092</f>
        <v>0</v>
      </c>
      <c r="AE1093" s="411">
        <f t="shared" ref="AE1093" si="3090">AE1092</f>
        <v>0</v>
      </c>
      <c r="AF1093" s="411">
        <f t="shared" ref="AF1093" si="3091">AF1092</f>
        <v>0</v>
      </c>
      <c r="AG1093" s="411">
        <f t="shared" ref="AG1093" si="3092">AG1092</f>
        <v>0</v>
      </c>
      <c r="AH1093" s="411">
        <f t="shared" ref="AH1093" si="3093">AH1092</f>
        <v>0</v>
      </c>
      <c r="AI1093" s="411">
        <f t="shared" ref="AI1093" si="3094">AI1092</f>
        <v>0</v>
      </c>
      <c r="AJ1093" s="411">
        <f t="shared" ref="AJ1093" si="3095">AJ1092</f>
        <v>0</v>
      </c>
      <c r="AK1093" s="411">
        <f t="shared" ref="AK1093" si="3096">AK1092</f>
        <v>0</v>
      </c>
      <c r="AL1093" s="411">
        <f t="shared" ref="AL1093" si="3097">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AA1096" si="3098">Z1095</f>
        <v>0</v>
      </c>
      <c r="AA1096" s="411">
        <f t="shared" si="3098"/>
        <v>0</v>
      </c>
      <c r="AB1096" s="411">
        <f t="shared" ref="AB1096" si="3099">AB1095</f>
        <v>0</v>
      </c>
      <c r="AC1096" s="411">
        <f t="shared" ref="AC1096" si="3100">AC1095</f>
        <v>0</v>
      </c>
      <c r="AD1096" s="411">
        <f t="shared" ref="AD1096" si="3101">AD1095</f>
        <v>0</v>
      </c>
      <c r="AE1096" s="411">
        <f t="shared" ref="AE1096" si="3102">AE1095</f>
        <v>0</v>
      </c>
      <c r="AF1096" s="411">
        <f t="shared" ref="AF1096" si="3103">AF1095</f>
        <v>0</v>
      </c>
      <c r="AG1096" s="411">
        <f t="shared" ref="AG1096" si="3104">AG1095</f>
        <v>0</v>
      </c>
      <c r="AH1096" s="411">
        <f t="shared" ref="AH1096" si="3105">AH1095</f>
        <v>0</v>
      </c>
      <c r="AI1096" s="411">
        <f t="shared" ref="AI1096" si="3106">AI1095</f>
        <v>0</v>
      </c>
      <c r="AJ1096" s="411">
        <f t="shared" ref="AJ1096" si="3107">AJ1095</f>
        <v>0</v>
      </c>
      <c r="AK1096" s="411">
        <f t="shared" ref="AK1096" si="3108">AK1095</f>
        <v>0</v>
      </c>
      <c r="AL1096" s="411">
        <f t="shared" ref="AL1096" si="3109">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AA1099" si="3110">Z1098</f>
        <v>0</v>
      </c>
      <c r="AA1099" s="411">
        <f t="shared" si="3110"/>
        <v>0</v>
      </c>
      <c r="AB1099" s="411">
        <f t="shared" ref="AB1099" si="3111">AB1098</f>
        <v>0</v>
      </c>
      <c r="AC1099" s="411">
        <f t="shared" ref="AC1099" si="3112">AC1098</f>
        <v>0</v>
      </c>
      <c r="AD1099" s="411">
        <f t="shared" ref="AD1099" si="3113">AD1098</f>
        <v>0</v>
      </c>
      <c r="AE1099" s="411">
        <f t="shared" ref="AE1099" si="3114">AE1098</f>
        <v>0</v>
      </c>
      <c r="AF1099" s="411">
        <f t="shared" ref="AF1099" si="3115">AF1098</f>
        <v>0</v>
      </c>
      <c r="AG1099" s="411">
        <f t="shared" ref="AG1099" si="3116">AG1098</f>
        <v>0</v>
      </c>
      <c r="AH1099" s="411">
        <f t="shared" ref="AH1099" si="3117">AH1098</f>
        <v>0</v>
      </c>
      <c r="AI1099" s="411">
        <f t="shared" ref="AI1099" si="3118">AI1098</f>
        <v>0</v>
      </c>
      <c r="AJ1099" s="411">
        <f t="shared" ref="AJ1099" si="3119">AJ1098</f>
        <v>0</v>
      </c>
      <c r="AK1099" s="411">
        <f t="shared" ref="AK1099" si="3120">AK1098</f>
        <v>0</v>
      </c>
      <c r="AL1099" s="411">
        <f t="shared" ref="AL1099" si="3121">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AA1102" si="3122">Z1101</f>
        <v>0</v>
      </c>
      <c r="AA1102" s="411">
        <f t="shared" si="3122"/>
        <v>0</v>
      </c>
      <c r="AB1102" s="411">
        <f t="shared" ref="AB1102" si="3123">AB1101</f>
        <v>0</v>
      </c>
      <c r="AC1102" s="411">
        <f t="shared" ref="AC1102" si="3124">AC1101</f>
        <v>0</v>
      </c>
      <c r="AD1102" s="411">
        <f t="shared" ref="AD1102" si="3125">AD1101</f>
        <v>0</v>
      </c>
      <c r="AE1102" s="411">
        <f t="shared" ref="AE1102" si="3126">AE1101</f>
        <v>0</v>
      </c>
      <c r="AF1102" s="411">
        <f t="shared" ref="AF1102" si="3127">AF1101</f>
        <v>0</v>
      </c>
      <c r="AG1102" s="411">
        <f t="shared" ref="AG1102" si="3128">AG1101</f>
        <v>0</v>
      </c>
      <c r="AH1102" s="411">
        <f t="shared" ref="AH1102" si="3129">AH1101</f>
        <v>0</v>
      </c>
      <c r="AI1102" s="411">
        <f t="shared" ref="AI1102" si="3130">AI1101</f>
        <v>0</v>
      </c>
      <c r="AJ1102" s="411">
        <f t="shared" ref="AJ1102" si="3131">AJ1101</f>
        <v>0</v>
      </c>
      <c r="AK1102" s="411">
        <f t="shared" ref="AK1102" si="3132">AK1101</f>
        <v>0</v>
      </c>
      <c r="AL1102" s="411">
        <f t="shared" ref="AL1102" si="3133">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AA1105" si="3134">Z1104</f>
        <v>0</v>
      </c>
      <c r="AA1105" s="411">
        <f t="shared" si="3134"/>
        <v>0</v>
      </c>
      <c r="AB1105" s="411">
        <f t="shared" ref="AB1105" si="3135">AB1104</f>
        <v>0</v>
      </c>
      <c r="AC1105" s="411">
        <f t="shared" ref="AC1105" si="3136">AC1104</f>
        <v>0</v>
      </c>
      <c r="AD1105" s="411">
        <f t="shared" ref="AD1105" si="3137">AD1104</f>
        <v>0</v>
      </c>
      <c r="AE1105" s="411">
        <f t="shared" ref="AE1105" si="3138">AE1104</f>
        <v>0</v>
      </c>
      <c r="AF1105" s="411">
        <f t="shared" ref="AF1105" si="3139">AF1104</f>
        <v>0</v>
      </c>
      <c r="AG1105" s="411">
        <f t="shared" ref="AG1105" si="3140">AG1104</f>
        <v>0</v>
      </c>
      <c r="AH1105" s="411">
        <f t="shared" ref="AH1105" si="3141">AH1104</f>
        <v>0</v>
      </c>
      <c r="AI1105" s="411">
        <f t="shared" ref="AI1105" si="3142">AI1104</f>
        <v>0</v>
      </c>
      <c r="AJ1105" s="411">
        <f t="shared" ref="AJ1105" si="3143">AJ1104</f>
        <v>0</v>
      </c>
      <c r="AK1105" s="411">
        <f t="shared" ref="AK1105" si="3144">AK1104</f>
        <v>0</v>
      </c>
      <c r="AL1105" s="411">
        <f t="shared" ref="AL1105" si="3145">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AA1108" si="3146">Z1107</f>
        <v>0</v>
      </c>
      <c r="AA1108" s="411">
        <f t="shared" si="3146"/>
        <v>0</v>
      </c>
      <c r="AB1108" s="411">
        <f t="shared" ref="AB1108" si="3147">AB1107</f>
        <v>0</v>
      </c>
      <c r="AC1108" s="411">
        <f t="shared" ref="AC1108" si="3148">AC1107</f>
        <v>0</v>
      </c>
      <c r="AD1108" s="411">
        <f t="shared" ref="AD1108" si="3149">AD1107</f>
        <v>0</v>
      </c>
      <c r="AE1108" s="411">
        <f t="shared" ref="AE1108" si="3150">AE1107</f>
        <v>0</v>
      </c>
      <c r="AF1108" s="411">
        <f t="shared" ref="AF1108" si="3151">AF1107</f>
        <v>0</v>
      </c>
      <c r="AG1108" s="411">
        <f t="shared" ref="AG1108" si="3152">AG1107</f>
        <v>0</v>
      </c>
      <c r="AH1108" s="411">
        <f t="shared" ref="AH1108" si="3153">AH1107</f>
        <v>0</v>
      </c>
      <c r="AI1108" s="411">
        <f t="shared" ref="AI1108" si="3154">AI1107</f>
        <v>0</v>
      </c>
      <c r="AJ1108" s="411">
        <f t="shared" ref="AJ1108" si="3155">AJ1107</f>
        <v>0</v>
      </c>
      <c r="AK1108" s="411">
        <f t="shared" ref="AK1108" si="3156">AK1107</f>
        <v>0</v>
      </c>
      <c r="AL1108" s="411">
        <f t="shared" ref="AL1108" si="3157">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hidden="1"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hidden="1">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idden="1">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idden="1">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4.7999999999999996E-3</v>
      </c>
      <c r="AA1113" s="341">
        <f>HLOOKUP(AA$35,'3.  Distribution Rates'!$C$122:$P$133,12,FALSE)</f>
        <v>1.1271</v>
      </c>
      <c r="AB1113" s="341">
        <f>HLOOKUP(AB$35,'3.  Distribution Rates'!$C$122:$P$133,12,FALSE)</f>
        <v>5.3288000000000002</v>
      </c>
      <c r="AC1113" s="341">
        <f>HLOOKUP(AC$35,'3.  Distribution Rates'!$C$122:$P$133,12,FALSE)</f>
        <v>4.1000000000000003E-3</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idden="1">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581.6355102424202</v>
      </c>
      <c r="AA1114" s="378">
        <f>'4.  2011-2014 LRAM'!AA143*AA1113</f>
        <v>680.19263517349077</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158">SUM(Y1114:AL1114)</f>
        <v>1261.828145415911</v>
      </c>
    </row>
    <row r="1115" spans="1:39" hidden="1">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2049.5814303619818</v>
      </c>
      <c r="AA1115" s="378">
        <f>'4.  2011-2014 LRAM'!AA272*AA1113</f>
        <v>1845.403522355869</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158"/>
        <v>3894.9849527178508</v>
      </c>
    </row>
    <row r="1116" spans="1:39" hidden="1">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2916.941898247991</v>
      </c>
      <c r="AA1116" s="378">
        <f>'4.  2011-2014 LRAM'!AA401*AA1113</f>
        <v>1352.6385121432797</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158"/>
        <v>4269.5804103912706</v>
      </c>
    </row>
    <row r="1117" spans="1:39" hidden="1">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3926.5819549807356</v>
      </c>
      <c r="AA1117" s="378">
        <f>'4.  2011-2014 LRAM'!AA531*AA1113</f>
        <v>633.19533938285792</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158"/>
        <v>4559.7772943635937</v>
      </c>
    </row>
    <row r="1118" spans="1:39" hidden="1">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A1118" si="3159">Y212*Y1113</f>
        <v>0</v>
      </c>
      <c r="Z1118" s="378">
        <f t="shared" si="3159"/>
        <v>2654.9511117457473</v>
      </c>
      <c r="AA1118" s="378">
        <f t="shared" si="3159"/>
        <v>1489.9181933588711</v>
      </c>
      <c r="AB1118" s="378">
        <f t="shared" ref="AB1118:AL1118" si="3160">AB212*AB1113</f>
        <v>0</v>
      </c>
      <c r="AC1118" s="378">
        <f t="shared" si="3160"/>
        <v>0</v>
      </c>
      <c r="AD1118" s="378">
        <f t="shared" si="3160"/>
        <v>0</v>
      </c>
      <c r="AE1118" s="378">
        <f t="shared" si="3160"/>
        <v>0</v>
      </c>
      <c r="AF1118" s="378">
        <f t="shared" si="3160"/>
        <v>0</v>
      </c>
      <c r="AG1118" s="378">
        <f t="shared" si="3160"/>
        <v>0</v>
      </c>
      <c r="AH1118" s="378">
        <f t="shared" si="3160"/>
        <v>0</v>
      </c>
      <c r="AI1118" s="378">
        <f t="shared" si="3160"/>
        <v>0</v>
      </c>
      <c r="AJ1118" s="378">
        <f t="shared" si="3160"/>
        <v>0</v>
      </c>
      <c r="AK1118" s="378">
        <f t="shared" si="3160"/>
        <v>0</v>
      </c>
      <c r="AL1118" s="378">
        <f t="shared" si="3160"/>
        <v>0</v>
      </c>
      <c r="AM1118" s="629">
        <f t="shared" si="3158"/>
        <v>4144.8693051046184</v>
      </c>
    </row>
    <row r="1119" spans="1:39" hidden="1">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A1119" si="3161">Y395*Y1113</f>
        <v>0</v>
      </c>
      <c r="Z1119" s="378">
        <f t="shared" si="3161"/>
        <v>2244.3534026819184</v>
      </c>
      <c r="AA1119" s="378">
        <f t="shared" si="3161"/>
        <v>1054.6978173576179</v>
      </c>
      <c r="AB1119" s="378">
        <f t="shared" ref="AB1119:AL1119" si="3162">AB395*AB1113</f>
        <v>0</v>
      </c>
      <c r="AC1119" s="378">
        <f t="shared" si="3162"/>
        <v>0</v>
      </c>
      <c r="AD1119" s="378">
        <f t="shared" si="3162"/>
        <v>0</v>
      </c>
      <c r="AE1119" s="378">
        <f t="shared" si="3162"/>
        <v>0</v>
      </c>
      <c r="AF1119" s="378">
        <f t="shared" si="3162"/>
        <v>0</v>
      </c>
      <c r="AG1119" s="378">
        <f t="shared" si="3162"/>
        <v>0</v>
      </c>
      <c r="AH1119" s="378">
        <f t="shared" si="3162"/>
        <v>0</v>
      </c>
      <c r="AI1119" s="378">
        <f t="shared" si="3162"/>
        <v>0</v>
      </c>
      <c r="AJ1119" s="378">
        <f t="shared" si="3162"/>
        <v>0</v>
      </c>
      <c r="AK1119" s="378">
        <f t="shared" si="3162"/>
        <v>0</v>
      </c>
      <c r="AL1119" s="378">
        <f t="shared" si="3162"/>
        <v>0</v>
      </c>
      <c r="AM1119" s="629">
        <f t="shared" si="3158"/>
        <v>3299.051220039536</v>
      </c>
    </row>
    <row r="1120" spans="1:39" hidden="1">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A1120" si="3163">Y578*Y1113</f>
        <v>0</v>
      </c>
      <c r="Z1120" s="378">
        <f t="shared" si="3163"/>
        <v>530.43770535388114</v>
      </c>
      <c r="AA1120" s="378">
        <f t="shared" si="3163"/>
        <v>4470.2559356186739</v>
      </c>
      <c r="AB1120" s="378">
        <f t="shared" ref="AB1120:AL1120" si="3164">AB578*AB1113</f>
        <v>13934.043682749285</v>
      </c>
      <c r="AC1120" s="378">
        <f t="shared" si="3164"/>
        <v>0</v>
      </c>
      <c r="AD1120" s="378">
        <f t="shared" si="3164"/>
        <v>0</v>
      </c>
      <c r="AE1120" s="378">
        <f t="shared" si="3164"/>
        <v>0</v>
      </c>
      <c r="AF1120" s="378">
        <f t="shared" si="3164"/>
        <v>0</v>
      </c>
      <c r="AG1120" s="378">
        <f t="shared" si="3164"/>
        <v>0</v>
      </c>
      <c r="AH1120" s="378">
        <f t="shared" si="3164"/>
        <v>0</v>
      </c>
      <c r="AI1120" s="378">
        <f t="shared" si="3164"/>
        <v>0</v>
      </c>
      <c r="AJ1120" s="378">
        <f t="shared" si="3164"/>
        <v>0</v>
      </c>
      <c r="AK1120" s="378">
        <f t="shared" si="3164"/>
        <v>0</v>
      </c>
      <c r="AL1120" s="378">
        <f t="shared" si="3164"/>
        <v>0</v>
      </c>
      <c r="AM1120" s="629">
        <f t="shared" si="3158"/>
        <v>18934.737323721842</v>
      </c>
    </row>
    <row r="1121" spans="2:39" hidden="1">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A1121" si="3165">Y761*Y1113</f>
        <v>0</v>
      </c>
      <c r="Z1121" s="378">
        <f t="shared" si="3165"/>
        <v>866.50855098354816</v>
      </c>
      <c r="AA1121" s="378">
        <f t="shared" si="3165"/>
        <v>3335.3365273925551</v>
      </c>
      <c r="AB1121" s="378">
        <f t="shared" ref="AB1121:AL1121" si="3166">AB761*AB1113</f>
        <v>0</v>
      </c>
      <c r="AC1121" s="378">
        <f t="shared" si="3166"/>
        <v>0</v>
      </c>
      <c r="AD1121" s="378">
        <f t="shared" si="3166"/>
        <v>0</v>
      </c>
      <c r="AE1121" s="378">
        <f t="shared" si="3166"/>
        <v>0</v>
      </c>
      <c r="AF1121" s="378">
        <f t="shared" si="3166"/>
        <v>0</v>
      </c>
      <c r="AG1121" s="378">
        <f t="shared" si="3166"/>
        <v>0</v>
      </c>
      <c r="AH1121" s="378">
        <f t="shared" si="3166"/>
        <v>0</v>
      </c>
      <c r="AI1121" s="378">
        <f t="shared" si="3166"/>
        <v>0</v>
      </c>
      <c r="AJ1121" s="378">
        <f t="shared" si="3166"/>
        <v>0</v>
      </c>
      <c r="AK1121" s="378">
        <f t="shared" si="3166"/>
        <v>0</v>
      </c>
      <c r="AL1121" s="378">
        <f t="shared" si="3166"/>
        <v>0</v>
      </c>
      <c r="AM1121" s="629">
        <f t="shared" si="3158"/>
        <v>4201.8450783761036</v>
      </c>
    </row>
    <row r="1122" spans="2:39" hidden="1">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A1122" si="3167">Y944*Y1113</f>
        <v>0</v>
      </c>
      <c r="Z1122" s="378">
        <f t="shared" si="3167"/>
        <v>197.97313980278125</v>
      </c>
      <c r="AA1122" s="378">
        <f t="shared" si="3167"/>
        <v>1731.9045650400003</v>
      </c>
      <c r="AB1122" s="378">
        <f t="shared" ref="AB1122:AL1122" si="3168">AB944*AB1113</f>
        <v>0</v>
      </c>
      <c r="AC1122" s="378">
        <f t="shared" si="3168"/>
        <v>0</v>
      </c>
      <c r="AD1122" s="378">
        <f t="shared" si="3168"/>
        <v>0</v>
      </c>
      <c r="AE1122" s="378">
        <f t="shared" si="3168"/>
        <v>0</v>
      </c>
      <c r="AF1122" s="378">
        <f t="shared" si="3168"/>
        <v>0</v>
      </c>
      <c r="AG1122" s="378">
        <f t="shared" si="3168"/>
        <v>0</v>
      </c>
      <c r="AH1122" s="378">
        <f t="shared" si="3168"/>
        <v>0</v>
      </c>
      <c r="AI1122" s="378">
        <f t="shared" si="3168"/>
        <v>0</v>
      </c>
      <c r="AJ1122" s="378">
        <f t="shared" si="3168"/>
        <v>0</v>
      </c>
      <c r="AK1122" s="378">
        <f t="shared" si="3168"/>
        <v>0</v>
      </c>
      <c r="AL1122" s="378">
        <f t="shared" si="3168"/>
        <v>0</v>
      </c>
      <c r="AM1122" s="629">
        <f t="shared" si="3158"/>
        <v>1929.8777048427814</v>
      </c>
    </row>
    <row r="1123" spans="2:39" hidden="1">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 si="3169">AA1110*AA1113</f>
        <v>0</v>
      </c>
      <c r="AB1123" s="378">
        <f t="shared" ref="AB1123:AL1123" si="3170">AB1110*AB1113</f>
        <v>0</v>
      </c>
      <c r="AC1123" s="378">
        <f t="shared" si="3170"/>
        <v>0</v>
      </c>
      <c r="AD1123" s="378">
        <f t="shared" si="3170"/>
        <v>0</v>
      </c>
      <c r="AE1123" s="378">
        <f t="shared" si="3170"/>
        <v>0</v>
      </c>
      <c r="AF1123" s="378">
        <f t="shared" si="3170"/>
        <v>0</v>
      </c>
      <c r="AG1123" s="378">
        <f t="shared" si="3170"/>
        <v>0</v>
      </c>
      <c r="AH1123" s="378">
        <f t="shared" si="3170"/>
        <v>0</v>
      </c>
      <c r="AI1123" s="378">
        <f t="shared" si="3170"/>
        <v>0</v>
      </c>
      <c r="AJ1123" s="378">
        <f t="shared" si="3170"/>
        <v>0</v>
      </c>
      <c r="AK1123" s="378">
        <f t="shared" si="3170"/>
        <v>0</v>
      </c>
      <c r="AL1123" s="378">
        <f t="shared" si="3170"/>
        <v>0</v>
      </c>
      <c r="AM1123" s="629">
        <f t="shared" si="3158"/>
        <v>0</v>
      </c>
    </row>
    <row r="1124" spans="2:39" ht="15.75" hidden="1">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A1124" si="3171">SUM(Z1114:Z1123)</f>
        <v>15968.964704401005</v>
      </c>
      <c r="AA1124" s="346">
        <f t="shared" si="3171"/>
        <v>16593.543047823216</v>
      </c>
      <c r="AB1124" s="346">
        <f t="shared" ref="AB1124:AE1124" si="3172">SUM(AB1114:AB1123)</f>
        <v>13934.043682749285</v>
      </c>
      <c r="AC1124" s="346">
        <f t="shared" si="3172"/>
        <v>0</v>
      </c>
      <c r="AD1124" s="346">
        <f t="shared" si="3172"/>
        <v>0</v>
      </c>
      <c r="AE1124" s="346">
        <f t="shared" si="3172"/>
        <v>0</v>
      </c>
      <c r="AF1124" s="346">
        <f>SUM(AF1114:AF1123)</f>
        <v>0</v>
      </c>
      <c r="AG1124" s="346">
        <f t="shared" ref="AG1124:AL1124" si="3173">SUM(AG1114:AG1123)</f>
        <v>0</v>
      </c>
      <c r="AH1124" s="346">
        <f t="shared" si="3173"/>
        <v>0</v>
      </c>
      <c r="AI1124" s="346">
        <f t="shared" si="3173"/>
        <v>0</v>
      </c>
      <c r="AJ1124" s="346">
        <f t="shared" si="3173"/>
        <v>0</v>
      </c>
      <c r="AK1124" s="346">
        <f t="shared" si="3173"/>
        <v>0</v>
      </c>
      <c r="AL1124" s="346">
        <f t="shared" si="3173"/>
        <v>0</v>
      </c>
      <c r="AM1124" s="407">
        <f>SUM(AM1114:AM1123)</f>
        <v>46496.551434973509</v>
      </c>
    </row>
    <row r="1125" spans="2:39" ht="15.75" hidden="1">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 si="3174">Z1111*Z1113</f>
        <v>0</v>
      </c>
      <c r="AA1125" s="347">
        <f>AA1111*AA1113</f>
        <v>0</v>
      </c>
      <c r="AB1125" s="347">
        <f t="shared" ref="AB1125:AE1125" si="3175">AB1111*AB1113</f>
        <v>0</v>
      </c>
      <c r="AC1125" s="347">
        <f t="shared" si="3175"/>
        <v>0</v>
      </c>
      <c r="AD1125" s="347">
        <f t="shared" si="3175"/>
        <v>0</v>
      </c>
      <c r="AE1125" s="347">
        <f t="shared" si="3175"/>
        <v>0</v>
      </c>
      <c r="AF1125" s="347">
        <f t="shared" ref="AF1125:AL1125" si="3176">AF1111*AF1113</f>
        <v>0</v>
      </c>
      <c r="AG1125" s="347">
        <f t="shared" si="3176"/>
        <v>0</v>
      </c>
      <c r="AH1125" s="347">
        <f t="shared" si="3176"/>
        <v>0</v>
      </c>
      <c r="AI1125" s="347">
        <f t="shared" si="3176"/>
        <v>0</v>
      </c>
      <c r="AJ1125" s="347">
        <f t="shared" si="3176"/>
        <v>0</v>
      </c>
      <c r="AK1125" s="347">
        <f t="shared" si="3176"/>
        <v>0</v>
      </c>
      <c r="AL1125" s="347">
        <f t="shared" si="3176"/>
        <v>0</v>
      </c>
      <c r="AM1125" s="407">
        <f>SUM(Y1125:AL1125)</f>
        <v>0</v>
      </c>
    </row>
    <row r="1126" spans="2:39" ht="15.75" hidden="1">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46496.551434973509</v>
      </c>
    </row>
    <row r="1127" spans="2:39" hidden="1">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hidden="1" customHeight="1">
      <c r="B1128" s="368" t="s">
        <v>583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29" spans="2:39" hidden="1"/>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43" zoomScale="90" zoomScaleNormal="90" workbookViewId="0">
      <selection activeCell="I150" sqref="I150:N161"/>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51" t="s">
        <v>660</v>
      </c>
      <c r="D8" s="851"/>
      <c r="E8" s="851"/>
      <c r="F8" s="851"/>
      <c r="G8" s="851"/>
      <c r="H8" s="851"/>
      <c r="I8" s="851"/>
      <c r="J8" s="851"/>
      <c r="K8" s="851"/>
      <c r="L8" s="851"/>
      <c r="M8" s="851"/>
      <c r="N8" s="851"/>
      <c r="O8" s="851"/>
      <c r="P8" s="851"/>
      <c r="Q8" s="851"/>
      <c r="R8" s="851"/>
      <c r="S8" s="851"/>
      <c r="T8" s="105"/>
      <c r="U8" s="105"/>
      <c r="V8" s="105"/>
      <c r="W8" s="105"/>
    </row>
    <row r="9" spans="1:28" s="9" customFormat="1" ht="47.1" customHeight="1">
      <c r="B9" s="55"/>
      <c r="C9" s="813" t="s">
        <v>671</v>
      </c>
      <c r="D9" s="813"/>
      <c r="E9" s="813"/>
      <c r="F9" s="813"/>
      <c r="G9" s="813"/>
      <c r="H9" s="813"/>
      <c r="I9" s="813"/>
      <c r="J9" s="813"/>
      <c r="K9" s="813"/>
      <c r="L9" s="813"/>
      <c r="M9" s="813"/>
      <c r="N9" s="813"/>
      <c r="O9" s="813"/>
      <c r="P9" s="813"/>
      <c r="Q9" s="813"/>
      <c r="R9" s="813"/>
      <c r="S9" s="813"/>
      <c r="T9" s="105"/>
      <c r="U9" s="105"/>
      <c r="V9" s="105"/>
      <c r="W9" s="105"/>
    </row>
    <row r="10" spans="1:28" s="9" customFormat="1" ht="38.1" customHeight="1">
      <c r="B10" s="88"/>
      <c r="C10" s="834" t="s">
        <v>672</v>
      </c>
      <c r="D10" s="813"/>
      <c r="E10" s="813"/>
      <c r="F10" s="813"/>
      <c r="G10" s="813"/>
      <c r="H10" s="813"/>
      <c r="I10" s="813"/>
      <c r="J10" s="813"/>
      <c r="K10" s="813"/>
      <c r="L10" s="813"/>
      <c r="M10" s="813"/>
      <c r="N10" s="813"/>
      <c r="O10" s="813"/>
      <c r="P10" s="813"/>
      <c r="Q10" s="813"/>
      <c r="R10" s="813"/>
      <c r="S10" s="813"/>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50" t="s">
        <v>235</v>
      </c>
      <c r="C12" s="850"/>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Streetlights</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3">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715</v>
      </c>
      <c r="C55" s="23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716</v>
      </c>
      <c r="C56" s="23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717</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718</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719</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743</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744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745</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1.8699758407464915</v>
      </c>
      <c r="J136" s="230">
        <f>(SUM('1.  LRAMVA Summary'!E$54:E$77)+SUM('1.  LRAMVA Summary'!E$78:E$79)*(MONTH($E136)-1)/12)*$H136</f>
        <v>6.8805571718784373</v>
      </c>
      <c r="K136" s="230">
        <f>(SUM('1.  LRAMVA Summary'!F$54:F$77)+SUM('1.  LRAMVA Summary'!F$78:F$79)*(MONTH($E136)-1)/12)*$H136</f>
        <v>2.462779552305737</v>
      </c>
      <c r="L136" s="230">
        <f>(SUM('1.  LRAMVA Summary'!G$54:G$77)+SUM('1.  LRAMVA Summary'!G$78:G$79)*(MONTH($E136)-1)/12)*$H136</f>
        <v>6.5341669251628769</v>
      </c>
      <c r="M136" s="230">
        <f>(SUM('1.  LRAMVA Summary'!H$54:H$77)+SUM('1.  LRAMVA Summary'!H$78:H$79)*(MONTH($E136)-1)/12)*$H136</f>
        <v>-9.802245833333334E-3</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17.737677244260208</v>
      </c>
    </row>
    <row r="137" spans="2:23" s="9" customFormat="1">
      <c r="B137" s="66"/>
      <c r="E137" s="214">
        <v>43525</v>
      </c>
      <c r="F137" s="214" t="s">
        <v>186</v>
      </c>
      <c r="G137" s="215" t="s">
        <v>65</v>
      </c>
      <c r="H137" s="240">
        <f t="shared" si="75"/>
        <v>2.0416666666666669E-3</v>
      </c>
      <c r="I137" s="230">
        <f>(SUM('1.  LRAMVA Summary'!D$54:D$77)+SUM('1.  LRAMVA Summary'!D$78:D$79)*(MONTH($E137)-1)/12)*$H137</f>
        <v>3.739951681492983</v>
      </c>
      <c r="J137" s="230">
        <f>(SUM('1.  LRAMVA Summary'!E$54:E$77)+SUM('1.  LRAMVA Summary'!E$78:E$79)*(MONTH($E137)-1)/12)*$H137</f>
        <v>13.761114343756875</v>
      </c>
      <c r="K137" s="230">
        <f>(SUM('1.  LRAMVA Summary'!F$54:F$77)+SUM('1.  LRAMVA Summary'!F$78:F$79)*(MONTH($E137)-1)/12)*$H137</f>
        <v>4.9255591046114739</v>
      </c>
      <c r="L137" s="230">
        <f>(SUM('1.  LRAMVA Summary'!G$54:G$77)+SUM('1.  LRAMVA Summary'!G$78:G$79)*(MONTH($E137)-1)/12)*$H137</f>
        <v>13.068333850325754</v>
      </c>
      <c r="M137" s="230">
        <f>(SUM('1.  LRAMVA Summary'!H$54:H$77)+SUM('1.  LRAMVA Summary'!H$78:H$79)*(MONTH($E137)-1)/12)*$H137</f>
        <v>-1.9604491666666668E-2</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35.475354488520416</v>
      </c>
    </row>
    <row r="138" spans="2:23" s="8" customFormat="1">
      <c r="B138" s="239"/>
      <c r="E138" s="214">
        <v>43556</v>
      </c>
      <c r="F138" s="214" t="s">
        <v>186</v>
      </c>
      <c r="G138" s="215" t="s">
        <v>66</v>
      </c>
      <c r="H138" s="240">
        <f>$C$48/12</f>
        <v>1.8166666666666667E-3</v>
      </c>
      <c r="I138" s="230">
        <f>(SUM('1.  LRAMVA Summary'!D$54:D$77)+SUM('1.  LRAMVA Summary'!D$78:D$79)*(MONTH($E138)-1)/12)*$H138</f>
        <v>4.9916906116253275</v>
      </c>
      <c r="J138" s="230">
        <f>(SUM('1.  LRAMVA Summary'!E$54:E$77)+SUM('1.  LRAMVA Summary'!E$78:E$79)*(MONTH($E138)-1)/12)*$H138</f>
        <v>18.366875062891829</v>
      </c>
      <c r="K138" s="230">
        <f>(SUM('1.  LRAMVA Summary'!F$54:F$77)+SUM('1.  LRAMVA Summary'!F$78:F$79)*(MONTH($E138)-1)/12)*$H138</f>
        <v>6.5741135804406197</v>
      </c>
      <c r="L138" s="230">
        <f>(SUM('1.  LRAMVA Summary'!G$54:G$77)+SUM('1.  LRAMVA Summary'!G$78:G$79)*(MONTH($E138)-1)/12)*$H138</f>
        <v>17.442225179822536</v>
      </c>
      <c r="M138" s="230">
        <f>(SUM('1.  LRAMVA Summary'!H$54:H$77)+SUM('1.  LRAMVA Summary'!H$78:H$79)*(MONTH($E138)-1)/12)*$H138</f>
        <v>-2.6165995000000001E-2</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47.348738439780313</v>
      </c>
    </row>
    <row r="139" spans="2:23" s="9" customFormat="1">
      <c r="B139" s="66"/>
      <c r="E139" s="214">
        <v>43586</v>
      </c>
      <c r="F139" s="214" t="s">
        <v>186</v>
      </c>
      <c r="G139" s="215" t="s">
        <v>66</v>
      </c>
      <c r="H139" s="240">
        <f>$C$48/12</f>
        <v>1.8166666666666667E-3</v>
      </c>
      <c r="I139" s="230">
        <f>(SUM('1.  LRAMVA Summary'!D$54:D$77)+SUM('1.  LRAMVA Summary'!D$78:D$79)*(MONTH($E139)-1)/12)*$H139</f>
        <v>6.6555874821671042</v>
      </c>
      <c r="J139" s="230">
        <f>(SUM('1.  LRAMVA Summary'!E$54:E$77)+SUM('1.  LRAMVA Summary'!E$78:E$79)*(MONTH($E139)-1)/12)*$H139</f>
        <v>24.489166750522436</v>
      </c>
      <c r="K139" s="230">
        <f>(SUM('1.  LRAMVA Summary'!F$54:F$77)+SUM('1.  LRAMVA Summary'!F$78:F$79)*(MONTH($E139)-1)/12)*$H139</f>
        <v>8.765484773920825</v>
      </c>
      <c r="L139" s="230">
        <f>(SUM('1.  LRAMVA Summary'!G$54:G$77)+SUM('1.  LRAMVA Summary'!G$78:G$79)*(MONTH($E139)-1)/12)*$H139</f>
        <v>23.256300239763384</v>
      </c>
      <c r="M139" s="230">
        <f>(SUM('1.  LRAMVA Summary'!H$54:H$77)+SUM('1.  LRAMVA Summary'!H$78:H$79)*(MONTH($E139)-1)/12)*$H139</f>
        <v>-3.4887993333333332E-2</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63.131651253040417</v>
      </c>
    </row>
    <row r="140" spans="2:23" s="9" customFormat="1">
      <c r="B140" s="66"/>
      <c r="E140" s="214">
        <v>43617</v>
      </c>
      <c r="F140" s="214" t="s">
        <v>186</v>
      </c>
      <c r="G140" s="215" t="s">
        <v>66</v>
      </c>
      <c r="H140" s="240">
        <f t="shared" ref="H140" si="77">$C$48/12</f>
        <v>1.8166666666666667E-3</v>
      </c>
      <c r="I140" s="230">
        <f>(SUM('1.  LRAMVA Summary'!D$54:D$77)+SUM('1.  LRAMVA Summary'!D$78:D$79)*(MONTH($E140)-1)/12)*$H140</f>
        <v>8.31948435270888</v>
      </c>
      <c r="J140" s="230">
        <f>(SUM('1.  LRAMVA Summary'!E$54:E$77)+SUM('1.  LRAMVA Summary'!E$78:E$79)*(MONTH($E140)-1)/12)*$H140</f>
        <v>30.611458438153047</v>
      </c>
      <c r="K140" s="230">
        <f>(SUM('1.  LRAMVA Summary'!F$54:F$77)+SUM('1.  LRAMVA Summary'!F$78:F$79)*(MONTH($E140)-1)/12)*$H140</f>
        <v>10.956855967401031</v>
      </c>
      <c r="L140" s="230">
        <f>(SUM('1.  LRAMVA Summary'!G$54:G$77)+SUM('1.  LRAMVA Summary'!G$78:G$79)*(MONTH($E140)-1)/12)*$H140</f>
        <v>29.070375299704224</v>
      </c>
      <c r="M140" s="230">
        <f>(SUM('1.  LRAMVA Summary'!H$54:H$77)+SUM('1.  LRAMVA Summary'!H$78:H$79)*(MONTH($E140)-1)/12)*$H140</f>
        <v>-4.3609991666666667E-2</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78.914564066300514</v>
      </c>
    </row>
    <row r="141" spans="2:23" s="9" customFormat="1">
      <c r="B141" s="66"/>
      <c r="E141" s="214">
        <v>43647</v>
      </c>
      <c r="F141" s="214" t="s">
        <v>186</v>
      </c>
      <c r="G141" s="215" t="s">
        <v>68</v>
      </c>
      <c r="H141" s="240">
        <f>$C$49/12</f>
        <v>1.8166666666666667E-3</v>
      </c>
      <c r="I141" s="230">
        <f>(SUM('1.  LRAMVA Summary'!D$54:D$77)+SUM('1.  LRAMVA Summary'!D$78:D$79)*(MONTH($E141)-1)/12)*$H141</f>
        <v>9.9833812232506549</v>
      </c>
      <c r="J141" s="230">
        <f>(SUM('1.  LRAMVA Summary'!E$54:E$77)+SUM('1.  LRAMVA Summary'!E$78:E$79)*(MONTH($E141)-1)/12)*$H141</f>
        <v>36.733750125783658</v>
      </c>
      <c r="K141" s="230">
        <f>(SUM('1.  LRAMVA Summary'!F$54:F$77)+SUM('1.  LRAMVA Summary'!F$78:F$79)*(MONTH($E141)-1)/12)*$H141</f>
        <v>13.148227160881239</v>
      </c>
      <c r="L141" s="230">
        <f>(SUM('1.  LRAMVA Summary'!G$54:G$77)+SUM('1.  LRAMVA Summary'!G$78:G$79)*(MONTH($E141)-1)/12)*$H141</f>
        <v>34.884450359645072</v>
      </c>
      <c r="M141" s="230">
        <f>(SUM('1.  LRAMVA Summary'!H$54:H$77)+SUM('1.  LRAMVA Summary'!H$78:H$79)*(MONTH($E141)-1)/12)*$H141</f>
        <v>-5.2331990000000002E-2</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94.697476879560625</v>
      </c>
    </row>
    <row r="142" spans="2:23" s="9" customFormat="1">
      <c r="B142" s="66"/>
      <c r="E142" s="214">
        <v>43678</v>
      </c>
      <c r="F142" s="214" t="s">
        <v>186</v>
      </c>
      <c r="G142" s="215" t="s">
        <v>68</v>
      </c>
      <c r="H142" s="240">
        <f t="shared" ref="H142" si="78">$C$49/12</f>
        <v>1.8166666666666667E-3</v>
      </c>
      <c r="I142" s="230">
        <f>(SUM('1.  LRAMVA Summary'!D$54:D$77)+SUM('1.  LRAMVA Summary'!D$78:D$79)*(MONTH($E142)-1)/12)*$H142</f>
        <v>11.64727809379243</v>
      </c>
      <c r="J142" s="230">
        <f>(SUM('1.  LRAMVA Summary'!E$54:E$77)+SUM('1.  LRAMVA Summary'!E$78:E$79)*(MONTH($E142)-1)/12)*$H142</f>
        <v>42.856041813414265</v>
      </c>
      <c r="K142" s="230">
        <f>(SUM('1.  LRAMVA Summary'!F$54:F$77)+SUM('1.  LRAMVA Summary'!F$78:F$79)*(MONTH($E142)-1)/12)*$H142</f>
        <v>15.339598354361446</v>
      </c>
      <c r="L142" s="230">
        <f>(SUM('1.  LRAMVA Summary'!G$54:G$77)+SUM('1.  LRAMVA Summary'!G$78:G$79)*(MONTH($E142)-1)/12)*$H142</f>
        <v>40.698525419585913</v>
      </c>
      <c r="M142" s="230">
        <f>(SUM('1.  LRAMVA Summary'!H$54:H$77)+SUM('1.  LRAMVA Summary'!H$78:H$79)*(MONTH($E142)-1)/12)*$H142</f>
        <v>-6.1053988333333337E-2</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110.48038969282072</v>
      </c>
    </row>
    <row r="143" spans="2:23" s="9" customFormat="1">
      <c r="B143" s="66"/>
      <c r="E143" s="214">
        <v>43709</v>
      </c>
      <c r="F143" s="214" t="s">
        <v>186</v>
      </c>
      <c r="G143" s="215" t="s">
        <v>68</v>
      </c>
      <c r="H143" s="240">
        <f>$C$49/12</f>
        <v>1.8166666666666667E-3</v>
      </c>
      <c r="I143" s="230">
        <f>(SUM('1.  LRAMVA Summary'!D$54:D$77)+SUM('1.  LRAMVA Summary'!D$78:D$79)*(MONTH($E143)-1)/12)*$H143</f>
        <v>13.311174964334208</v>
      </c>
      <c r="J143" s="230">
        <f>(SUM('1.  LRAMVA Summary'!E$54:E$77)+SUM('1.  LRAMVA Summary'!E$78:E$79)*(MONTH($E143)-1)/12)*$H143</f>
        <v>48.978333501044872</v>
      </c>
      <c r="K143" s="230">
        <f>(SUM('1.  LRAMVA Summary'!F$54:F$77)+SUM('1.  LRAMVA Summary'!F$78:F$79)*(MONTH($E143)-1)/12)*$H143</f>
        <v>17.53096954784165</v>
      </c>
      <c r="L143" s="230">
        <f>(SUM('1.  LRAMVA Summary'!G$54:G$77)+SUM('1.  LRAMVA Summary'!G$78:G$79)*(MONTH($E143)-1)/12)*$H143</f>
        <v>46.512600479526768</v>
      </c>
      <c r="M143" s="230">
        <f>(SUM('1.  LRAMVA Summary'!H$54:H$77)+SUM('1.  LRAMVA Summary'!H$78:H$79)*(MONTH($E143)-1)/12)*$H143</f>
        <v>-6.9775986666666664E-2</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126.26330250608083</v>
      </c>
    </row>
    <row r="144" spans="2:23" s="9" customFormat="1">
      <c r="B144" s="66"/>
      <c r="E144" s="214">
        <v>43739</v>
      </c>
      <c r="F144" s="214" t="s">
        <v>186</v>
      </c>
      <c r="G144" s="215" t="s">
        <v>69</v>
      </c>
      <c r="H144" s="240">
        <f>$C$50/12</f>
        <v>1.8166666666666667E-3</v>
      </c>
      <c r="I144" s="230">
        <f>(SUM('1.  LRAMVA Summary'!D$54:D$77)+SUM('1.  LRAMVA Summary'!D$78:D$79)*(MONTH($E144)-1)/12)*$H144</f>
        <v>14.975071834875983</v>
      </c>
      <c r="J144" s="230">
        <f>(SUM('1.  LRAMVA Summary'!E$54:E$77)+SUM('1.  LRAMVA Summary'!E$78:E$79)*(MONTH($E144)-1)/12)*$H144</f>
        <v>55.100625188675487</v>
      </c>
      <c r="K144" s="230">
        <f>(SUM('1.  LRAMVA Summary'!F$54:F$77)+SUM('1.  LRAMVA Summary'!F$78:F$79)*(MONTH($E144)-1)/12)*$H144</f>
        <v>19.722340741321858</v>
      </c>
      <c r="L144" s="230">
        <f>(SUM('1.  LRAMVA Summary'!G$54:G$77)+SUM('1.  LRAMVA Summary'!G$78:G$79)*(MONTH($E144)-1)/12)*$H144</f>
        <v>52.326675539467608</v>
      </c>
      <c r="M144" s="230">
        <f>(SUM('1.  LRAMVA Summary'!H$54:H$77)+SUM('1.  LRAMVA Summary'!H$78:H$79)*(MONTH($E144)-1)/12)*$H144</f>
        <v>-7.8497984999999992E-2</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142.04621531934092</v>
      </c>
    </row>
    <row r="145" spans="2:23" s="9" customFormat="1">
      <c r="B145" s="66"/>
      <c r="E145" s="214">
        <v>43770</v>
      </c>
      <c r="F145" s="214" t="s">
        <v>186</v>
      </c>
      <c r="G145" s="215" t="s">
        <v>69</v>
      </c>
      <c r="H145" s="240">
        <f t="shared" ref="H145:H146" si="79">$C$50/12</f>
        <v>1.8166666666666667E-3</v>
      </c>
      <c r="I145" s="230">
        <f>(SUM('1.  LRAMVA Summary'!D$54:D$77)+SUM('1.  LRAMVA Summary'!D$78:D$79)*(MONTH($E145)-1)/12)*$H145</f>
        <v>16.63896870541776</v>
      </c>
      <c r="J145" s="230">
        <f>(SUM('1.  LRAMVA Summary'!E$54:E$77)+SUM('1.  LRAMVA Summary'!E$78:E$79)*(MONTH($E145)-1)/12)*$H145</f>
        <v>61.222916876306094</v>
      </c>
      <c r="K145" s="230">
        <f>(SUM('1.  LRAMVA Summary'!F$54:F$77)+SUM('1.  LRAMVA Summary'!F$78:F$79)*(MONTH($E145)-1)/12)*$H145</f>
        <v>21.913711934802063</v>
      </c>
      <c r="L145" s="230">
        <f>(SUM('1.  LRAMVA Summary'!G$54:G$77)+SUM('1.  LRAMVA Summary'!G$78:G$79)*(MONTH($E145)-1)/12)*$H145</f>
        <v>58.140750599408449</v>
      </c>
      <c r="M145" s="230">
        <f>(SUM('1.  LRAMVA Summary'!H$54:H$77)+SUM('1.  LRAMVA Summary'!H$78:H$79)*(MONTH($E145)-1)/12)*$H145</f>
        <v>-8.7219983333333334E-2</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157.82912813260103</v>
      </c>
    </row>
    <row r="146" spans="2:23" s="9" customFormat="1">
      <c r="B146" s="66"/>
      <c r="E146" s="214">
        <v>43800</v>
      </c>
      <c r="F146" s="214" t="s">
        <v>186</v>
      </c>
      <c r="G146" s="215" t="s">
        <v>69</v>
      </c>
      <c r="H146" s="240">
        <f t="shared" si="79"/>
        <v>1.8166666666666667E-3</v>
      </c>
      <c r="I146" s="230">
        <f>(SUM('1.  LRAMVA Summary'!D$54:D$77)+SUM('1.  LRAMVA Summary'!D$78:D$79)*(MONTH($E146)-1)/12)*$H146</f>
        <v>18.302865575959537</v>
      </c>
      <c r="J146" s="230">
        <f>(SUM('1.  LRAMVA Summary'!E$54:E$77)+SUM('1.  LRAMVA Summary'!E$78:E$79)*(MONTH($E146)-1)/12)*$H146</f>
        <v>67.345208563936708</v>
      </c>
      <c r="K146" s="230">
        <f>(SUM('1.  LRAMVA Summary'!F$54:F$77)+SUM('1.  LRAMVA Summary'!F$78:F$79)*(MONTH($E146)-1)/12)*$H146</f>
        <v>24.105083128282271</v>
      </c>
      <c r="L146" s="230">
        <f>(SUM('1.  LRAMVA Summary'!G$54:G$77)+SUM('1.  LRAMVA Summary'!G$78:G$79)*(MONTH($E146)-1)/12)*$H146</f>
        <v>63.954825659349297</v>
      </c>
      <c r="M146" s="230">
        <f>(SUM('1.  LRAMVA Summary'!H$54:H$77)+SUM('1.  LRAMVA Summary'!H$78:H$79)*(MONTH($E146)-1)/12)*$H146</f>
        <v>-9.5941981666666662E-2</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173.61204094586114</v>
      </c>
    </row>
    <row r="147" spans="2:23" s="9" customFormat="1" ht="15.75" thickBot="1">
      <c r="B147" s="66"/>
      <c r="E147" s="216" t="s">
        <v>469</v>
      </c>
      <c r="F147" s="216"/>
      <c r="G147" s="217"/>
      <c r="H147" s="218"/>
      <c r="I147" s="219">
        <f>SUM(I134:I146)</f>
        <v>110.43543036637138</v>
      </c>
      <c r="J147" s="219">
        <f>SUM(J134:J146)</f>
        <v>406.34604783636371</v>
      </c>
      <c r="K147" s="219">
        <f t="shared" ref="K147:O147" si="80">SUM(K134:K146)</f>
        <v>145.44472384617021</v>
      </c>
      <c r="L147" s="219">
        <f t="shared" si="80"/>
        <v>385.88922955176184</v>
      </c>
      <c r="M147" s="219">
        <f t="shared" si="80"/>
        <v>-0.5788926325</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1047.536538968167</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110.43543036637138</v>
      </c>
      <c r="J149" s="228">
        <f t="shared" ref="J149" si="82">J147+J148</f>
        <v>406.34604783636371</v>
      </c>
      <c r="K149" s="228">
        <f t="shared" ref="K149" si="83">K147+K148</f>
        <v>145.44472384617021</v>
      </c>
      <c r="L149" s="228">
        <f t="shared" ref="L149" si="84">L147+L148</f>
        <v>385.88922955176184</v>
      </c>
      <c r="M149" s="228">
        <f t="shared" ref="M149" si="85">M147+M148</f>
        <v>-0.5788926325</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1047.536538968167</v>
      </c>
    </row>
    <row r="150" spans="2:23" s="9" customFormat="1">
      <c r="B150" s="66"/>
      <c r="E150" s="214">
        <v>43831</v>
      </c>
      <c r="F150" s="214" t="s">
        <v>187</v>
      </c>
      <c r="G150" s="215" t="s">
        <v>65</v>
      </c>
      <c r="H150" s="240">
        <f>$C$51/12</f>
        <v>1.8166666666666667E-3</v>
      </c>
      <c r="I150" s="230">
        <f>(SUM('1.  LRAMVA Summary'!D$54:D$80)+SUM('1.  LRAMVA Summary'!D$81:D$82)*(MONTH($E150)-1)/12)*$H150</f>
        <v>19.96676244650131</v>
      </c>
      <c r="J150" s="230">
        <f>(SUM('1.  LRAMVA Summary'!E$54:E$80)+SUM('1.  LRAMVA Summary'!E$81:E$82)*(MONTH($E150)-1)/12)*$H150</f>
        <v>73.467500251567316</v>
      </c>
      <c r="K150" s="230">
        <f>(SUM('1.  LRAMVA Summary'!F$54:F$80)+SUM('1.  LRAMVA Summary'!F$81:F$82)*(MONTH($E150)-1)/12)*$H150</f>
        <v>26.296454321762479</v>
      </c>
      <c r="L150" s="230">
        <f>(SUM('1.  LRAMVA Summary'!G$54:G$80)+SUM('1.  LRAMVA Summary'!G$81:G$82)*(MONTH($E150)-1)/12)*$H150</f>
        <v>69.768900719290144</v>
      </c>
      <c r="M150" s="230">
        <f>(SUM('1.  LRAMVA Summary'!H$54:H$80)+SUM('1.  LRAMVA Summary'!H$81:H$82)*(MONTH($E150)-1)/12)*$H150</f>
        <v>-0.10466398</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189.39495375912125</v>
      </c>
    </row>
    <row r="151" spans="2:23" s="9" customFormat="1">
      <c r="B151" s="66"/>
      <c r="E151" s="214">
        <v>43862</v>
      </c>
      <c r="F151" s="214" t="s">
        <v>187</v>
      </c>
      <c r="G151" s="215" t="s">
        <v>65</v>
      </c>
      <c r="H151" s="240">
        <f t="shared" ref="H151:H152" si="88">$C$51/12</f>
        <v>1.8166666666666667E-3</v>
      </c>
      <c r="I151" s="230">
        <f>(SUM('1.  LRAMVA Summary'!D$54:D$80)+SUM('1.  LRAMVA Summary'!D$81:D$82)*(MONTH($E151)-1)/12)*$H151</f>
        <v>19.96676244650131</v>
      </c>
      <c r="J151" s="230">
        <f>(SUM('1.  LRAMVA Summary'!E$54:E$80)+SUM('1.  LRAMVA Summary'!E$81:E$82)*(MONTH($E151)-1)/12)*$H151</f>
        <v>75.885024074872462</v>
      </c>
      <c r="K151" s="230">
        <f>(SUM('1.  LRAMVA Summary'!F$54:F$80)+SUM('1.  LRAMVA Summary'!F$81:F$82)*(MONTH($E151)-1)/12)*$H151</f>
        <v>28.808532366502384</v>
      </c>
      <c r="L151" s="230">
        <f>(SUM('1.  LRAMVA Summary'!G$54:G$80)+SUM('1.  LRAMVA Summary'!G$81:G$82)*(MONTH($E151)-1)/12)*$H151</f>
        <v>71.878360110150794</v>
      </c>
      <c r="M151" s="230">
        <f>(SUM('1.  LRAMVA Summary'!H$54:H$80)+SUM('1.  LRAMVA Summary'!H$81:H$82)*(MONTH($E151)-1)/12)*$H151</f>
        <v>-0.10466398</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196.43401501802694</v>
      </c>
    </row>
    <row r="152" spans="2:23" s="9" customFormat="1">
      <c r="B152" s="66"/>
      <c r="E152" s="214">
        <v>43891</v>
      </c>
      <c r="F152" s="214" t="s">
        <v>187</v>
      </c>
      <c r="G152" s="215" t="s">
        <v>65</v>
      </c>
      <c r="H152" s="240">
        <f t="shared" si="88"/>
        <v>1.8166666666666667E-3</v>
      </c>
      <c r="I152" s="230">
        <f>(SUM('1.  LRAMVA Summary'!D$54:D$80)+SUM('1.  LRAMVA Summary'!D$81:D$82)*(MONTH($E152)-1)/12)*$H152</f>
        <v>19.96676244650131</v>
      </c>
      <c r="J152" s="230">
        <f>(SUM('1.  LRAMVA Summary'!E$54:E$80)+SUM('1.  LRAMVA Summary'!E$81:E$82)*(MONTH($E152)-1)/12)*$H152</f>
        <v>78.302547898177608</v>
      </c>
      <c r="K152" s="230">
        <f>(SUM('1.  LRAMVA Summary'!F$54:F$80)+SUM('1.  LRAMVA Summary'!F$81:F$82)*(MONTH($E152)-1)/12)*$H152</f>
        <v>31.320610411242289</v>
      </c>
      <c r="L152" s="230">
        <f>(SUM('1.  LRAMVA Summary'!G$54:G$80)+SUM('1.  LRAMVA Summary'!G$81:G$82)*(MONTH($E152)-1)/12)*$H152</f>
        <v>73.987819501011444</v>
      </c>
      <c r="M152" s="230">
        <f>(SUM('1.  LRAMVA Summary'!H$54:H$80)+SUM('1.  LRAMVA Summary'!H$81:H$82)*(MONTH($E152)-1)/12)*$H152</f>
        <v>-0.10466398</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203.47307627693266</v>
      </c>
    </row>
    <row r="153" spans="2:23" s="9" customFormat="1">
      <c r="B153" s="66"/>
      <c r="E153" s="214">
        <v>43922</v>
      </c>
      <c r="F153" s="214" t="s">
        <v>187</v>
      </c>
      <c r="G153" s="215" t="s">
        <v>66</v>
      </c>
      <c r="H153" s="240">
        <f>$C$52/12</f>
        <v>1.8166666666666667E-3</v>
      </c>
      <c r="I153" s="230">
        <f>(SUM('1.  LRAMVA Summary'!D$54:D$80)+SUM('1.  LRAMVA Summary'!D$81:D$82)*(MONTH($E153)-1)/12)*$H153</f>
        <v>19.96676244650131</v>
      </c>
      <c r="J153" s="230">
        <f>(SUM('1.  LRAMVA Summary'!E$54:E$80)+SUM('1.  LRAMVA Summary'!E$81:E$82)*(MONTH($E153)-1)/12)*$H153</f>
        <v>80.720071721482768</v>
      </c>
      <c r="K153" s="230">
        <f>(SUM('1.  LRAMVA Summary'!F$54:F$80)+SUM('1.  LRAMVA Summary'!F$81:F$82)*(MONTH($E153)-1)/12)*$H153</f>
        <v>33.832688455982186</v>
      </c>
      <c r="L153" s="230">
        <f>(SUM('1.  LRAMVA Summary'!G$54:G$80)+SUM('1.  LRAMVA Summary'!G$81:G$82)*(MONTH($E153)-1)/12)*$H153</f>
        <v>76.097278891872108</v>
      </c>
      <c r="M153" s="230">
        <f>(SUM('1.  LRAMVA Summary'!H$54:H$80)+SUM('1.  LRAMVA Summary'!H$81:H$82)*(MONTH($E153)-1)/12)*$H153</f>
        <v>-0.10466398</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210.51213753583835</v>
      </c>
    </row>
    <row r="154" spans="2:23" s="9" customFormat="1">
      <c r="B154" s="66"/>
      <c r="E154" s="214">
        <v>43952</v>
      </c>
      <c r="F154" s="214" t="s">
        <v>187</v>
      </c>
      <c r="G154" s="215" t="s">
        <v>66</v>
      </c>
      <c r="H154" s="240">
        <f t="shared" ref="H154:H155" si="90">$C$52/12</f>
        <v>1.8166666666666667E-3</v>
      </c>
      <c r="I154" s="230">
        <f>(SUM('1.  LRAMVA Summary'!D$54:D$80)+SUM('1.  LRAMVA Summary'!D$81:D$82)*(MONTH($E154)-1)/12)*$H154</f>
        <v>19.96676244650131</v>
      </c>
      <c r="J154" s="230">
        <f>(SUM('1.  LRAMVA Summary'!E$54:E$80)+SUM('1.  LRAMVA Summary'!E$81:E$82)*(MONTH($E154)-1)/12)*$H154</f>
        <v>83.137595544787928</v>
      </c>
      <c r="K154" s="230">
        <f>(SUM('1.  LRAMVA Summary'!F$54:F$80)+SUM('1.  LRAMVA Summary'!F$81:F$82)*(MONTH($E154)-1)/12)*$H154</f>
        <v>36.344766500722088</v>
      </c>
      <c r="L154" s="230">
        <f>(SUM('1.  LRAMVA Summary'!G$54:G$80)+SUM('1.  LRAMVA Summary'!G$81:G$82)*(MONTH($E154)-1)/12)*$H154</f>
        <v>78.206738282732772</v>
      </c>
      <c r="M154" s="230">
        <f>(SUM('1.  LRAMVA Summary'!H$54:H$80)+SUM('1.  LRAMVA Summary'!H$81:H$82)*(MONTH($E154)-1)/12)*$H154</f>
        <v>-0.10466398</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217.5511987947441</v>
      </c>
    </row>
    <row r="155" spans="2:23" s="9" customFormat="1">
      <c r="B155" s="66"/>
      <c r="E155" s="214">
        <v>43983</v>
      </c>
      <c r="F155" s="214" t="s">
        <v>187</v>
      </c>
      <c r="G155" s="215" t="s">
        <v>66</v>
      </c>
      <c r="H155" s="240">
        <f t="shared" si="90"/>
        <v>1.8166666666666667E-3</v>
      </c>
      <c r="I155" s="230">
        <f>(SUM('1.  LRAMVA Summary'!D$54:D$80)+SUM('1.  LRAMVA Summary'!D$81:D$82)*(MONTH($E155)-1)/12)*$H155</f>
        <v>19.96676244650131</v>
      </c>
      <c r="J155" s="230">
        <f>(SUM('1.  LRAMVA Summary'!E$54:E$80)+SUM('1.  LRAMVA Summary'!E$81:E$82)*(MONTH($E155)-1)/12)*$H155</f>
        <v>85.555119368093074</v>
      </c>
      <c r="K155" s="230">
        <f>(SUM('1.  LRAMVA Summary'!F$54:F$80)+SUM('1.  LRAMVA Summary'!F$81:F$82)*(MONTH($E155)-1)/12)*$H155</f>
        <v>38.856844545461996</v>
      </c>
      <c r="L155" s="230">
        <f>(SUM('1.  LRAMVA Summary'!G$54:G$80)+SUM('1.  LRAMVA Summary'!G$81:G$82)*(MONTH($E155)-1)/12)*$H155</f>
        <v>80.316197673593422</v>
      </c>
      <c r="M155" s="230">
        <f>(SUM('1.  LRAMVA Summary'!H$54:H$80)+SUM('1.  LRAMVA Summary'!H$81:H$82)*(MONTH($E155)-1)/12)*$H155</f>
        <v>-0.10466398</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224.59026005364979</v>
      </c>
    </row>
    <row r="156" spans="2:23" s="9" customFormat="1">
      <c r="B156" s="66"/>
      <c r="E156" s="214">
        <v>44013</v>
      </c>
      <c r="F156" s="214" t="s">
        <v>187</v>
      </c>
      <c r="G156" s="215" t="s">
        <v>68</v>
      </c>
      <c r="H156" s="240">
        <f>$C$53/12</f>
        <v>4.75E-4</v>
      </c>
      <c r="I156" s="230">
        <f>(SUM('1.  LRAMVA Summary'!D$54:D$80)+SUM('1.  LRAMVA Summary'!D$81:D$82)*(MONTH($E156)-1)/12)*$H156</f>
        <v>5.2206672451861227</v>
      </c>
      <c r="J156" s="230">
        <f>(SUM('1.  LRAMVA Summary'!E$54:E$80)+SUM('1.  LRAMVA Summary'!E$81:E$82)*(MONTH($E156)-1)/12)*$H156</f>
        <v>23.002021384906875</v>
      </c>
      <c r="K156" s="230">
        <f>(SUM('1.  LRAMVA Summary'!F$54:F$80)+SUM('1.  LRAMVA Summary'!F$81:F$82)*(MONTH($E156)-1)/12)*$H156</f>
        <v>10.816644897438112</v>
      </c>
      <c r="L156" s="230">
        <f>(SUM('1.  LRAMVA Summary'!G$54:G$80)+SUM('1.  LRAMVA Summary'!G$81:G$82)*(MONTH($E156)-1)/12)*$H156</f>
        <v>21.551662626944413</v>
      </c>
      <c r="M156" s="230">
        <f>(SUM('1.  LRAMVA Summary'!H$54:H$80)+SUM('1.  LRAMVA Summary'!H$81:H$82)*(MONTH($E156)-1)/12)*$H156</f>
        <v>-2.7366269999999998E-2</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60.563629884475517</v>
      </c>
    </row>
    <row r="157" spans="2:23" s="9" customFormat="1">
      <c r="B157" s="66"/>
      <c r="E157" s="214">
        <v>44044</v>
      </c>
      <c r="F157" s="214" t="s">
        <v>187</v>
      </c>
      <c r="G157" s="215" t="s">
        <v>68</v>
      </c>
      <c r="H157" s="240">
        <f t="shared" ref="H157:H158" si="91">$C$53/12</f>
        <v>4.75E-4</v>
      </c>
      <c r="I157" s="230">
        <f>(SUM('1.  LRAMVA Summary'!D$54:D$80)+SUM('1.  LRAMVA Summary'!D$81:D$82)*(MONTH($E157)-1)/12)*$H157</f>
        <v>5.2206672451861227</v>
      </c>
      <c r="J157" s="230">
        <f>(SUM('1.  LRAMVA Summary'!E$54:E$80)+SUM('1.  LRAMVA Summary'!E$81:E$82)*(MONTH($E157)-1)/12)*$H157</f>
        <v>23.634126237789417</v>
      </c>
      <c r="K157" s="230">
        <f>(SUM('1.  LRAMVA Summary'!F$54:F$80)+SUM('1.  LRAMVA Summary'!F$81:F$82)*(MONTH($E157)-1)/12)*$H157</f>
        <v>11.473472643081115</v>
      </c>
      <c r="L157" s="230">
        <f>(SUM('1.  LRAMVA Summary'!G$54:G$80)+SUM('1.  LRAMVA Summary'!G$81:G$82)*(MONTH($E157)-1)/12)*$H157</f>
        <v>22.103218522719907</v>
      </c>
      <c r="M157" s="230">
        <f>(SUM('1.  LRAMVA Summary'!H$54:H$80)+SUM('1.  LRAMVA Summary'!H$81:H$82)*(MONTH($E157)-1)/12)*$H157</f>
        <v>-2.7366269999999998E-2</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62.404118378776559</v>
      </c>
    </row>
    <row r="158" spans="2:23" s="9" customFormat="1">
      <c r="B158" s="66"/>
      <c r="E158" s="214">
        <v>44075</v>
      </c>
      <c r="F158" s="214" t="s">
        <v>187</v>
      </c>
      <c r="G158" s="215" t="s">
        <v>68</v>
      </c>
      <c r="H158" s="240">
        <f t="shared" si="91"/>
        <v>4.75E-4</v>
      </c>
      <c r="I158" s="230">
        <f>(SUM('1.  LRAMVA Summary'!D$54:D$80)+SUM('1.  LRAMVA Summary'!D$81:D$82)*(MONTH($E158)-1)/12)*$H158</f>
        <v>5.2206672451861227</v>
      </c>
      <c r="J158" s="230">
        <f>(SUM('1.  LRAMVA Summary'!E$54:E$80)+SUM('1.  LRAMVA Summary'!E$81:E$82)*(MONTH($E158)-1)/12)*$H158</f>
        <v>24.266231090671951</v>
      </c>
      <c r="K158" s="230">
        <f>(SUM('1.  LRAMVA Summary'!F$54:F$80)+SUM('1.  LRAMVA Summary'!F$81:F$82)*(MONTH($E158)-1)/12)*$H158</f>
        <v>12.130300388724114</v>
      </c>
      <c r="L158" s="230">
        <f>(SUM('1.  LRAMVA Summary'!G$54:G$80)+SUM('1.  LRAMVA Summary'!G$81:G$82)*(MONTH($E158)-1)/12)*$H158</f>
        <v>22.6547744184954</v>
      </c>
      <c r="M158" s="230">
        <f>(SUM('1.  LRAMVA Summary'!H$54:H$80)+SUM('1.  LRAMVA Summary'!H$81:H$82)*(MONTH($E158)-1)/12)*$H158</f>
        <v>-2.7366269999999998E-2</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64.244606873077586</v>
      </c>
    </row>
    <row r="159" spans="2:23" s="9" customFormat="1">
      <c r="B159" s="66"/>
      <c r="E159" s="214">
        <v>44105</v>
      </c>
      <c r="F159" s="214" t="s">
        <v>187</v>
      </c>
      <c r="G159" s="215" t="s">
        <v>69</v>
      </c>
      <c r="H159" s="240">
        <f>$C$54/12</f>
        <v>4.75E-4</v>
      </c>
      <c r="I159" s="230">
        <f>(SUM('1.  LRAMVA Summary'!D$54:D$80)+SUM('1.  LRAMVA Summary'!D$81:D$82)*(MONTH($E159)-1)/12)*$H159</f>
        <v>5.2206672451861227</v>
      </c>
      <c r="J159" s="230">
        <f>(SUM('1.  LRAMVA Summary'!E$54:E$80)+SUM('1.  LRAMVA Summary'!E$81:E$82)*(MONTH($E159)-1)/12)*$H159</f>
        <v>24.898335943554493</v>
      </c>
      <c r="K159" s="230">
        <f>(SUM('1.  LRAMVA Summary'!F$54:F$80)+SUM('1.  LRAMVA Summary'!F$81:F$82)*(MONTH($E159)-1)/12)*$H159</f>
        <v>12.787128134367117</v>
      </c>
      <c r="L159" s="230">
        <f>(SUM('1.  LRAMVA Summary'!G$54:G$80)+SUM('1.  LRAMVA Summary'!G$81:G$82)*(MONTH($E159)-1)/12)*$H159</f>
        <v>23.206330314270893</v>
      </c>
      <c r="M159" s="230">
        <f>(SUM('1.  LRAMVA Summary'!H$54:H$80)+SUM('1.  LRAMVA Summary'!H$81:H$82)*(MONTH($E159)-1)/12)*$H159</f>
        <v>-2.7366269999999998E-2</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66.085095367378628</v>
      </c>
    </row>
    <row r="160" spans="2:23" s="9" customFormat="1">
      <c r="B160" s="66"/>
      <c r="E160" s="214">
        <v>44136</v>
      </c>
      <c r="F160" s="214" t="s">
        <v>187</v>
      </c>
      <c r="G160" s="215" t="s">
        <v>69</v>
      </c>
      <c r="H160" s="240">
        <f t="shared" ref="H160:H161" si="92">$C$54/12</f>
        <v>4.75E-4</v>
      </c>
      <c r="I160" s="230">
        <f>(SUM('1.  LRAMVA Summary'!D$54:D$80)+SUM('1.  LRAMVA Summary'!D$81:D$82)*(MONTH($E160)-1)/12)*$H160</f>
        <v>5.2206672451861227</v>
      </c>
      <c r="J160" s="230">
        <f>(SUM('1.  LRAMVA Summary'!E$54:E$80)+SUM('1.  LRAMVA Summary'!E$81:E$82)*(MONTH($E160)-1)/12)*$H160</f>
        <v>25.530440796437034</v>
      </c>
      <c r="K160" s="230">
        <f>(SUM('1.  LRAMVA Summary'!F$54:F$80)+SUM('1.  LRAMVA Summary'!F$81:F$82)*(MONTH($E160)-1)/12)*$H160</f>
        <v>13.443955880010121</v>
      </c>
      <c r="L160" s="230">
        <f>(SUM('1.  LRAMVA Summary'!G$54:G$80)+SUM('1.  LRAMVA Summary'!G$81:G$82)*(MONTH($E160)-1)/12)*$H160</f>
        <v>23.757886210046383</v>
      </c>
      <c r="M160" s="230">
        <f>(SUM('1.  LRAMVA Summary'!H$54:H$80)+SUM('1.  LRAMVA Summary'!H$81:H$82)*(MONTH($E160)-1)/12)*$H160</f>
        <v>-2.7366269999999998E-2</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67.925583861679655</v>
      </c>
    </row>
    <row r="161" spans="2:23" s="9" customFormat="1">
      <c r="B161" s="66"/>
      <c r="E161" s="214">
        <v>44166</v>
      </c>
      <c r="F161" s="214" t="s">
        <v>187</v>
      </c>
      <c r="G161" s="215" t="s">
        <v>69</v>
      </c>
      <c r="H161" s="240">
        <f t="shared" si="92"/>
        <v>4.75E-4</v>
      </c>
      <c r="I161" s="230">
        <f>(SUM('1.  LRAMVA Summary'!D$54:D$80)+SUM('1.  LRAMVA Summary'!D$81:D$82)*(MONTH($E161)-1)/12)*$H161</f>
        <v>5.2206672451861227</v>
      </c>
      <c r="J161" s="230">
        <f>(SUM('1.  LRAMVA Summary'!E$54:E$80)+SUM('1.  LRAMVA Summary'!E$81:E$82)*(MONTH($E161)-1)/12)*$H161</f>
        <v>26.162545649319572</v>
      </c>
      <c r="K161" s="230">
        <f>(SUM('1.  LRAMVA Summary'!F$54:F$80)+SUM('1.  LRAMVA Summary'!F$81:F$82)*(MONTH($E161)-1)/12)*$H161</f>
        <v>14.10078362565312</v>
      </c>
      <c r="L161" s="230">
        <f>(SUM('1.  LRAMVA Summary'!G$54:G$80)+SUM('1.  LRAMVA Summary'!G$81:G$82)*(MONTH($E161)-1)/12)*$H161</f>
        <v>24.309442105821876</v>
      </c>
      <c r="M161" s="230">
        <f>(SUM('1.  LRAMVA Summary'!H$54:H$80)+SUM('1.  LRAMVA Summary'!H$81:H$82)*(MONTH($E161)-1)/12)*$H161</f>
        <v>-2.7366269999999998E-2</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69.766072355980697</v>
      </c>
    </row>
    <row r="162" spans="2:23" s="9" customFormat="1" ht="15.75" thickBot="1">
      <c r="B162" s="66"/>
      <c r="E162" s="216" t="s">
        <v>470</v>
      </c>
      <c r="F162" s="216"/>
      <c r="G162" s="217"/>
      <c r="H162" s="218"/>
      <c r="I162" s="219">
        <f>SUM(I149:I161)</f>
        <v>261.56000851649605</v>
      </c>
      <c r="J162" s="219">
        <f>SUM(J149:J161)</f>
        <v>1030.9076077980242</v>
      </c>
      <c r="K162" s="219">
        <f t="shared" ref="K162:O162" si="93">SUM(K149:K161)</f>
        <v>415.65690601711719</v>
      </c>
      <c r="L162" s="219">
        <f t="shared" si="93"/>
        <v>973.72783892871144</v>
      </c>
      <c r="M162" s="219">
        <f t="shared" si="93"/>
        <v>-1.3710741324999995</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2680.4812871278486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723</v>
      </c>
      <c r="F164" s="225"/>
      <c r="G164" s="226"/>
      <c r="H164" s="227"/>
      <c r="I164" s="228">
        <f>I162+I163</f>
        <v>261.56000851649605</v>
      </c>
      <c r="J164" s="228">
        <f t="shared" ref="J164:U164" si="95">J162+J163</f>
        <v>1030.9076077980242</v>
      </c>
      <c r="K164" s="228">
        <f t="shared" si="95"/>
        <v>415.65690601711719</v>
      </c>
      <c r="L164" s="228">
        <f t="shared" si="95"/>
        <v>973.72783892871144</v>
      </c>
      <c r="M164" s="228">
        <f t="shared" si="95"/>
        <v>-1.3710741324999995</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2680.4812871278486</v>
      </c>
    </row>
    <row r="165" spans="2:23">
      <c r="E165" s="214">
        <v>44197</v>
      </c>
      <c r="F165" s="214" t="s">
        <v>729</v>
      </c>
      <c r="G165" s="215" t="s">
        <v>65</v>
      </c>
      <c r="H165" s="240">
        <f>$C$55/12</f>
        <v>4.75E-4</v>
      </c>
      <c r="I165" s="230">
        <f>(SUM('1.  LRAMVA Summary'!D$54:D$80)+SUM('1.  LRAMVA Summary'!D$81:D$82)*(MONTH($E165)-1)/12)*$H165</f>
        <v>5.2206672451861227</v>
      </c>
      <c r="J165" s="230">
        <f>(SUM('1.  LRAMVA Summary'!E$54:E$80)+SUM('1.  LRAMVA Summary'!E$81:E$82)*(MONTH($E165)-1)/12)*$H165</f>
        <v>19.209392267611637</v>
      </c>
      <c r="K165" s="230">
        <f>(SUM('1.  LRAMVA Summary'!F$54:F$80)+SUM('1.  LRAMVA Summary'!F$81:F$82)*(MONTH($E165)-1)/12)*$H165</f>
        <v>6.875678423580097</v>
      </c>
      <c r="L165" s="230">
        <f>(SUM('1.  LRAMVA Summary'!G$54:G$80)+SUM('1.  LRAMVA Summary'!G$81:G$82)*(MONTH($E165)-1)/12)*$H165</f>
        <v>18.24232725229146</v>
      </c>
      <c r="M165" s="230">
        <f>(SUM('1.  LRAMVA Summary'!H$54:H$80)+SUM('1.  LRAMVA Summary'!H$81:H$82)*(MONTH($E165)-1)/12)*$H165</f>
        <v>-2.7366269999999998E-2</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49.520698918669318</v>
      </c>
    </row>
    <row r="166" spans="2:23">
      <c r="E166" s="214">
        <v>44228</v>
      </c>
      <c r="F166" s="214" t="s">
        <v>729</v>
      </c>
      <c r="G166" s="215" t="s">
        <v>65</v>
      </c>
      <c r="H166" s="240">
        <f t="shared" ref="H166:H167" si="96">$C$55/12</f>
        <v>4.75E-4</v>
      </c>
      <c r="I166" s="230">
        <f>(SUM('1.  LRAMVA Summary'!D$54:D$80)+SUM('1.  LRAMVA Summary'!D$81:D$82)*(MONTH($E166)-1)/12)*$H166</f>
        <v>5.2206672451861227</v>
      </c>
      <c r="J166" s="230">
        <f>(SUM('1.  LRAMVA Summary'!E$54:E$80)+SUM('1.  LRAMVA Summary'!E$81:E$82)*(MONTH($E166)-1)/12)*$H166</f>
        <v>19.841497120494175</v>
      </c>
      <c r="K166" s="230">
        <f>(SUM('1.  LRAMVA Summary'!F$54:F$80)+SUM('1.  LRAMVA Summary'!F$81:F$82)*(MONTH($E166)-1)/12)*$H166</f>
        <v>7.5325061692230992</v>
      </c>
      <c r="L166" s="230">
        <f>(SUM('1.  LRAMVA Summary'!G$54:G$80)+SUM('1.  LRAMVA Summary'!G$81:G$82)*(MONTH($E166)-1)/12)*$H166</f>
        <v>18.79388314806695</v>
      </c>
      <c r="M166" s="230">
        <f>(SUM('1.  LRAMVA Summary'!H$54:H$80)+SUM('1.  LRAMVA Summary'!H$81:H$82)*(MONTH($E166)-1)/12)*$H166</f>
        <v>-2.7366269999999998E-2</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7">SUM(I166:V166)</f>
        <v>51.361187412970338</v>
      </c>
    </row>
    <row r="167" spans="2:23">
      <c r="E167" s="214">
        <v>44256</v>
      </c>
      <c r="F167" s="214" t="s">
        <v>729</v>
      </c>
      <c r="G167" s="215" t="s">
        <v>65</v>
      </c>
      <c r="H167" s="240">
        <f t="shared" si="96"/>
        <v>4.75E-4</v>
      </c>
      <c r="I167" s="230">
        <f>(SUM('1.  LRAMVA Summary'!D$54:D$80)+SUM('1.  LRAMVA Summary'!D$81:D$82)*(MONTH($E167)-1)/12)*$H167</f>
        <v>5.2206672451861227</v>
      </c>
      <c r="J167" s="230">
        <f>(SUM('1.  LRAMVA Summary'!E$54:E$80)+SUM('1.  LRAMVA Summary'!E$81:E$82)*(MONTH($E167)-1)/12)*$H167</f>
        <v>20.473601973376713</v>
      </c>
      <c r="K167" s="230">
        <f>(SUM('1.  LRAMVA Summary'!F$54:F$80)+SUM('1.  LRAMVA Summary'!F$81:F$82)*(MONTH($E167)-1)/12)*$H167</f>
        <v>8.1893339148661024</v>
      </c>
      <c r="L167" s="230">
        <f>(SUM('1.  LRAMVA Summary'!G$54:G$80)+SUM('1.  LRAMVA Summary'!G$81:G$82)*(MONTH($E167)-1)/12)*$H167</f>
        <v>19.345439043842443</v>
      </c>
      <c r="M167" s="230">
        <f>(SUM('1.  LRAMVA Summary'!H$54:H$80)+SUM('1.  LRAMVA Summary'!H$81:H$82)*(MONTH($E167)-1)/12)*$H167</f>
        <v>-2.7366269999999998E-2</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7"/>
        <v>53.20167590727138</v>
      </c>
    </row>
    <row r="168" spans="2:23">
      <c r="E168" s="214">
        <v>44287</v>
      </c>
      <c r="F168" s="214" t="s">
        <v>729</v>
      </c>
      <c r="G168" s="215" t="s">
        <v>66</v>
      </c>
      <c r="H168" s="240">
        <f>$C$56/12</f>
        <v>4.75E-4</v>
      </c>
      <c r="I168" s="230">
        <f>(SUM('1.  LRAMVA Summary'!D$54:D$80)+SUM('1.  LRAMVA Summary'!D$81:D$82)*(MONTH($E168)-1)/12)*$H168</f>
        <v>5.2206672451861227</v>
      </c>
      <c r="J168" s="230">
        <f>(SUM('1.  LRAMVA Summary'!E$54:E$80)+SUM('1.  LRAMVA Summary'!E$81:E$82)*(MONTH($E168)-1)/12)*$H168</f>
        <v>21.105706826259254</v>
      </c>
      <c r="K168" s="230">
        <f>(SUM('1.  LRAMVA Summary'!F$54:F$80)+SUM('1.  LRAMVA Summary'!F$81:F$82)*(MONTH($E168)-1)/12)*$H168</f>
        <v>8.8461616605091038</v>
      </c>
      <c r="L168" s="230">
        <f>(SUM('1.  LRAMVA Summary'!G$54:G$80)+SUM('1.  LRAMVA Summary'!G$81:G$82)*(MONTH($E168)-1)/12)*$H168</f>
        <v>19.896994939617937</v>
      </c>
      <c r="M168" s="230">
        <f>(SUM('1.  LRAMVA Summary'!H$54:H$80)+SUM('1.  LRAMVA Summary'!H$81:H$82)*(MONTH($E168)-1)/12)*$H168</f>
        <v>-2.7366269999999998E-2</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7"/>
        <v>55.042164401572421</v>
      </c>
    </row>
    <row r="169" spans="2:23">
      <c r="E169" s="760">
        <v>44317</v>
      </c>
      <c r="F169" s="214" t="s">
        <v>729</v>
      </c>
      <c r="G169" s="215" t="s">
        <v>66</v>
      </c>
      <c r="H169" s="240">
        <v>0</v>
      </c>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7"/>
        <v>0</v>
      </c>
    </row>
    <row r="170" spans="2:23">
      <c r="E170" s="214">
        <v>44348</v>
      </c>
      <c r="F170" s="214" t="s">
        <v>729</v>
      </c>
      <c r="G170" s="215" t="s">
        <v>66</v>
      </c>
      <c r="H170" s="240">
        <v>0</v>
      </c>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7"/>
        <v>0</v>
      </c>
    </row>
    <row r="171" spans="2:23">
      <c r="E171" s="214">
        <v>44378</v>
      </c>
      <c r="F171" s="214" t="s">
        <v>729</v>
      </c>
      <c r="G171" s="215" t="s">
        <v>68</v>
      </c>
      <c r="H171" s="240">
        <v>0</v>
      </c>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7"/>
        <v>0</v>
      </c>
    </row>
    <row r="172" spans="2:23">
      <c r="E172" s="214">
        <v>44409</v>
      </c>
      <c r="F172" s="214" t="s">
        <v>729</v>
      </c>
      <c r="G172" s="215" t="s">
        <v>68</v>
      </c>
      <c r="H172" s="240">
        <v>0</v>
      </c>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7"/>
        <v>0</v>
      </c>
    </row>
    <row r="173" spans="2:23">
      <c r="E173" s="214">
        <v>44440</v>
      </c>
      <c r="F173" s="214" t="s">
        <v>729</v>
      </c>
      <c r="G173" s="215" t="s">
        <v>68</v>
      </c>
      <c r="H173" s="240">
        <v>0</v>
      </c>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7"/>
        <v>0</v>
      </c>
    </row>
    <row r="174" spans="2:23">
      <c r="E174" s="214">
        <v>44470</v>
      </c>
      <c r="F174" s="214" t="s">
        <v>729</v>
      </c>
      <c r="G174" s="215" t="s">
        <v>69</v>
      </c>
      <c r="H174" s="240">
        <v>0</v>
      </c>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7"/>
        <v>0</v>
      </c>
    </row>
    <row r="175" spans="2:23">
      <c r="E175" s="214">
        <v>44501</v>
      </c>
      <c r="F175" s="214" t="s">
        <v>729</v>
      </c>
      <c r="G175" s="215" t="s">
        <v>69</v>
      </c>
      <c r="H175" s="240">
        <v>0</v>
      </c>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7"/>
        <v>0</v>
      </c>
    </row>
    <row r="176" spans="2:23">
      <c r="E176" s="214">
        <v>44531</v>
      </c>
      <c r="F176" s="214" t="s">
        <v>729</v>
      </c>
      <c r="G176" s="215" t="s">
        <v>69</v>
      </c>
      <c r="H176" s="240">
        <v>0</v>
      </c>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724</v>
      </c>
      <c r="F177" s="216"/>
      <c r="G177" s="217"/>
      <c r="H177" s="218"/>
      <c r="I177" s="219">
        <f>SUM(I164:I176)</f>
        <v>282.44267749724054</v>
      </c>
      <c r="J177" s="219">
        <f>SUM(J164:J176)</f>
        <v>1111.5378059857658</v>
      </c>
      <c r="K177" s="219">
        <f t="shared" ref="K177:V177" si="98">SUM(K164:K176)</f>
        <v>447.10058618529558</v>
      </c>
      <c r="L177" s="219">
        <f t="shared" si="98"/>
        <v>1050.0064833125302</v>
      </c>
      <c r="M177" s="219">
        <f t="shared" si="98"/>
        <v>-1.4805392124999992</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2889.6070137683319</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725</v>
      </c>
      <c r="F179" s="225"/>
      <c r="G179" s="226"/>
      <c r="H179" s="227"/>
      <c r="I179" s="228">
        <f>I177+I178</f>
        <v>282.44267749724054</v>
      </c>
      <c r="J179" s="228">
        <f t="shared" ref="J179:U179" si="99">J177+J178</f>
        <v>1111.5378059857658</v>
      </c>
      <c r="K179" s="228">
        <f t="shared" si="99"/>
        <v>447.10058618529558</v>
      </c>
      <c r="L179" s="228">
        <f t="shared" si="99"/>
        <v>1050.0064833125302</v>
      </c>
      <c r="M179" s="228">
        <f t="shared" si="99"/>
        <v>-1.4805392124999992</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2889.6070137683319</v>
      </c>
    </row>
    <row r="180" spans="5:23">
      <c r="E180" s="214">
        <v>44562</v>
      </c>
      <c r="F180" s="214" t="s">
        <v>730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730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730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730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730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730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730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730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730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730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730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726</v>
      </c>
      <c r="F192" s="216"/>
      <c r="G192" s="217"/>
      <c r="H192" s="218"/>
      <c r="I192" s="219">
        <f>SUM(I179:I191)</f>
        <v>282.44267749724054</v>
      </c>
      <c r="J192" s="219">
        <f>SUM(J179:J191)</f>
        <v>1111.5378059857658</v>
      </c>
      <c r="K192" s="219">
        <f t="shared" ref="K192:V192" si="101">SUM(K179:K191)</f>
        <v>447.10058618529558</v>
      </c>
      <c r="L192" s="219">
        <f t="shared" si="101"/>
        <v>1050.0064833125302</v>
      </c>
      <c r="M192" s="219">
        <f t="shared" si="101"/>
        <v>-1.4805392124999992</v>
      </c>
      <c r="N192" s="219">
        <f t="shared" si="101"/>
        <v>0</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2889.6070137683319</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727</v>
      </c>
      <c r="F194" s="225"/>
      <c r="G194" s="226"/>
      <c r="H194" s="227"/>
      <c r="I194" s="228">
        <f>I192+I193</f>
        <v>282.44267749724054</v>
      </c>
      <c r="J194" s="228">
        <f t="shared" ref="J194:U194" si="102">J192+J193</f>
        <v>1111.5378059857658</v>
      </c>
      <c r="K194" s="228">
        <f t="shared" si="102"/>
        <v>447.10058618529558</v>
      </c>
      <c r="L194" s="228">
        <f t="shared" si="102"/>
        <v>1050.0064833125302</v>
      </c>
      <c r="M194" s="228">
        <f t="shared" si="102"/>
        <v>-1.4805392124999992</v>
      </c>
      <c r="N194" s="228">
        <f t="shared" si="102"/>
        <v>0</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2889.6070137683319</v>
      </c>
    </row>
    <row r="195" spans="5:23">
      <c r="E195" s="214">
        <v>44927</v>
      </c>
      <c r="F195" s="214" t="s">
        <v>731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731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731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731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731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731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731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731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731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731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731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728</v>
      </c>
      <c r="F207" s="216"/>
      <c r="G207" s="217"/>
      <c r="H207" s="218"/>
      <c r="I207" s="219">
        <f>SUM(I194:I206)</f>
        <v>282.44267749724054</v>
      </c>
      <c r="J207" s="219">
        <f>SUM(J194:J206)</f>
        <v>1111.5378059857658</v>
      </c>
      <c r="K207" s="219">
        <f t="shared" ref="K207:V207" si="104">SUM(K194:K206)</f>
        <v>447.10058618529558</v>
      </c>
      <c r="L207" s="219">
        <f t="shared" si="104"/>
        <v>1050.0064833125302</v>
      </c>
      <c r="M207" s="219">
        <f t="shared" si="104"/>
        <v>-1.4805392124999992</v>
      </c>
      <c r="N207" s="219">
        <f t="shared" si="104"/>
        <v>0</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2889.6070137683319</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746</v>
      </c>
      <c r="F209" s="225"/>
      <c r="G209" s="226"/>
      <c r="H209" s="227"/>
      <c r="I209" s="228">
        <f>I207+I208</f>
        <v>282.44267749724054</v>
      </c>
      <c r="J209" s="228">
        <f t="shared" ref="J209:U209" si="105">J207+J208</f>
        <v>1111.5378059857658</v>
      </c>
      <c r="K209" s="228">
        <f t="shared" si="105"/>
        <v>447.10058618529558</v>
      </c>
      <c r="L209" s="228">
        <f t="shared" si="105"/>
        <v>1050.0064833125302</v>
      </c>
      <c r="M209" s="228">
        <f t="shared" si="105"/>
        <v>-1.4805392124999992</v>
      </c>
      <c r="N209" s="228">
        <f t="shared" si="105"/>
        <v>0</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2889.6070137683319</v>
      </c>
    </row>
    <row r="210" spans="5:23">
      <c r="E210" s="214">
        <v>45292</v>
      </c>
      <c r="F210" s="214" t="s">
        <v>750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750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750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750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750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750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750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750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750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750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750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748</v>
      </c>
      <c r="F222" s="216"/>
      <c r="G222" s="217"/>
      <c r="H222" s="218"/>
      <c r="I222" s="219">
        <f>SUM(I209:I221)</f>
        <v>282.44267749724054</v>
      </c>
      <c r="J222" s="219">
        <f>SUM(J209:J221)</f>
        <v>1111.5378059857658</v>
      </c>
      <c r="K222" s="219">
        <f t="shared" ref="K222:V222" si="107">SUM(K209:K221)</f>
        <v>447.10058618529558</v>
      </c>
      <c r="L222" s="219">
        <f t="shared" si="107"/>
        <v>1050.0064833125302</v>
      </c>
      <c r="M222" s="219">
        <f t="shared" si="107"/>
        <v>-1.4805392124999992</v>
      </c>
      <c r="N222" s="219">
        <f t="shared" si="107"/>
        <v>0</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2889.6070137683319</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747</v>
      </c>
      <c r="F224" s="225"/>
      <c r="G224" s="226"/>
      <c r="H224" s="227"/>
      <c r="I224" s="228">
        <f>I222+I223</f>
        <v>282.44267749724054</v>
      </c>
      <c r="J224" s="228">
        <f t="shared" ref="J224:U224" si="108">J222+J223</f>
        <v>1111.5378059857658</v>
      </c>
      <c r="K224" s="228">
        <f t="shared" si="108"/>
        <v>447.10058618529558</v>
      </c>
      <c r="L224" s="228">
        <f t="shared" si="108"/>
        <v>1050.0064833125302</v>
      </c>
      <c r="M224" s="228">
        <f t="shared" si="108"/>
        <v>-1.4805392124999992</v>
      </c>
      <c r="N224" s="228">
        <f t="shared" si="108"/>
        <v>0</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2889.6070137683319</v>
      </c>
    </row>
    <row r="225" spans="5:23">
      <c r="E225" s="214">
        <v>45658</v>
      </c>
      <c r="F225" s="214" t="s">
        <v>751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751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751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751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751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751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751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751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751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751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751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749</v>
      </c>
      <c r="F237" s="216"/>
      <c r="G237" s="217"/>
      <c r="H237" s="218"/>
      <c r="I237" s="219">
        <f>SUM(I224:I236)</f>
        <v>282.44267749724054</v>
      </c>
      <c r="J237" s="219">
        <f>SUM(J224:J236)</f>
        <v>1111.5378059857658</v>
      </c>
      <c r="K237" s="219">
        <f t="shared" ref="K237:U237" si="110">SUM(K224:K236)</f>
        <v>447.10058618529558</v>
      </c>
      <c r="L237" s="219">
        <f t="shared" si="110"/>
        <v>1050.0064833125302</v>
      </c>
      <c r="M237" s="219">
        <f>SUM(M224:M236)</f>
        <v>-1.4805392124999992</v>
      </c>
      <c r="N237" s="219">
        <f t="shared" si="110"/>
        <v>0</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2889.6070137683319</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filterMode="1">
    <pageSetUpPr fitToPage="1"/>
  </sheetPr>
  <dimension ref="B1:BU122"/>
  <sheetViews>
    <sheetView topLeftCell="A19" zoomScale="60" zoomScaleNormal="60" workbookViewId="0">
      <pane xSplit="11" ySplit="8" topLeftCell="AV99" activePane="bottomRight" state="frozen"/>
      <selection activeCell="A19" sqref="A19"/>
      <selection pane="topRight" activeCell="L19" sqref="L19"/>
      <selection pane="bottomLeft" activeCell="A27" sqref="A27"/>
      <selection pane="bottomRight" activeCell="D129" sqref="D129"/>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58" width="12" style="12" bestFit="1" customWidth="1"/>
    <col min="59" max="59" width="14.140625" style="12" bestFit="1" customWidth="1"/>
    <col min="60"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604</v>
      </c>
      <c r="C17" s="90"/>
      <c r="D17" s="611" t="s">
        <v>582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628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587</v>
      </c>
      <c r="H23" s="10"/>
      <c r="I23" s="10"/>
      <c r="J23" s="10"/>
    </row>
    <row r="24" spans="2:73" s="670" customFormat="1" ht="21" customHeight="1">
      <c r="B24" s="702" t="s">
        <v>591</v>
      </c>
      <c r="C24" s="852" t="s">
        <v>592</v>
      </c>
      <c r="D24" s="852"/>
      <c r="E24" s="852"/>
      <c r="F24" s="852"/>
      <c r="G24" s="852"/>
      <c r="H24" s="678" t="s">
        <v>589</v>
      </c>
      <c r="I24" s="678" t="s">
        <v>588</v>
      </c>
      <c r="J24" s="678" t="s">
        <v>590</v>
      </c>
      <c r="K24" s="669"/>
      <c r="L24" s="670" t="s">
        <v>592</v>
      </c>
      <c r="AQ24" s="670" t="s">
        <v>592</v>
      </c>
      <c r="BU24" s="669"/>
    </row>
    <row r="25" spans="2:73" s="250" customFormat="1" ht="49.5" customHeight="1">
      <c r="B25" s="245" t="s">
        <v>473</v>
      </c>
      <c r="C25" s="245" t="s">
        <v>211</v>
      </c>
      <c r="D25" s="628" t="s">
        <v>474</v>
      </c>
      <c r="E25" s="245" t="s">
        <v>208</v>
      </c>
      <c r="F25" s="245" t="s">
        <v>475</v>
      </c>
      <c r="G25" s="245" t="s">
        <v>476</v>
      </c>
      <c r="H25" s="628" t="s">
        <v>477</v>
      </c>
      <c r="I25" s="636" t="s">
        <v>580</v>
      </c>
      <c r="J25" s="643" t="s">
        <v>581</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7.25"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 r="B27" s="692"/>
      <c r="C27" s="692" t="s">
        <v>2</v>
      </c>
      <c r="D27" s="692"/>
      <c r="E27" s="692" t="s">
        <v>772</v>
      </c>
      <c r="F27" s="692" t="s">
        <v>29</v>
      </c>
      <c r="G27" s="692"/>
      <c r="H27" s="692">
        <v>2011</v>
      </c>
      <c r="I27" s="644" t="s">
        <v>568</v>
      </c>
      <c r="J27" s="644" t="s">
        <v>586</v>
      </c>
      <c r="K27" s="633"/>
      <c r="L27" s="696">
        <v>1.1879073687414818</v>
      </c>
      <c r="M27" s="697">
        <v>1.1879073687414818</v>
      </c>
      <c r="N27" s="697">
        <v>1.1879073687414818</v>
      </c>
      <c r="O27" s="697">
        <v>0.68541338247813122</v>
      </c>
      <c r="P27" s="697">
        <v>0</v>
      </c>
      <c r="Q27" s="697">
        <v>0</v>
      </c>
      <c r="R27" s="697">
        <v>0</v>
      </c>
      <c r="S27" s="697">
        <v>0</v>
      </c>
      <c r="T27" s="697">
        <v>0</v>
      </c>
      <c r="U27" s="697">
        <v>0</v>
      </c>
      <c r="V27" s="697">
        <v>0</v>
      </c>
      <c r="W27" s="697">
        <v>0</v>
      </c>
      <c r="X27" s="697">
        <v>0</v>
      </c>
      <c r="Y27" s="697">
        <v>0</v>
      </c>
      <c r="Z27" s="697">
        <v>0</v>
      </c>
      <c r="AA27" s="697">
        <v>0</v>
      </c>
      <c r="AB27" s="697">
        <v>0</v>
      </c>
      <c r="AC27" s="697">
        <v>0</v>
      </c>
      <c r="AD27" s="697">
        <v>0</v>
      </c>
      <c r="AE27" s="697">
        <v>0</v>
      </c>
      <c r="AF27" s="697">
        <v>0</v>
      </c>
      <c r="AG27" s="697">
        <v>0</v>
      </c>
      <c r="AH27" s="697">
        <v>0</v>
      </c>
      <c r="AI27" s="697">
        <v>0</v>
      </c>
      <c r="AJ27" s="697">
        <v>0</v>
      </c>
      <c r="AK27" s="697">
        <v>0</v>
      </c>
      <c r="AL27" s="697">
        <v>0</v>
      </c>
      <c r="AM27" s="697">
        <v>0</v>
      </c>
      <c r="AN27" s="697">
        <v>0</v>
      </c>
      <c r="AO27" s="698">
        <v>0</v>
      </c>
      <c r="AP27" s="633"/>
      <c r="AQ27" s="761">
        <v>1671.4918706195494</v>
      </c>
      <c r="AR27" s="762">
        <v>1671.4918706195494</v>
      </c>
      <c r="AS27" s="763">
        <v>1671.4918706195494</v>
      </c>
      <c r="AT27" s="762">
        <v>1222.1344022192445</v>
      </c>
      <c r="AU27" s="763">
        <v>0</v>
      </c>
      <c r="AV27" s="762">
        <v>0</v>
      </c>
      <c r="AW27" s="763">
        <v>0</v>
      </c>
      <c r="AX27" s="762">
        <v>0</v>
      </c>
      <c r="AY27" s="763">
        <v>0</v>
      </c>
      <c r="AZ27" s="762">
        <v>0</v>
      </c>
      <c r="BA27" s="763">
        <v>0</v>
      </c>
      <c r="BB27" s="762">
        <v>0</v>
      </c>
      <c r="BC27" s="763">
        <v>0</v>
      </c>
      <c r="BD27" s="762">
        <v>0</v>
      </c>
      <c r="BE27" s="763">
        <v>0</v>
      </c>
      <c r="BF27" s="762">
        <v>0</v>
      </c>
      <c r="BG27" s="763">
        <v>0</v>
      </c>
      <c r="BH27" s="762">
        <v>0</v>
      </c>
      <c r="BI27" s="763">
        <v>0</v>
      </c>
      <c r="BJ27" s="762">
        <v>0</v>
      </c>
      <c r="BK27" s="763">
        <v>0</v>
      </c>
      <c r="BL27" s="762">
        <v>0</v>
      </c>
      <c r="BM27" s="763">
        <v>0</v>
      </c>
      <c r="BN27" s="762">
        <v>0</v>
      </c>
      <c r="BO27" s="763">
        <v>0</v>
      </c>
      <c r="BP27" s="762">
        <v>0</v>
      </c>
      <c r="BQ27" s="763">
        <v>0</v>
      </c>
      <c r="BR27" s="762">
        <v>0</v>
      </c>
      <c r="BS27" s="763">
        <v>0</v>
      </c>
      <c r="BT27" s="764">
        <v>0</v>
      </c>
      <c r="BU27" s="16"/>
    </row>
    <row r="28" spans="2:73" s="17" customFormat="1" ht="15.75" hidden="1">
      <c r="B28" s="692"/>
      <c r="C28" s="692" t="s">
        <v>1</v>
      </c>
      <c r="D28" s="692"/>
      <c r="E28" s="692" t="s">
        <v>772</v>
      </c>
      <c r="F28" s="692" t="s">
        <v>29</v>
      </c>
      <c r="G28" s="692"/>
      <c r="H28" s="692">
        <v>2011</v>
      </c>
      <c r="I28" s="644" t="s">
        <v>568</v>
      </c>
      <c r="J28" s="644" t="s">
        <v>586</v>
      </c>
      <c r="K28" s="633"/>
      <c r="L28" s="696">
        <v>7.626611228809197</v>
      </c>
      <c r="M28" s="697">
        <v>7.626611228809197</v>
      </c>
      <c r="N28" s="697">
        <v>7.626611228809197</v>
      </c>
      <c r="O28" s="697">
        <v>7.2875408183543122</v>
      </c>
      <c r="P28" s="697">
        <v>5.193470906745727</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765">
        <v>52746.940326103329</v>
      </c>
      <c r="AR28" s="766">
        <v>52746.940326103329</v>
      </c>
      <c r="AS28" s="767">
        <v>52746.940326103329</v>
      </c>
      <c r="AT28" s="766">
        <v>52443.725112754277</v>
      </c>
      <c r="AU28" s="767">
        <v>39500.16606746184</v>
      </c>
      <c r="AV28" s="766">
        <v>0</v>
      </c>
      <c r="AW28" s="767">
        <v>0</v>
      </c>
      <c r="AX28" s="766">
        <v>0</v>
      </c>
      <c r="AY28" s="767">
        <v>0</v>
      </c>
      <c r="AZ28" s="766">
        <v>0</v>
      </c>
      <c r="BA28" s="767">
        <v>0</v>
      </c>
      <c r="BB28" s="766">
        <v>0</v>
      </c>
      <c r="BC28" s="767">
        <v>0</v>
      </c>
      <c r="BD28" s="766">
        <v>0</v>
      </c>
      <c r="BE28" s="767">
        <v>0</v>
      </c>
      <c r="BF28" s="766">
        <v>0</v>
      </c>
      <c r="BG28" s="767">
        <v>0</v>
      </c>
      <c r="BH28" s="766">
        <v>0</v>
      </c>
      <c r="BI28" s="767">
        <v>0</v>
      </c>
      <c r="BJ28" s="766">
        <v>0</v>
      </c>
      <c r="BK28" s="767">
        <v>0</v>
      </c>
      <c r="BL28" s="766">
        <v>0</v>
      </c>
      <c r="BM28" s="767">
        <v>0</v>
      </c>
      <c r="BN28" s="766">
        <v>0</v>
      </c>
      <c r="BO28" s="767">
        <v>0</v>
      </c>
      <c r="BP28" s="766">
        <v>0</v>
      </c>
      <c r="BQ28" s="767">
        <v>0</v>
      </c>
      <c r="BR28" s="766">
        <v>0</v>
      </c>
      <c r="BS28" s="767">
        <v>0</v>
      </c>
      <c r="BT28" s="768">
        <v>0</v>
      </c>
      <c r="BU28" s="16"/>
    </row>
    <row r="29" spans="2:73" s="17" customFormat="1" ht="16.5" hidden="1" customHeight="1">
      <c r="B29" s="692"/>
      <c r="C29" s="692" t="s">
        <v>5</v>
      </c>
      <c r="D29" s="692"/>
      <c r="E29" s="692" t="s">
        <v>772</v>
      </c>
      <c r="F29" s="692" t="s">
        <v>29</v>
      </c>
      <c r="G29" s="692"/>
      <c r="H29" s="692">
        <v>2011</v>
      </c>
      <c r="I29" s="644" t="s">
        <v>568</v>
      </c>
      <c r="J29" s="644" t="s">
        <v>586</v>
      </c>
      <c r="K29" s="633"/>
      <c r="L29" s="696">
        <v>5.113504196502344</v>
      </c>
      <c r="M29" s="697">
        <v>5.113504196502344</v>
      </c>
      <c r="N29" s="697">
        <v>5.113504196502344</v>
      </c>
      <c r="O29" s="697">
        <v>5.113504196502344</v>
      </c>
      <c r="P29" s="697">
        <v>4.7787960737020345</v>
      </c>
      <c r="Q29" s="697">
        <v>4.3867677576883164</v>
      </c>
      <c r="R29" s="697">
        <v>3.4814553771866423</v>
      </c>
      <c r="S29" s="697">
        <v>3.4597656657572338</v>
      </c>
      <c r="T29" s="697">
        <v>4.1601283138244458</v>
      </c>
      <c r="U29" s="697">
        <v>1.9476059839550437</v>
      </c>
      <c r="V29" s="697">
        <v>0.2907845271584053</v>
      </c>
      <c r="W29" s="697">
        <v>0.29066668925496181</v>
      </c>
      <c r="X29" s="697">
        <v>0.29066668925496181</v>
      </c>
      <c r="Y29" s="697">
        <v>0.27033290928126669</v>
      </c>
      <c r="Z29" s="697">
        <v>0.27033290928126669</v>
      </c>
      <c r="AA29" s="697">
        <v>0.23125149867840283</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769">
        <v>90221.827974615051</v>
      </c>
      <c r="AR29" s="770">
        <v>90221.827974615051</v>
      </c>
      <c r="AS29" s="771">
        <v>90221.827974615051</v>
      </c>
      <c r="AT29" s="770">
        <v>90221.827974615051</v>
      </c>
      <c r="AU29" s="771">
        <v>82993.171440725331</v>
      </c>
      <c r="AV29" s="770">
        <v>74526.576652665623</v>
      </c>
      <c r="AW29" s="771">
        <v>54974.639281761061</v>
      </c>
      <c r="AX29" s="770">
        <v>54784.637409639443</v>
      </c>
      <c r="AY29" s="771">
        <v>69910.296714489392</v>
      </c>
      <c r="AZ29" s="770">
        <v>22126.681956716464</v>
      </c>
      <c r="BA29" s="771">
        <v>8291.2189190348872</v>
      </c>
      <c r="BB29" s="770">
        <v>7320.0997923125451</v>
      </c>
      <c r="BC29" s="771">
        <v>7320.0997923125451</v>
      </c>
      <c r="BD29" s="770">
        <v>5453.7633173602062</v>
      </c>
      <c r="BE29" s="771">
        <v>5453.7633173602062</v>
      </c>
      <c r="BF29" s="770">
        <v>4994.3145774527284</v>
      </c>
      <c r="BG29" s="771">
        <v>0</v>
      </c>
      <c r="BH29" s="770">
        <v>0</v>
      </c>
      <c r="BI29" s="771">
        <v>0</v>
      </c>
      <c r="BJ29" s="770">
        <v>0</v>
      </c>
      <c r="BK29" s="771">
        <v>0</v>
      </c>
      <c r="BL29" s="770">
        <v>0</v>
      </c>
      <c r="BM29" s="771">
        <v>0</v>
      </c>
      <c r="BN29" s="770">
        <v>0</v>
      </c>
      <c r="BO29" s="771">
        <v>0</v>
      </c>
      <c r="BP29" s="770">
        <v>0</v>
      </c>
      <c r="BQ29" s="771">
        <v>0</v>
      </c>
      <c r="BR29" s="770">
        <v>0</v>
      </c>
      <c r="BS29" s="771">
        <v>0</v>
      </c>
      <c r="BT29" s="772">
        <v>0</v>
      </c>
      <c r="BU29" s="16"/>
    </row>
    <row r="30" spans="2:73" s="17" customFormat="1" ht="15.75" hidden="1">
      <c r="B30" s="692"/>
      <c r="C30" s="692" t="s">
        <v>4</v>
      </c>
      <c r="D30" s="692"/>
      <c r="E30" s="692" t="s">
        <v>772</v>
      </c>
      <c r="F30" s="692" t="s">
        <v>29</v>
      </c>
      <c r="G30" s="692"/>
      <c r="H30" s="692">
        <v>2011</v>
      </c>
      <c r="I30" s="644" t="s">
        <v>568</v>
      </c>
      <c r="J30" s="644" t="s">
        <v>586</v>
      </c>
      <c r="K30" s="633"/>
      <c r="L30" s="696">
        <v>3.3392644783408905</v>
      </c>
      <c r="M30" s="697">
        <v>3.3392644783408905</v>
      </c>
      <c r="N30" s="697">
        <v>3.3392644783408905</v>
      </c>
      <c r="O30" s="697">
        <v>3.3392644783408905</v>
      </c>
      <c r="P30" s="697">
        <v>3.1404539460095009</v>
      </c>
      <c r="Q30" s="697">
        <v>2.9201132864753054</v>
      </c>
      <c r="R30" s="697">
        <v>2.4554944452741139</v>
      </c>
      <c r="S30" s="697">
        <v>2.4298267421884345</v>
      </c>
      <c r="T30" s="697">
        <v>2.8458294066063994</v>
      </c>
      <c r="U30" s="697">
        <v>1.5840509331139143</v>
      </c>
      <c r="V30" s="697">
        <v>0.19692729550807764</v>
      </c>
      <c r="W30" s="697">
        <v>0.19680485294481984</v>
      </c>
      <c r="X30" s="697">
        <v>0.19680485294481984</v>
      </c>
      <c r="Y30" s="697">
        <v>0.19313590071147713</v>
      </c>
      <c r="Z30" s="697">
        <v>0.19313590071147713</v>
      </c>
      <c r="AA30" s="697">
        <v>0.18349789607872</v>
      </c>
      <c r="AB30" s="697">
        <v>0</v>
      </c>
      <c r="AC30" s="697">
        <v>0</v>
      </c>
      <c r="AD30" s="697">
        <v>0</v>
      </c>
      <c r="AE30" s="697">
        <v>0</v>
      </c>
      <c r="AF30" s="697">
        <v>0</v>
      </c>
      <c r="AG30" s="697">
        <v>0</v>
      </c>
      <c r="AH30" s="697">
        <v>0</v>
      </c>
      <c r="AI30" s="697">
        <v>0</v>
      </c>
      <c r="AJ30" s="697">
        <v>0</v>
      </c>
      <c r="AK30" s="697">
        <v>0</v>
      </c>
      <c r="AL30" s="697">
        <v>0</v>
      </c>
      <c r="AM30" s="697">
        <v>0</v>
      </c>
      <c r="AN30" s="697">
        <v>0</v>
      </c>
      <c r="AO30" s="698">
        <v>0</v>
      </c>
      <c r="AP30" s="633"/>
      <c r="AQ30" s="765">
        <v>54256.762724071887</v>
      </c>
      <c r="AR30" s="766">
        <v>54256.762724071887</v>
      </c>
      <c r="AS30" s="767">
        <v>54256.762724071887</v>
      </c>
      <c r="AT30" s="766">
        <v>54256.762724071887</v>
      </c>
      <c r="AU30" s="767">
        <v>49963.072324449298</v>
      </c>
      <c r="AV30" s="766">
        <v>45204.398005769297</v>
      </c>
      <c r="AW30" s="767">
        <v>35170.073191306939</v>
      </c>
      <c r="AX30" s="766">
        <v>34945.224112276381</v>
      </c>
      <c r="AY30" s="767">
        <v>43929.590410594581</v>
      </c>
      <c r="AZ30" s="766">
        <v>16679.091885422826</v>
      </c>
      <c r="BA30" s="767">
        <v>5422.1129204794643</v>
      </c>
      <c r="BB30" s="766">
        <v>4413.0461293217068</v>
      </c>
      <c r="BC30" s="767">
        <v>4413.0461293217068</v>
      </c>
      <c r="BD30" s="766">
        <v>4076.2912619628746</v>
      </c>
      <c r="BE30" s="767">
        <v>4076.2912619628746</v>
      </c>
      <c r="BF30" s="766">
        <v>3962.9849862825849</v>
      </c>
      <c r="BG30" s="767">
        <v>0</v>
      </c>
      <c r="BH30" s="766">
        <v>0</v>
      </c>
      <c r="BI30" s="767">
        <v>0</v>
      </c>
      <c r="BJ30" s="766">
        <v>0</v>
      </c>
      <c r="BK30" s="767">
        <v>0</v>
      </c>
      <c r="BL30" s="766">
        <v>0</v>
      </c>
      <c r="BM30" s="767">
        <v>0</v>
      </c>
      <c r="BN30" s="766">
        <v>0</v>
      </c>
      <c r="BO30" s="767">
        <v>0</v>
      </c>
      <c r="BP30" s="766">
        <v>0</v>
      </c>
      <c r="BQ30" s="767">
        <v>0</v>
      </c>
      <c r="BR30" s="766">
        <v>0</v>
      </c>
      <c r="BS30" s="767">
        <v>0</v>
      </c>
      <c r="BT30" s="768">
        <v>0</v>
      </c>
      <c r="BU30" s="16"/>
    </row>
    <row r="31" spans="2:73" s="17" customFormat="1" ht="15.75" hidden="1">
      <c r="B31" s="692"/>
      <c r="C31" s="692" t="s">
        <v>3</v>
      </c>
      <c r="D31" s="692"/>
      <c r="E31" s="692" t="s">
        <v>772</v>
      </c>
      <c r="F31" s="692" t="s">
        <v>29</v>
      </c>
      <c r="G31" s="692"/>
      <c r="H31" s="692">
        <v>2011</v>
      </c>
      <c r="I31" s="644" t="s">
        <v>568</v>
      </c>
      <c r="J31" s="644" t="s">
        <v>586</v>
      </c>
      <c r="K31" s="633"/>
      <c r="L31" s="696">
        <v>31.598265159682093</v>
      </c>
      <c r="M31" s="697">
        <v>31.598265159682093</v>
      </c>
      <c r="N31" s="697">
        <v>31.598265159682093</v>
      </c>
      <c r="O31" s="697">
        <v>31.598265159682093</v>
      </c>
      <c r="P31" s="697">
        <v>31.598265159682093</v>
      </c>
      <c r="Q31" s="697">
        <v>31.598265159682093</v>
      </c>
      <c r="R31" s="697">
        <v>31.598265159682093</v>
      </c>
      <c r="S31" s="697">
        <v>31.598265159682093</v>
      </c>
      <c r="T31" s="697">
        <v>31.598265159682093</v>
      </c>
      <c r="U31" s="697">
        <v>31.598265159682093</v>
      </c>
      <c r="V31" s="697">
        <v>31.598265159682093</v>
      </c>
      <c r="W31" s="697">
        <v>31.598265159682093</v>
      </c>
      <c r="X31" s="697">
        <v>31.598265159682093</v>
      </c>
      <c r="Y31" s="697">
        <v>31.598265159682093</v>
      </c>
      <c r="Z31" s="697">
        <v>31.598265159682093</v>
      </c>
      <c r="AA31" s="697">
        <v>31.598265159682093</v>
      </c>
      <c r="AB31" s="697">
        <v>31.598265159682093</v>
      </c>
      <c r="AC31" s="697">
        <v>31.598265159682093</v>
      </c>
      <c r="AD31" s="697">
        <v>28.138551446106131</v>
      </c>
      <c r="AE31" s="697">
        <v>0</v>
      </c>
      <c r="AF31" s="697">
        <v>0</v>
      </c>
      <c r="AG31" s="697">
        <v>0</v>
      </c>
      <c r="AH31" s="697">
        <v>0</v>
      </c>
      <c r="AI31" s="697">
        <v>0</v>
      </c>
      <c r="AJ31" s="697">
        <v>0</v>
      </c>
      <c r="AK31" s="697">
        <v>0</v>
      </c>
      <c r="AL31" s="697">
        <v>0</v>
      </c>
      <c r="AM31" s="697">
        <v>0</v>
      </c>
      <c r="AN31" s="697">
        <v>0</v>
      </c>
      <c r="AO31" s="698">
        <v>0</v>
      </c>
      <c r="AP31" s="633"/>
      <c r="AQ31" s="769">
        <v>60902.619333977389</v>
      </c>
      <c r="AR31" s="770">
        <v>60902.619333977389</v>
      </c>
      <c r="AS31" s="771">
        <v>60902.619333977389</v>
      </c>
      <c r="AT31" s="770">
        <v>60902.619333977389</v>
      </c>
      <c r="AU31" s="771">
        <v>60902.619333977389</v>
      </c>
      <c r="AV31" s="770">
        <v>60902.619333977389</v>
      </c>
      <c r="AW31" s="771">
        <v>60902.619333977389</v>
      </c>
      <c r="AX31" s="770">
        <v>60902.619333977389</v>
      </c>
      <c r="AY31" s="771">
        <v>60902.619333977389</v>
      </c>
      <c r="AZ31" s="770">
        <v>60902.619333977389</v>
      </c>
      <c r="BA31" s="771">
        <v>60902.619333977389</v>
      </c>
      <c r="BB31" s="770">
        <v>60902.619333977389</v>
      </c>
      <c r="BC31" s="771">
        <v>60902.619333977389</v>
      </c>
      <c r="BD31" s="770">
        <v>60902.619333977389</v>
      </c>
      <c r="BE31" s="771">
        <v>60902.619333977389</v>
      </c>
      <c r="BF31" s="770">
        <v>60902.619333977389</v>
      </c>
      <c r="BG31" s="771">
        <v>60902.619333977389</v>
      </c>
      <c r="BH31" s="770">
        <v>60902.619333977389</v>
      </c>
      <c r="BI31" s="771">
        <v>57804.635692722048</v>
      </c>
      <c r="BJ31" s="770">
        <v>0</v>
      </c>
      <c r="BK31" s="771">
        <v>0</v>
      </c>
      <c r="BL31" s="770">
        <v>0</v>
      </c>
      <c r="BM31" s="771">
        <v>0</v>
      </c>
      <c r="BN31" s="770">
        <v>0</v>
      </c>
      <c r="BO31" s="771">
        <v>0</v>
      </c>
      <c r="BP31" s="770">
        <v>0</v>
      </c>
      <c r="BQ31" s="771">
        <v>0</v>
      </c>
      <c r="BR31" s="770">
        <v>0</v>
      </c>
      <c r="BS31" s="771">
        <v>0</v>
      </c>
      <c r="BT31" s="772">
        <v>0</v>
      </c>
      <c r="BU31" s="16"/>
    </row>
    <row r="32" spans="2:73" s="17" customFormat="1" ht="15.75" hidden="1">
      <c r="B32" s="692"/>
      <c r="C32" s="692" t="s">
        <v>9</v>
      </c>
      <c r="D32" s="692"/>
      <c r="E32" s="692" t="s">
        <v>772</v>
      </c>
      <c r="F32" s="692" t="s">
        <v>773</v>
      </c>
      <c r="G32" s="692"/>
      <c r="H32" s="692">
        <v>2011</v>
      </c>
      <c r="I32" s="644" t="s">
        <v>568</v>
      </c>
      <c r="J32" s="644" t="s">
        <v>586</v>
      </c>
      <c r="K32" s="633"/>
      <c r="L32" s="696">
        <v>37.164999999999999</v>
      </c>
      <c r="M32" s="697">
        <v>0</v>
      </c>
      <c r="N32" s="697">
        <v>0</v>
      </c>
      <c r="O32" s="697">
        <v>0</v>
      </c>
      <c r="P32" s="697">
        <v>0</v>
      </c>
      <c r="Q32" s="697">
        <v>0</v>
      </c>
      <c r="R32" s="697">
        <v>0</v>
      </c>
      <c r="S32" s="697">
        <v>0</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773">
        <v>1451.0339999999999</v>
      </c>
      <c r="AR32" s="774">
        <v>0</v>
      </c>
      <c r="AS32" s="775">
        <v>0</v>
      </c>
      <c r="AT32" s="774">
        <v>0</v>
      </c>
      <c r="AU32" s="775">
        <v>0</v>
      </c>
      <c r="AV32" s="774">
        <v>0</v>
      </c>
      <c r="AW32" s="775">
        <v>0</v>
      </c>
      <c r="AX32" s="774">
        <v>0</v>
      </c>
      <c r="AY32" s="775">
        <v>0</v>
      </c>
      <c r="AZ32" s="774">
        <v>0</v>
      </c>
      <c r="BA32" s="775">
        <v>0</v>
      </c>
      <c r="BB32" s="774">
        <v>0</v>
      </c>
      <c r="BC32" s="775">
        <v>0</v>
      </c>
      <c r="BD32" s="774">
        <v>0</v>
      </c>
      <c r="BE32" s="775">
        <v>0</v>
      </c>
      <c r="BF32" s="774">
        <v>0</v>
      </c>
      <c r="BG32" s="775">
        <v>0</v>
      </c>
      <c r="BH32" s="774">
        <v>0</v>
      </c>
      <c r="BI32" s="775">
        <v>0</v>
      </c>
      <c r="BJ32" s="774">
        <v>0</v>
      </c>
      <c r="BK32" s="775">
        <v>0</v>
      </c>
      <c r="BL32" s="774">
        <v>0</v>
      </c>
      <c r="BM32" s="775">
        <v>0</v>
      </c>
      <c r="BN32" s="774">
        <v>0</v>
      </c>
      <c r="BO32" s="775">
        <v>0</v>
      </c>
      <c r="BP32" s="774">
        <v>0</v>
      </c>
      <c r="BQ32" s="775">
        <v>0</v>
      </c>
      <c r="BR32" s="774">
        <v>0</v>
      </c>
      <c r="BS32" s="775">
        <v>0</v>
      </c>
      <c r="BT32" s="776">
        <v>0</v>
      </c>
      <c r="BU32" s="16"/>
    </row>
    <row r="33" spans="2:73" s="17" customFormat="1" ht="15.75" hidden="1">
      <c r="B33" s="692"/>
      <c r="C33" s="692" t="s">
        <v>21</v>
      </c>
      <c r="D33" s="692"/>
      <c r="E33" s="692" t="s">
        <v>772</v>
      </c>
      <c r="F33" s="692" t="s">
        <v>774</v>
      </c>
      <c r="G33" s="692"/>
      <c r="H33" s="692">
        <v>2011</v>
      </c>
      <c r="I33" s="644" t="s">
        <v>568</v>
      </c>
      <c r="J33" s="644" t="s">
        <v>586</v>
      </c>
      <c r="K33" s="633"/>
      <c r="L33" s="696">
        <v>60.788904907489417</v>
      </c>
      <c r="M33" s="697">
        <v>60.788904907489417</v>
      </c>
      <c r="N33" s="697">
        <v>60.788904907489417</v>
      </c>
      <c r="O33" s="697">
        <v>31.725768759739751</v>
      </c>
      <c r="P33" s="697">
        <v>31.725768759739751</v>
      </c>
      <c r="Q33" s="697">
        <v>31.725768759739751</v>
      </c>
      <c r="R33" s="697">
        <v>6.0568843103556</v>
      </c>
      <c r="S33" s="697">
        <v>6.0568843103556</v>
      </c>
      <c r="T33" s="697">
        <v>6.0568843103556</v>
      </c>
      <c r="U33" s="697">
        <v>6.0568843103556</v>
      </c>
      <c r="V33" s="697">
        <v>5.4658282610475499</v>
      </c>
      <c r="W33" s="697">
        <v>5.4658282610475499</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8">
        <v>0</v>
      </c>
      <c r="AP33" s="633"/>
      <c r="AQ33" s="761">
        <v>161529.24697593649</v>
      </c>
      <c r="AR33" s="762">
        <v>161529.24697593649</v>
      </c>
      <c r="AS33" s="763">
        <v>161529.24697593649</v>
      </c>
      <c r="AT33" s="762">
        <v>79595.894640730126</v>
      </c>
      <c r="AU33" s="763">
        <v>79595.894640730126</v>
      </c>
      <c r="AV33" s="762">
        <v>79595.894640730126</v>
      </c>
      <c r="AW33" s="763">
        <v>17296.754687108401</v>
      </c>
      <c r="AX33" s="762">
        <v>17296.754687108401</v>
      </c>
      <c r="AY33" s="763">
        <v>17296.754687108401</v>
      </c>
      <c r="AZ33" s="762">
        <v>17296.754687108401</v>
      </c>
      <c r="BA33" s="763">
        <v>13410.22269501558</v>
      </c>
      <c r="BB33" s="762">
        <v>13410.22269501558</v>
      </c>
      <c r="BC33" s="763">
        <v>0</v>
      </c>
      <c r="BD33" s="762">
        <v>0</v>
      </c>
      <c r="BE33" s="763">
        <v>0</v>
      </c>
      <c r="BF33" s="762">
        <v>0</v>
      </c>
      <c r="BG33" s="763">
        <v>0</v>
      </c>
      <c r="BH33" s="762">
        <v>0</v>
      </c>
      <c r="BI33" s="763">
        <v>0</v>
      </c>
      <c r="BJ33" s="762">
        <v>0</v>
      </c>
      <c r="BK33" s="763">
        <v>0</v>
      </c>
      <c r="BL33" s="762">
        <v>0</v>
      </c>
      <c r="BM33" s="763">
        <v>0</v>
      </c>
      <c r="BN33" s="762">
        <v>0</v>
      </c>
      <c r="BO33" s="763">
        <v>0</v>
      </c>
      <c r="BP33" s="762">
        <v>0</v>
      </c>
      <c r="BQ33" s="763">
        <v>0</v>
      </c>
      <c r="BR33" s="762">
        <v>0</v>
      </c>
      <c r="BS33" s="763">
        <v>0</v>
      </c>
      <c r="BT33" s="764">
        <v>0</v>
      </c>
      <c r="BU33" s="16"/>
    </row>
    <row r="34" spans="2:73" s="17" customFormat="1" ht="15.75" hidden="1">
      <c r="B34" s="692"/>
      <c r="C34" s="692" t="s">
        <v>775</v>
      </c>
      <c r="D34" s="692"/>
      <c r="E34" s="692" t="s">
        <v>772</v>
      </c>
      <c r="F34" s="692" t="s">
        <v>776</v>
      </c>
      <c r="G34" s="692"/>
      <c r="H34" s="692">
        <v>2011</v>
      </c>
      <c r="I34" s="644" t="s">
        <v>568</v>
      </c>
      <c r="J34" s="644" t="s">
        <v>586</v>
      </c>
      <c r="K34" s="633"/>
      <c r="L34" s="696">
        <v>3</v>
      </c>
      <c r="M34" s="697">
        <v>3</v>
      </c>
      <c r="N34" s="697">
        <v>3</v>
      </c>
      <c r="O34" s="697">
        <v>3</v>
      </c>
      <c r="P34" s="697">
        <v>3</v>
      </c>
      <c r="Q34" s="697">
        <v>3</v>
      </c>
      <c r="R34" s="697">
        <v>3</v>
      </c>
      <c r="S34" s="697">
        <v>3</v>
      </c>
      <c r="T34" s="697">
        <v>3</v>
      </c>
      <c r="U34" s="697">
        <v>3</v>
      </c>
      <c r="V34" s="697">
        <v>3</v>
      </c>
      <c r="W34" s="697">
        <v>0</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765">
        <v>20486.999999999949</v>
      </c>
      <c r="AR34" s="766">
        <v>20486.999999999949</v>
      </c>
      <c r="AS34" s="767">
        <v>20486.999999999949</v>
      </c>
      <c r="AT34" s="766">
        <v>20486.999999999949</v>
      </c>
      <c r="AU34" s="767">
        <v>20486.999999999949</v>
      </c>
      <c r="AV34" s="766">
        <v>20486.999999999949</v>
      </c>
      <c r="AW34" s="767">
        <v>20486.999999999949</v>
      </c>
      <c r="AX34" s="766">
        <v>20486.999999999949</v>
      </c>
      <c r="AY34" s="767">
        <v>20486.999999999949</v>
      </c>
      <c r="AZ34" s="766">
        <v>20486.999999999949</v>
      </c>
      <c r="BA34" s="767">
        <v>20486.999999999949</v>
      </c>
      <c r="BB34" s="766">
        <v>9434.5206817586113</v>
      </c>
      <c r="BC34" s="767">
        <v>9434.5206817586113</v>
      </c>
      <c r="BD34" s="766">
        <v>9434.5206817586113</v>
      </c>
      <c r="BE34" s="767">
        <v>9434.5206817586113</v>
      </c>
      <c r="BF34" s="766">
        <v>9434.5206817586113</v>
      </c>
      <c r="BG34" s="767">
        <v>9434.5206817586113</v>
      </c>
      <c r="BH34" s="766">
        <v>0</v>
      </c>
      <c r="BI34" s="767">
        <v>0</v>
      </c>
      <c r="BJ34" s="766">
        <v>0</v>
      </c>
      <c r="BK34" s="767">
        <v>0</v>
      </c>
      <c r="BL34" s="766">
        <v>0</v>
      </c>
      <c r="BM34" s="767">
        <v>0</v>
      </c>
      <c r="BN34" s="766">
        <v>0</v>
      </c>
      <c r="BO34" s="767">
        <v>0</v>
      </c>
      <c r="BP34" s="766">
        <v>0</v>
      </c>
      <c r="BQ34" s="767">
        <v>0</v>
      </c>
      <c r="BR34" s="766">
        <v>0</v>
      </c>
      <c r="BS34" s="767">
        <v>0</v>
      </c>
      <c r="BT34" s="768">
        <v>0</v>
      </c>
      <c r="BU34" s="16"/>
    </row>
    <row r="35" spans="2:73" s="17" customFormat="1" ht="15.75" hidden="1">
      <c r="B35" s="692"/>
      <c r="C35" s="692" t="s">
        <v>22</v>
      </c>
      <c r="D35" s="692"/>
      <c r="E35" s="692" t="s">
        <v>772</v>
      </c>
      <c r="F35" s="692" t="s">
        <v>774</v>
      </c>
      <c r="G35" s="692"/>
      <c r="H35" s="692">
        <v>2011</v>
      </c>
      <c r="I35" s="644" t="s">
        <v>568</v>
      </c>
      <c r="J35" s="644" t="s">
        <v>586</v>
      </c>
      <c r="K35" s="633"/>
      <c r="L35" s="696">
        <v>15.542213275204141</v>
      </c>
      <c r="M35" s="697">
        <v>15.542213275204141</v>
      </c>
      <c r="N35" s="697">
        <v>15.542213275204141</v>
      </c>
      <c r="O35" s="697">
        <v>15.542213275204141</v>
      </c>
      <c r="P35" s="697">
        <v>15.542213275204141</v>
      </c>
      <c r="Q35" s="697">
        <v>15.542213275204141</v>
      </c>
      <c r="R35" s="697">
        <v>15.542213275204141</v>
      </c>
      <c r="S35" s="697">
        <v>15.542213275204141</v>
      </c>
      <c r="T35" s="697">
        <v>15.542213275204141</v>
      </c>
      <c r="U35" s="697">
        <v>15.542213275204141</v>
      </c>
      <c r="V35" s="697">
        <v>15.542213275204141</v>
      </c>
      <c r="W35" s="697">
        <v>0</v>
      </c>
      <c r="X35" s="697">
        <v>0</v>
      </c>
      <c r="Y35" s="697">
        <v>0</v>
      </c>
      <c r="Z35" s="697">
        <v>0</v>
      </c>
      <c r="AA35" s="697">
        <v>0</v>
      </c>
      <c r="AB35" s="697">
        <v>0</v>
      </c>
      <c r="AC35" s="697">
        <v>0</v>
      </c>
      <c r="AD35" s="697">
        <v>0</v>
      </c>
      <c r="AE35" s="697">
        <v>0</v>
      </c>
      <c r="AF35" s="697">
        <v>0</v>
      </c>
      <c r="AG35" s="697">
        <v>0</v>
      </c>
      <c r="AH35" s="697">
        <v>0</v>
      </c>
      <c r="AI35" s="697">
        <v>0</v>
      </c>
      <c r="AJ35" s="697">
        <v>0</v>
      </c>
      <c r="AK35" s="697">
        <v>0</v>
      </c>
      <c r="AL35" s="697">
        <v>0</v>
      </c>
      <c r="AM35" s="697">
        <v>0</v>
      </c>
      <c r="AN35" s="697">
        <v>0</v>
      </c>
      <c r="AO35" s="698">
        <v>0</v>
      </c>
      <c r="AP35" s="633"/>
      <c r="AQ35" s="769">
        <v>116644.15013152071</v>
      </c>
      <c r="AR35" s="770">
        <v>116644.15013152071</v>
      </c>
      <c r="AS35" s="771">
        <v>116644.15013152071</v>
      </c>
      <c r="AT35" s="770">
        <v>116644.15013152071</v>
      </c>
      <c r="AU35" s="771">
        <v>116644.15013152071</v>
      </c>
      <c r="AV35" s="770">
        <v>116644.15013152071</v>
      </c>
      <c r="AW35" s="771">
        <v>116644.15013152071</v>
      </c>
      <c r="AX35" s="770">
        <v>116644.15013152071</v>
      </c>
      <c r="AY35" s="771">
        <v>116644.15013152071</v>
      </c>
      <c r="AZ35" s="770">
        <v>116644.15013152071</v>
      </c>
      <c r="BA35" s="771">
        <v>116644.15013152071</v>
      </c>
      <c r="BB35" s="770">
        <v>19494.966676362565</v>
      </c>
      <c r="BC35" s="771">
        <v>19494.966676362565</v>
      </c>
      <c r="BD35" s="770">
        <v>19494.966676362565</v>
      </c>
      <c r="BE35" s="771">
        <v>19494.966676362565</v>
      </c>
      <c r="BF35" s="770">
        <v>19494.966676362565</v>
      </c>
      <c r="BG35" s="771">
        <v>19494.966676362565</v>
      </c>
      <c r="BH35" s="770">
        <v>0</v>
      </c>
      <c r="BI35" s="771">
        <v>0</v>
      </c>
      <c r="BJ35" s="770">
        <v>0</v>
      </c>
      <c r="BK35" s="771">
        <v>0</v>
      </c>
      <c r="BL35" s="770">
        <v>0</v>
      </c>
      <c r="BM35" s="771">
        <v>0</v>
      </c>
      <c r="BN35" s="770">
        <v>0</v>
      </c>
      <c r="BO35" s="771">
        <v>0</v>
      </c>
      <c r="BP35" s="770">
        <v>0</v>
      </c>
      <c r="BQ35" s="771">
        <v>0</v>
      </c>
      <c r="BR35" s="770">
        <v>0</v>
      </c>
      <c r="BS35" s="771">
        <v>0</v>
      </c>
      <c r="BT35" s="772">
        <v>0</v>
      </c>
      <c r="BU35" s="16"/>
    </row>
    <row r="36" spans="2:73" s="17" customFormat="1" ht="15.75" hidden="1">
      <c r="B36" s="692"/>
      <c r="C36" s="692" t="s">
        <v>16</v>
      </c>
      <c r="D36" s="692"/>
      <c r="E36" s="692" t="s">
        <v>772</v>
      </c>
      <c r="F36" s="692" t="s">
        <v>774</v>
      </c>
      <c r="G36" s="692"/>
      <c r="H36" s="692">
        <v>2011</v>
      </c>
      <c r="I36" s="644" t="s">
        <v>568</v>
      </c>
      <c r="J36" s="644" t="s">
        <v>586</v>
      </c>
      <c r="K36" s="633"/>
      <c r="L36" s="696">
        <v>2.7203176000000004</v>
      </c>
      <c r="M36" s="697">
        <v>2.7203176000000004</v>
      </c>
      <c r="N36" s="697">
        <v>2.7203176000000004</v>
      </c>
      <c r="O36" s="697">
        <v>2.7203176000000004</v>
      </c>
      <c r="P36" s="697">
        <v>2.7203176000000004</v>
      </c>
      <c r="Q36" s="697">
        <v>2.7203176000000004</v>
      </c>
      <c r="R36" s="697">
        <v>2.7203176000000004</v>
      </c>
      <c r="S36" s="697">
        <v>2.7203176000000004</v>
      </c>
      <c r="T36" s="697">
        <v>2.7203176000000004</v>
      </c>
      <c r="U36" s="697">
        <v>2.7203176000000004</v>
      </c>
      <c r="V36" s="697">
        <v>2.7203176000000004</v>
      </c>
      <c r="W36" s="697">
        <v>2.7203176000000004</v>
      </c>
      <c r="X36" s="697">
        <v>2.7203176000000004</v>
      </c>
      <c r="Y36" s="697">
        <v>0</v>
      </c>
      <c r="Z36" s="697">
        <v>0</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769">
        <v>15806.949478319999</v>
      </c>
      <c r="AR36" s="770">
        <v>15806.949478319999</v>
      </c>
      <c r="AS36" s="771">
        <v>15806.949478319999</v>
      </c>
      <c r="AT36" s="770">
        <v>15806.949478319999</v>
      </c>
      <c r="AU36" s="771">
        <v>15806.949478319999</v>
      </c>
      <c r="AV36" s="770">
        <v>15806.949478319999</v>
      </c>
      <c r="AW36" s="771">
        <v>15806.949478319999</v>
      </c>
      <c r="AX36" s="770">
        <v>15806.949478319999</v>
      </c>
      <c r="AY36" s="771">
        <v>15806.949478319999</v>
      </c>
      <c r="AZ36" s="770">
        <v>15806.949478319999</v>
      </c>
      <c r="BA36" s="771">
        <v>15806.949478319999</v>
      </c>
      <c r="BB36" s="770">
        <v>15806.949478319999</v>
      </c>
      <c r="BC36" s="771">
        <v>15806.949478319999</v>
      </c>
      <c r="BD36" s="770">
        <v>0</v>
      </c>
      <c r="BE36" s="771">
        <v>0</v>
      </c>
      <c r="BF36" s="770">
        <v>0</v>
      </c>
      <c r="BG36" s="771">
        <v>0</v>
      </c>
      <c r="BH36" s="770">
        <v>0</v>
      </c>
      <c r="BI36" s="771">
        <v>0</v>
      </c>
      <c r="BJ36" s="770">
        <v>0</v>
      </c>
      <c r="BK36" s="771">
        <v>0</v>
      </c>
      <c r="BL36" s="770">
        <v>0</v>
      </c>
      <c r="BM36" s="771">
        <v>0</v>
      </c>
      <c r="BN36" s="770">
        <v>0</v>
      </c>
      <c r="BO36" s="771">
        <v>0</v>
      </c>
      <c r="BP36" s="770">
        <v>0</v>
      </c>
      <c r="BQ36" s="771">
        <v>0</v>
      </c>
      <c r="BR36" s="770">
        <v>0</v>
      </c>
      <c r="BS36" s="771">
        <v>0</v>
      </c>
      <c r="BT36" s="772">
        <v>0</v>
      </c>
      <c r="BU36" s="16"/>
    </row>
    <row r="37" spans="2:73" s="17" customFormat="1" ht="15.75" hidden="1">
      <c r="B37" s="692"/>
      <c r="C37" s="692" t="s">
        <v>17</v>
      </c>
      <c r="D37" s="692"/>
      <c r="E37" s="692" t="s">
        <v>772</v>
      </c>
      <c r="F37" s="692" t="s">
        <v>774</v>
      </c>
      <c r="G37" s="692"/>
      <c r="H37" s="692">
        <v>2011</v>
      </c>
      <c r="I37" s="644" t="s">
        <v>568</v>
      </c>
      <c r="J37" s="644" t="s">
        <v>586</v>
      </c>
      <c r="K37" s="633"/>
      <c r="L37" s="696">
        <v>43.656999999999996</v>
      </c>
      <c r="M37" s="697">
        <v>43.656999999999996</v>
      </c>
      <c r="N37" s="697">
        <v>43.656999999999996</v>
      </c>
      <c r="O37" s="697">
        <v>43.656999999999996</v>
      </c>
      <c r="P37" s="697">
        <v>43.657000000000004</v>
      </c>
      <c r="Q37" s="697">
        <v>43.657000000000004</v>
      </c>
      <c r="R37" s="697">
        <v>43.657000000000004</v>
      </c>
      <c r="S37" s="697">
        <v>43.657000000000004</v>
      </c>
      <c r="T37" s="697">
        <v>43.657000000000004</v>
      </c>
      <c r="U37" s="697">
        <v>43.657000000000004</v>
      </c>
      <c r="V37" s="697">
        <v>43.657000000000004</v>
      </c>
      <c r="W37" s="697">
        <v>43.657000000000004</v>
      </c>
      <c r="X37" s="697">
        <v>43.657000000000004</v>
      </c>
      <c r="Y37" s="697">
        <v>43.657000000000004</v>
      </c>
      <c r="Z37" s="697">
        <v>43.657000000000004</v>
      </c>
      <c r="AA37" s="697">
        <v>39.765996405997242</v>
      </c>
      <c r="AB37" s="697">
        <v>39.765996405997242</v>
      </c>
      <c r="AC37" s="697">
        <v>39.765996405997242</v>
      </c>
      <c r="AD37" s="697">
        <v>39.765996405997242</v>
      </c>
      <c r="AE37" s="697">
        <v>39.765996405997242</v>
      </c>
      <c r="AF37" s="697">
        <v>39.765996405997242</v>
      </c>
      <c r="AG37" s="697">
        <v>39.765996405997242</v>
      </c>
      <c r="AH37" s="697">
        <v>39.765996405997242</v>
      </c>
      <c r="AI37" s="697">
        <v>39.765996405997242</v>
      </c>
      <c r="AJ37" s="697">
        <v>39.765996405997242</v>
      </c>
      <c r="AK37" s="697">
        <v>39.765996405997242</v>
      </c>
      <c r="AL37" s="697">
        <v>0</v>
      </c>
      <c r="AM37" s="697">
        <v>0</v>
      </c>
      <c r="AN37" s="697">
        <v>0</v>
      </c>
      <c r="AO37" s="698">
        <v>0</v>
      </c>
      <c r="AP37" s="633"/>
      <c r="AQ37" s="765">
        <v>157827.75200000001</v>
      </c>
      <c r="AR37" s="766">
        <v>157827.75200000001</v>
      </c>
      <c r="AS37" s="767">
        <v>157827.75200000001</v>
      </c>
      <c r="AT37" s="766">
        <v>157827.75200000001</v>
      </c>
      <c r="AU37" s="767">
        <v>157827.75200000001</v>
      </c>
      <c r="AV37" s="766">
        <v>157827.75200000001</v>
      </c>
      <c r="AW37" s="767">
        <v>157827.75200000001</v>
      </c>
      <c r="AX37" s="766">
        <v>157827.75200000001</v>
      </c>
      <c r="AY37" s="767">
        <v>157827.75200000001</v>
      </c>
      <c r="AZ37" s="766">
        <v>157827.75200000001</v>
      </c>
      <c r="BA37" s="767">
        <v>157827.75200000001</v>
      </c>
      <c r="BB37" s="766">
        <v>157827.75200000001</v>
      </c>
      <c r="BC37" s="767">
        <v>157827.75200000001</v>
      </c>
      <c r="BD37" s="766">
        <v>157827.75200000001</v>
      </c>
      <c r="BE37" s="767">
        <v>157827.75200000001</v>
      </c>
      <c r="BF37" s="766">
        <v>204238.15754120183</v>
      </c>
      <c r="BG37" s="767">
        <v>204238.15754120183</v>
      </c>
      <c r="BH37" s="766">
        <v>204238.15754120183</v>
      </c>
      <c r="BI37" s="767">
        <v>204238.15754120183</v>
      </c>
      <c r="BJ37" s="766">
        <v>204238.15754120183</v>
      </c>
      <c r="BK37" s="767">
        <v>204238.15754120183</v>
      </c>
      <c r="BL37" s="766">
        <v>204238.15754120183</v>
      </c>
      <c r="BM37" s="767">
        <v>204238.15754120183</v>
      </c>
      <c r="BN37" s="766">
        <v>204238.15754120183</v>
      </c>
      <c r="BO37" s="767">
        <v>204238.15754120183</v>
      </c>
      <c r="BP37" s="766">
        <v>204238.15754120183</v>
      </c>
      <c r="BQ37" s="767">
        <v>0</v>
      </c>
      <c r="BR37" s="766">
        <v>0</v>
      </c>
      <c r="BS37" s="767">
        <v>0</v>
      </c>
      <c r="BT37" s="768">
        <v>0</v>
      </c>
      <c r="BU37" s="16"/>
    </row>
    <row r="38" spans="2:73" s="17" customFormat="1" ht="15.75" hidden="1">
      <c r="B38" s="692"/>
      <c r="C38" s="692" t="s">
        <v>3</v>
      </c>
      <c r="D38" s="692"/>
      <c r="E38" s="692" t="s">
        <v>772</v>
      </c>
      <c r="F38" s="692" t="s">
        <v>29</v>
      </c>
      <c r="G38" s="692"/>
      <c r="H38" s="692">
        <v>2012</v>
      </c>
      <c r="I38" s="644" t="s">
        <v>569</v>
      </c>
      <c r="J38" s="644" t="s">
        <v>586</v>
      </c>
      <c r="K38" s="633"/>
      <c r="L38" s="696">
        <v>0</v>
      </c>
      <c r="M38" s="697">
        <v>26.946122801105282</v>
      </c>
      <c r="N38" s="697">
        <v>26.946122801105282</v>
      </c>
      <c r="O38" s="697">
        <v>26.946122801105282</v>
      </c>
      <c r="P38" s="697">
        <v>26.946122801105282</v>
      </c>
      <c r="Q38" s="697">
        <v>26.946122801105282</v>
      </c>
      <c r="R38" s="697">
        <v>26.946122801105282</v>
      </c>
      <c r="S38" s="697">
        <v>26.946122801105282</v>
      </c>
      <c r="T38" s="697">
        <v>26.946122801105282</v>
      </c>
      <c r="U38" s="697">
        <v>26.946122801105282</v>
      </c>
      <c r="V38" s="697">
        <v>26.946122801105282</v>
      </c>
      <c r="W38" s="697">
        <v>26.946122801105282</v>
      </c>
      <c r="X38" s="697">
        <v>26.946122801105282</v>
      </c>
      <c r="Y38" s="697">
        <v>26.946122801105282</v>
      </c>
      <c r="Z38" s="697">
        <v>26.946122801105282</v>
      </c>
      <c r="AA38" s="697">
        <v>26.946122801105282</v>
      </c>
      <c r="AB38" s="697">
        <v>26.946122801105282</v>
      </c>
      <c r="AC38" s="697">
        <v>26.946122801105282</v>
      </c>
      <c r="AD38" s="697">
        <v>26.946122801105282</v>
      </c>
      <c r="AE38" s="697">
        <v>23.312402920656346</v>
      </c>
      <c r="AF38" s="697">
        <v>0</v>
      </c>
      <c r="AG38" s="697">
        <v>0</v>
      </c>
      <c r="AH38" s="697">
        <v>0</v>
      </c>
      <c r="AI38" s="697">
        <v>0</v>
      </c>
      <c r="AJ38" s="697">
        <v>0</v>
      </c>
      <c r="AK38" s="697">
        <v>0</v>
      </c>
      <c r="AL38" s="697">
        <v>0</v>
      </c>
      <c r="AM38" s="697">
        <v>0</v>
      </c>
      <c r="AN38" s="697">
        <v>0</v>
      </c>
      <c r="AO38" s="698">
        <v>0</v>
      </c>
      <c r="AP38" s="633"/>
      <c r="AQ38" s="769">
        <v>0</v>
      </c>
      <c r="AR38" s="770">
        <v>48252.680964467334</v>
      </c>
      <c r="AS38" s="771">
        <v>48252.680964467334</v>
      </c>
      <c r="AT38" s="770">
        <v>48252.680964467334</v>
      </c>
      <c r="AU38" s="771">
        <v>48252.680964467334</v>
      </c>
      <c r="AV38" s="770">
        <v>48252.680964467334</v>
      </c>
      <c r="AW38" s="771">
        <v>48252.680964467334</v>
      </c>
      <c r="AX38" s="770">
        <v>48252.680964467334</v>
      </c>
      <c r="AY38" s="771">
        <v>48252.680964467334</v>
      </c>
      <c r="AZ38" s="770">
        <v>48252.680964467334</v>
      </c>
      <c r="BA38" s="771">
        <v>48252.680964467334</v>
      </c>
      <c r="BB38" s="770">
        <v>48252.680964467334</v>
      </c>
      <c r="BC38" s="771">
        <v>48252.680964467334</v>
      </c>
      <c r="BD38" s="770">
        <v>48252.680964467334</v>
      </c>
      <c r="BE38" s="771">
        <v>48252.680964467334</v>
      </c>
      <c r="BF38" s="770">
        <v>48252.680964467334</v>
      </c>
      <c r="BG38" s="771">
        <v>48252.680964467334</v>
      </c>
      <c r="BH38" s="770">
        <v>48252.680964467334</v>
      </c>
      <c r="BI38" s="771">
        <v>48252.680964467334</v>
      </c>
      <c r="BJ38" s="770">
        <v>45003.210899170626</v>
      </c>
      <c r="BK38" s="771">
        <v>0</v>
      </c>
      <c r="BL38" s="770">
        <v>0</v>
      </c>
      <c r="BM38" s="771">
        <v>0</v>
      </c>
      <c r="BN38" s="770">
        <v>0</v>
      </c>
      <c r="BO38" s="771">
        <v>0</v>
      </c>
      <c r="BP38" s="770">
        <v>0</v>
      </c>
      <c r="BQ38" s="771">
        <v>0</v>
      </c>
      <c r="BR38" s="770">
        <v>0</v>
      </c>
      <c r="BS38" s="771">
        <v>0</v>
      </c>
      <c r="BT38" s="772">
        <v>0</v>
      </c>
      <c r="BU38" s="16"/>
    </row>
    <row r="39" spans="2:73" s="17" customFormat="1" ht="15.75" hidden="1">
      <c r="B39" s="692"/>
      <c r="C39" s="692" t="s">
        <v>22</v>
      </c>
      <c r="D39" s="692"/>
      <c r="E39" s="692" t="s">
        <v>772</v>
      </c>
      <c r="F39" s="692" t="s">
        <v>774</v>
      </c>
      <c r="G39" s="692"/>
      <c r="H39" s="692">
        <v>2012</v>
      </c>
      <c r="I39" s="644" t="s">
        <v>569</v>
      </c>
      <c r="J39" s="644" t="s">
        <v>586</v>
      </c>
      <c r="K39" s="633"/>
      <c r="L39" s="696">
        <v>0</v>
      </c>
      <c r="M39" s="697">
        <v>267.51327501047115</v>
      </c>
      <c r="N39" s="697">
        <v>258.2416110905416</v>
      </c>
      <c r="O39" s="697">
        <v>257.59348573683076</v>
      </c>
      <c r="P39" s="697">
        <v>242.40570548131012</v>
      </c>
      <c r="Q39" s="697">
        <v>242.40570548131012</v>
      </c>
      <c r="R39" s="697">
        <v>241.27083157862057</v>
      </c>
      <c r="S39" s="697">
        <v>234.93532770854429</v>
      </c>
      <c r="T39" s="697">
        <v>234.93532770854429</v>
      </c>
      <c r="U39" s="697">
        <v>206.76778675027953</v>
      </c>
      <c r="V39" s="697">
        <v>137.36350477173204</v>
      </c>
      <c r="W39" s="697">
        <v>134.60259449279454</v>
      </c>
      <c r="X39" s="697">
        <v>134.60259449279454</v>
      </c>
      <c r="Y39" s="697">
        <v>59.530823070282587</v>
      </c>
      <c r="Z39" s="697">
        <v>41.738076955732147</v>
      </c>
      <c r="AA39" s="697">
        <v>41.738076955732147</v>
      </c>
      <c r="AB39" s="697">
        <v>26.293623372941639</v>
      </c>
      <c r="AC39" s="697">
        <v>0</v>
      </c>
      <c r="AD39" s="697">
        <v>0</v>
      </c>
      <c r="AE39" s="697">
        <v>0</v>
      </c>
      <c r="AF39" s="697">
        <v>0</v>
      </c>
      <c r="AG39" s="697">
        <v>0</v>
      </c>
      <c r="AH39" s="697">
        <v>0</v>
      </c>
      <c r="AI39" s="697">
        <v>0</v>
      </c>
      <c r="AJ39" s="697">
        <v>0</v>
      </c>
      <c r="AK39" s="697">
        <v>0</v>
      </c>
      <c r="AL39" s="697">
        <v>0</v>
      </c>
      <c r="AM39" s="697">
        <v>0</v>
      </c>
      <c r="AN39" s="697">
        <v>0</v>
      </c>
      <c r="AO39" s="698">
        <v>0</v>
      </c>
      <c r="AP39" s="633"/>
      <c r="AQ39" s="765">
        <v>0</v>
      </c>
      <c r="AR39" s="766">
        <v>1338949.9999999995</v>
      </c>
      <c r="AS39" s="767">
        <v>1316740.9085892967</v>
      </c>
      <c r="AT39" s="766">
        <v>1315188.4067567813</v>
      </c>
      <c r="AU39" s="767">
        <v>1278808.0112923293</v>
      </c>
      <c r="AV39" s="766">
        <v>1278808.0112923293</v>
      </c>
      <c r="AW39" s="767">
        <v>1276061.020276367</v>
      </c>
      <c r="AX39" s="766">
        <v>1262218.2564969042</v>
      </c>
      <c r="AY39" s="767">
        <v>1262218.2564969042</v>
      </c>
      <c r="AZ39" s="766">
        <v>1187772.2102303214</v>
      </c>
      <c r="BA39" s="767">
        <v>682976.82626781112</v>
      </c>
      <c r="BB39" s="766">
        <v>657771.11738316377</v>
      </c>
      <c r="BC39" s="767">
        <v>650737.81909311796</v>
      </c>
      <c r="BD39" s="766">
        <v>320081.06746284041</v>
      </c>
      <c r="BE39" s="767">
        <v>277460.80767796177</v>
      </c>
      <c r="BF39" s="766">
        <v>277460.80767796177</v>
      </c>
      <c r="BG39" s="767">
        <v>190581.15447414212</v>
      </c>
      <c r="BH39" s="766">
        <v>0</v>
      </c>
      <c r="BI39" s="767">
        <v>0</v>
      </c>
      <c r="BJ39" s="766">
        <v>0</v>
      </c>
      <c r="BK39" s="767">
        <v>0</v>
      </c>
      <c r="BL39" s="766">
        <v>0</v>
      </c>
      <c r="BM39" s="767">
        <v>0</v>
      </c>
      <c r="BN39" s="766">
        <v>0</v>
      </c>
      <c r="BO39" s="767">
        <v>0</v>
      </c>
      <c r="BP39" s="766">
        <v>0</v>
      </c>
      <c r="BQ39" s="767">
        <v>0</v>
      </c>
      <c r="BR39" s="766">
        <v>0</v>
      </c>
      <c r="BS39" s="767">
        <v>0</v>
      </c>
      <c r="BT39" s="768">
        <v>0</v>
      </c>
      <c r="BU39" s="16"/>
    </row>
    <row r="40" spans="2:73" s="17" customFormat="1" ht="15.75" hidden="1">
      <c r="B40" s="692"/>
      <c r="C40" s="692" t="s">
        <v>21</v>
      </c>
      <c r="D40" s="692"/>
      <c r="E40" s="692" t="s">
        <v>772</v>
      </c>
      <c r="F40" s="692" t="s">
        <v>774</v>
      </c>
      <c r="G40" s="692"/>
      <c r="H40" s="692">
        <v>2012</v>
      </c>
      <c r="I40" s="644" t="s">
        <v>569</v>
      </c>
      <c r="J40" s="644" t="s">
        <v>586</v>
      </c>
      <c r="K40" s="633"/>
      <c r="L40" s="696">
        <v>0</v>
      </c>
      <c r="M40" s="697">
        <v>46.955552418229622</v>
      </c>
      <c r="N40" s="697">
        <v>46.955552418229622</v>
      </c>
      <c r="O40" s="697">
        <v>46.955552418229622</v>
      </c>
      <c r="P40" s="697">
        <v>31.663990904127669</v>
      </c>
      <c r="Q40" s="697">
        <v>31.434557888425051</v>
      </c>
      <c r="R40" s="697">
        <v>6.4295317587025691</v>
      </c>
      <c r="S40" s="697">
        <v>5.1486035074728917</v>
      </c>
      <c r="T40" s="697">
        <v>5.1486035074728917</v>
      </c>
      <c r="U40" s="697">
        <v>5.1486035074728917</v>
      </c>
      <c r="V40" s="697">
        <v>5.1486035074728917</v>
      </c>
      <c r="W40" s="697">
        <v>4.7262381831112474</v>
      </c>
      <c r="X40" s="697">
        <v>4.7061255486178357</v>
      </c>
      <c r="Y40" s="697">
        <v>0.25284635699011832</v>
      </c>
      <c r="Z40" s="697">
        <v>0</v>
      </c>
      <c r="AA40" s="697">
        <v>0</v>
      </c>
      <c r="AB40" s="697">
        <v>0</v>
      </c>
      <c r="AC40" s="697">
        <v>0</v>
      </c>
      <c r="AD40" s="697">
        <v>0</v>
      </c>
      <c r="AE40" s="697">
        <v>0</v>
      </c>
      <c r="AF40" s="697">
        <v>0</v>
      </c>
      <c r="AG40" s="697">
        <v>0</v>
      </c>
      <c r="AH40" s="697">
        <v>0</v>
      </c>
      <c r="AI40" s="697">
        <v>0</v>
      </c>
      <c r="AJ40" s="697">
        <v>0</v>
      </c>
      <c r="AK40" s="697">
        <v>0</v>
      </c>
      <c r="AL40" s="697">
        <v>0</v>
      </c>
      <c r="AM40" s="697">
        <v>0</v>
      </c>
      <c r="AN40" s="697">
        <v>0</v>
      </c>
      <c r="AO40" s="698">
        <v>0</v>
      </c>
      <c r="AP40" s="633"/>
      <c r="AQ40" s="769">
        <v>0</v>
      </c>
      <c r="AR40" s="770">
        <v>179920.70160477798</v>
      </c>
      <c r="AS40" s="771">
        <v>179920.70160477801</v>
      </c>
      <c r="AT40" s="770">
        <v>179920.70160477801</v>
      </c>
      <c r="AU40" s="771">
        <v>116076.88019301899</v>
      </c>
      <c r="AV40" s="770">
        <v>116076.88019301899</v>
      </c>
      <c r="AW40" s="771">
        <v>21155.651674336819</v>
      </c>
      <c r="AX40" s="770">
        <v>21155.651674336819</v>
      </c>
      <c r="AY40" s="771">
        <v>21155.651674336819</v>
      </c>
      <c r="AZ40" s="770">
        <v>21155.651674336819</v>
      </c>
      <c r="BA40" s="771">
        <v>21155.651674336819</v>
      </c>
      <c r="BB40" s="770">
        <v>16826.101206858173</v>
      </c>
      <c r="BC40" s="771">
        <v>16826.101206858173</v>
      </c>
      <c r="BD40" s="770">
        <v>0</v>
      </c>
      <c r="BE40" s="771">
        <v>0</v>
      </c>
      <c r="BF40" s="770">
        <v>0</v>
      </c>
      <c r="BG40" s="771">
        <v>0</v>
      </c>
      <c r="BH40" s="770">
        <v>0</v>
      </c>
      <c r="BI40" s="771">
        <v>0</v>
      </c>
      <c r="BJ40" s="770">
        <v>0</v>
      </c>
      <c r="BK40" s="771">
        <v>0</v>
      </c>
      <c r="BL40" s="770">
        <v>0</v>
      </c>
      <c r="BM40" s="771">
        <v>0</v>
      </c>
      <c r="BN40" s="770">
        <v>0</v>
      </c>
      <c r="BO40" s="771">
        <v>0</v>
      </c>
      <c r="BP40" s="770">
        <v>0</v>
      </c>
      <c r="BQ40" s="771">
        <v>0</v>
      </c>
      <c r="BR40" s="770">
        <v>0</v>
      </c>
      <c r="BS40" s="771">
        <v>0</v>
      </c>
      <c r="BT40" s="772">
        <v>0</v>
      </c>
      <c r="BU40" s="16"/>
    </row>
    <row r="41" spans="2:73" s="17" customFormat="1" ht="15.75" hidden="1">
      <c r="B41" s="692"/>
      <c r="C41" s="692" t="s">
        <v>2</v>
      </c>
      <c r="D41" s="692"/>
      <c r="E41" s="692" t="s">
        <v>772</v>
      </c>
      <c r="F41" s="692" t="s">
        <v>29</v>
      </c>
      <c r="G41" s="692"/>
      <c r="H41" s="692">
        <v>2012</v>
      </c>
      <c r="I41" s="644" t="s">
        <v>569</v>
      </c>
      <c r="J41" s="644" t="s">
        <v>586</v>
      </c>
      <c r="K41" s="633"/>
      <c r="L41" s="696">
        <v>0</v>
      </c>
      <c r="M41" s="697">
        <v>0.30700225932008651</v>
      </c>
      <c r="N41" s="697">
        <v>0.30700225932008651</v>
      </c>
      <c r="O41" s="697">
        <v>0.30700225932008651</v>
      </c>
      <c r="P41" s="697">
        <v>0.30092695980086182</v>
      </c>
      <c r="Q41" s="697">
        <v>0</v>
      </c>
      <c r="R41" s="697">
        <v>0</v>
      </c>
      <c r="S41" s="697">
        <v>0</v>
      </c>
      <c r="T41" s="697">
        <v>0</v>
      </c>
      <c r="U41" s="697">
        <v>0</v>
      </c>
      <c r="V41" s="697">
        <v>0</v>
      </c>
      <c r="W41" s="697">
        <v>0</v>
      </c>
      <c r="X41" s="697">
        <v>0</v>
      </c>
      <c r="Y41" s="697">
        <v>0</v>
      </c>
      <c r="Z41" s="697">
        <v>0</v>
      </c>
      <c r="AA41" s="697">
        <v>0</v>
      </c>
      <c r="AB41" s="697">
        <v>0</v>
      </c>
      <c r="AC41" s="697">
        <v>0</v>
      </c>
      <c r="AD41" s="697">
        <v>0</v>
      </c>
      <c r="AE41" s="697">
        <v>0</v>
      </c>
      <c r="AF41" s="697">
        <v>0</v>
      </c>
      <c r="AG41" s="697">
        <v>0</v>
      </c>
      <c r="AH41" s="697">
        <v>0</v>
      </c>
      <c r="AI41" s="697">
        <v>0</v>
      </c>
      <c r="AJ41" s="697">
        <v>0</v>
      </c>
      <c r="AK41" s="697">
        <v>0</v>
      </c>
      <c r="AL41" s="697">
        <v>0</v>
      </c>
      <c r="AM41" s="697">
        <v>0</v>
      </c>
      <c r="AN41" s="697">
        <v>0</v>
      </c>
      <c r="AO41" s="698">
        <v>0</v>
      </c>
      <c r="AP41" s="633"/>
      <c r="AQ41" s="765">
        <v>0</v>
      </c>
      <c r="AR41" s="766">
        <v>542.0042224714316</v>
      </c>
      <c r="AS41" s="767">
        <v>542.0042224714316</v>
      </c>
      <c r="AT41" s="766">
        <v>542.0042224714316</v>
      </c>
      <c r="AU41" s="767">
        <v>536.57135902159587</v>
      </c>
      <c r="AV41" s="766">
        <v>0</v>
      </c>
      <c r="AW41" s="767">
        <v>0</v>
      </c>
      <c r="AX41" s="766">
        <v>0</v>
      </c>
      <c r="AY41" s="767">
        <v>0</v>
      </c>
      <c r="AZ41" s="766">
        <v>0</v>
      </c>
      <c r="BA41" s="767">
        <v>0</v>
      </c>
      <c r="BB41" s="766">
        <v>0</v>
      </c>
      <c r="BC41" s="767">
        <v>0</v>
      </c>
      <c r="BD41" s="766">
        <v>0</v>
      </c>
      <c r="BE41" s="767">
        <v>0</v>
      </c>
      <c r="BF41" s="766">
        <v>0</v>
      </c>
      <c r="BG41" s="767">
        <v>0</v>
      </c>
      <c r="BH41" s="766">
        <v>0</v>
      </c>
      <c r="BI41" s="767">
        <v>0</v>
      </c>
      <c r="BJ41" s="766">
        <v>0</v>
      </c>
      <c r="BK41" s="767">
        <v>0</v>
      </c>
      <c r="BL41" s="766">
        <v>0</v>
      </c>
      <c r="BM41" s="767">
        <v>0</v>
      </c>
      <c r="BN41" s="766">
        <v>0</v>
      </c>
      <c r="BO41" s="767">
        <v>0</v>
      </c>
      <c r="BP41" s="766">
        <v>0</v>
      </c>
      <c r="BQ41" s="767">
        <v>0</v>
      </c>
      <c r="BR41" s="766">
        <v>0</v>
      </c>
      <c r="BS41" s="767">
        <v>0</v>
      </c>
      <c r="BT41" s="768">
        <v>0</v>
      </c>
      <c r="BU41" s="16"/>
    </row>
    <row r="42" spans="2:73" s="17" customFormat="1" ht="15.75" hidden="1">
      <c r="B42" s="692"/>
      <c r="C42" s="692" t="s">
        <v>1</v>
      </c>
      <c r="D42" s="692"/>
      <c r="E42" s="692" t="s">
        <v>772</v>
      </c>
      <c r="F42" s="692" t="s">
        <v>29</v>
      </c>
      <c r="G42" s="692"/>
      <c r="H42" s="692">
        <v>2012</v>
      </c>
      <c r="I42" s="644" t="s">
        <v>569</v>
      </c>
      <c r="J42" s="644" t="s">
        <v>586</v>
      </c>
      <c r="K42" s="633"/>
      <c r="L42" s="696">
        <v>0</v>
      </c>
      <c r="M42" s="697">
        <v>5.1713546641434291</v>
      </c>
      <c r="N42" s="697">
        <v>5.1713546641434291</v>
      </c>
      <c r="O42" s="697">
        <v>5.1713546641434291</v>
      </c>
      <c r="P42" s="697">
        <v>5.1713546641434291</v>
      </c>
      <c r="Q42" s="697">
        <v>3.5817314430221332</v>
      </c>
      <c r="R42" s="697">
        <v>0</v>
      </c>
      <c r="S42" s="697">
        <v>0</v>
      </c>
      <c r="T42" s="697">
        <v>0</v>
      </c>
      <c r="U42" s="697">
        <v>0</v>
      </c>
      <c r="V42" s="697">
        <v>0</v>
      </c>
      <c r="W42" s="697">
        <v>0</v>
      </c>
      <c r="X42" s="697">
        <v>0</v>
      </c>
      <c r="Y42" s="697">
        <v>0</v>
      </c>
      <c r="Z42" s="697">
        <v>0</v>
      </c>
      <c r="AA42" s="697">
        <v>0</v>
      </c>
      <c r="AB42" s="697">
        <v>0</v>
      </c>
      <c r="AC42" s="697">
        <v>0</v>
      </c>
      <c r="AD42" s="697">
        <v>0</v>
      </c>
      <c r="AE42" s="697">
        <v>0</v>
      </c>
      <c r="AF42" s="697">
        <v>0</v>
      </c>
      <c r="AG42" s="697">
        <v>0</v>
      </c>
      <c r="AH42" s="697">
        <v>0</v>
      </c>
      <c r="AI42" s="697">
        <v>0</v>
      </c>
      <c r="AJ42" s="697">
        <v>0</v>
      </c>
      <c r="AK42" s="697">
        <v>0</v>
      </c>
      <c r="AL42" s="697">
        <v>0</v>
      </c>
      <c r="AM42" s="697">
        <v>0</v>
      </c>
      <c r="AN42" s="697">
        <v>0</v>
      </c>
      <c r="AO42" s="698">
        <v>0</v>
      </c>
      <c r="AP42" s="633"/>
      <c r="AQ42" s="769">
        <v>0</v>
      </c>
      <c r="AR42" s="770">
        <v>38949.134989276099</v>
      </c>
      <c r="AS42" s="771">
        <v>38949.134989276099</v>
      </c>
      <c r="AT42" s="770">
        <v>38949.134989276099</v>
      </c>
      <c r="AU42" s="771">
        <v>38949.134989276099</v>
      </c>
      <c r="AV42" s="770">
        <v>27241.702004079536</v>
      </c>
      <c r="AW42" s="771">
        <v>0</v>
      </c>
      <c r="AX42" s="770">
        <v>0</v>
      </c>
      <c r="AY42" s="771">
        <v>0</v>
      </c>
      <c r="AZ42" s="770">
        <v>0</v>
      </c>
      <c r="BA42" s="771">
        <v>0</v>
      </c>
      <c r="BB42" s="770">
        <v>0</v>
      </c>
      <c r="BC42" s="771">
        <v>0</v>
      </c>
      <c r="BD42" s="770">
        <v>0</v>
      </c>
      <c r="BE42" s="771">
        <v>0</v>
      </c>
      <c r="BF42" s="770">
        <v>0</v>
      </c>
      <c r="BG42" s="771">
        <v>0</v>
      </c>
      <c r="BH42" s="770">
        <v>0</v>
      </c>
      <c r="BI42" s="771">
        <v>0</v>
      </c>
      <c r="BJ42" s="770">
        <v>0</v>
      </c>
      <c r="BK42" s="771">
        <v>0</v>
      </c>
      <c r="BL42" s="770">
        <v>0</v>
      </c>
      <c r="BM42" s="771">
        <v>0</v>
      </c>
      <c r="BN42" s="770">
        <v>0</v>
      </c>
      <c r="BO42" s="771">
        <v>0</v>
      </c>
      <c r="BP42" s="770">
        <v>0</v>
      </c>
      <c r="BQ42" s="771">
        <v>0</v>
      </c>
      <c r="BR42" s="770">
        <v>0</v>
      </c>
      <c r="BS42" s="771">
        <v>0</v>
      </c>
      <c r="BT42" s="772">
        <v>0</v>
      </c>
      <c r="BU42" s="16"/>
    </row>
    <row r="43" spans="2:73" s="17" customFormat="1" ht="15.75" hidden="1">
      <c r="B43" s="692"/>
      <c r="C43" s="692" t="s">
        <v>5</v>
      </c>
      <c r="D43" s="692"/>
      <c r="E43" s="692" t="s">
        <v>772</v>
      </c>
      <c r="F43" s="692" t="s">
        <v>29</v>
      </c>
      <c r="G43" s="692"/>
      <c r="H43" s="692">
        <v>2012</v>
      </c>
      <c r="I43" s="644" t="s">
        <v>569</v>
      </c>
      <c r="J43" s="644" t="s">
        <v>586</v>
      </c>
      <c r="K43" s="633"/>
      <c r="L43" s="696">
        <v>0</v>
      </c>
      <c r="M43" s="697">
        <v>4.2294320984335121</v>
      </c>
      <c r="N43" s="697">
        <v>4.2294320984335121</v>
      </c>
      <c r="O43" s="697">
        <v>4.2294320984335121</v>
      </c>
      <c r="P43" s="697">
        <v>4.2294320984335121</v>
      </c>
      <c r="Q43" s="697">
        <v>3.871280876622532</v>
      </c>
      <c r="R43" s="697">
        <v>3.2760159118619909</v>
      </c>
      <c r="S43" s="697">
        <v>2.4525333066829149</v>
      </c>
      <c r="T43" s="697">
        <v>2.4434782179035053</v>
      </c>
      <c r="U43" s="697">
        <v>2.4434782179035053</v>
      </c>
      <c r="V43" s="697">
        <v>1.5758260534113691</v>
      </c>
      <c r="W43" s="697">
        <v>0.61652493721572144</v>
      </c>
      <c r="X43" s="697">
        <v>0.616470805199551</v>
      </c>
      <c r="Y43" s="697">
        <v>0.616470805199551</v>
      </c>
      <c r="Z43" s="697">
        <v>0.6058917108330516</v>
      </c>
      <c r="AA43" s="697">
        <v>0.6058917108330516</v>
      </c>
      <c r="AB43" s="697">
        <v>0.59083794054024041</v>
      </c>
      <c r="AC43" s="697">
        <v>0.1657777296075516</v>
      </c>
      <c r="AD43" s="697">
        <v>0.1657777296075516</v>
      </c>
      <c r="AE43" s="697">
        <v>0.1657777296075516</v>
      </c>
      <c r="AF43" s="697">
        <v>0.1657777296075516</v>
      </c>
      <c r="AG43" s="697">
        <v>0</v>
      </c>
      <c r="AH43" s="697">
        <v>0</v>
      </c>
      <c r="AI43" s="697">
        <v>0</v>
      </c>
      <c r="AJ43" s="697">
        <v>0</v>
      </c>
      <c r="AK43" s="697">
        <v>0</v>
      </c>
      <c r="AL43" s="697">
        <v>0</v>
      </c>
      <c r="AM43" s="697">
        <v>0</v>
      </c>
      <c r="AN43" s="697">
        <v>0</v>
      </c>
      <c r="AO43" s="698">
        <v>0</v>
      </c>
      <c r="AP43" s="633"/>
      <c r="AQ43" s="773">
        <v>0</v>
      </c>
      <c r="AR43" s="774">
        <v>76535.503542561826</v>
      </c>
      <c r="AS43" s="775">
        <v>76535.503542561826</v>
      </c>
      <c r="AT43" s="774">
        <v>76535.503542561826</v>
      </c>
      <c r="AU43" s="775">
        <v>76535.503542561826</v>
      </c>
      <c r="AV43" s="774">
        <v>68800.548836341186</v>
      </c>
      <c r="AW43" s="775">
        <v>55944.67327254705</v>
      </c>
      <c r="AX43" s="774">
        <v>38160.005052757042</v>
      </c>
      <c r="AY43" s="775">
        <v>38080.68247504942</v>
      </c>
      <c r="AZ43" s="774">
        <v>38080.68247504942</v>
      </c>
      <c r="BA43" s="775">
        <v>19342.088874374971</v>
      </c>
      <c r="BB43" s="774">
        <v>14354.352827056342</v>
      </c>
      <c r="BC43" s="775">
        <v>13908.243088721732</v>
      </c>
      <c r="BD43" s="774">
        <v>13908.243088721732</v>
      </c>
      <c r="BE43" s="775">
        <v>12937.240662527356</v>
      </c>
      <c r="BF43" s="774">
        <v>12937.240662527356</v>
      </c>
      <c r="BG43" s="775">
        <v>12760.265581914942</v>
      </c>
      <c r="BH43" s="774">
        <v>3580.2843930859085</v>
      </c>
      <c r="BI43" s="775">
        <v>3580.2843930859085</v>
      </c>
      <c r="BJ43" s="774">
        <v>3580.2843930859085</v>
      </c>
      <c r="BK43" s="775">
        <v>3580.2843930859085</v>
      </c>
      <c r="BL43" s="774">
        <v>0</v>
      </c>
      <c r="BM43" s="775">
        <v>0</v>
      </c>
      <c r="BN43" s="774">
        <v>0</v>
      </c>
      <c r="BO43" s="775">
        <v>0</v>
      </c>
      <c r="BP43" s="774">
        <v>0</v>
      </c>
      <c r="BQ43" s="775">
        <v>0</v>
      </c>
      <c r="BR43" s="774">
        <v>0</v>
      </c>
      <c r="BS43" s="775">
        <v>0</v>
      </c>
      <c r="BT43" s="776">
        <v>0</v>
      </c>
      <c r="BU43" s="16"/>
    </row>
    <row r="44" spans="2:73" s="17" customFormat="1" ht="15.75" hidden="1">
      <c r="B44" s="692"/>
      <c r="C44" s="692" t="s">
        <v>4</v>
      </c>
      <c r="D44" s="692"/>
      <c r="E44" s="692" t="s">
        <v>772</v>
      </c>
      <c r="F44" s="692" t="s">
        <v>29</v>
      </c>
      <c r="G44" s="692"/>
      <c r="H44" s="692">
        <v>2012</v>
      </c>
      <c r="I44" s="644" t="s">
        <v>569</v>
      </c>
      <c r="J44" s="644" t="s">
        <v>586</v>
      </c>
      <c r="K44" s="633"/>
      <c r="L44" s="696">
        <v>0</v>
      </c>
      <c r="M44" s="697">
        <v>0.65847157903660603</v>
      </c>
      <c r="N44" s="697">
        <v>0.65847157903660603</v>
      </c>
      <c r="O44" s="697">
        <v>0.65847157903660603</v>
      </c>
      <c r="P44" s="697">
        <v>0.65847157903660603</v>
      </c>
      <c r="Q44" s="697">
        <v>0.65569202851862141</v>
      </c>
      <c r="R44" s="697">
        <v>0.65569202851862141</v>
      </c>
      <c r="S44" s="697">
        <v>0.55927135041890519</v>
      </c>
      <c r="T44" s="697">
        <v>0.55810372054998147</v>
      </c>
      <c r="U44" s="697">
        <v>0.55810372054998147</v>
      </c>
      <c r="V44" s="697">
        <v>0.55810372054998147</v>
      </c>
      <c r="W44" s="697">
        <v>1.0266144038402977E-2</v>
      </c>
      <c r="X44" s="697">
        <v>1.025907389546646E-2</v>
      </c>
      <c r="Y44" s="697">
        <v>1.025907389546646E-2</v>
      </c>
      <c r="Z44" s="697">
        <v>9.8896538218546538E-3</v>
      </c>
      <c r="AA44" s="697">
        <v>9.8896538218546538E-3</v>
      </c>
      <c r="AB44" s="697">
        <v>9.2377188879140121E-3</v>
      </c>
      <c r="AC44" s="697">
        <v>0</v>
      </c>
      <c r="AD44" s="697">
        <v>0</v>
      </c>
      <c r="AE44" s="697">
        <v>0</v>
      </c>
      <c r="AF44" s="697">
        <v>0</v>
      </c>
      <c r="AG44" s="697">
        <v>0</v>
      </c>
      <c r="AH44" s="697">
        <v>0</v>
      </c>
      <c r="AI44" s="697">
        <v>0</v>
      </c>
      <c r="AJ44" s="697">
        <v>0</v>
      </c>
      <c r="AK44" s="697">
        <v>0</v>
      </c>
      <c r="AL44" s="697">
        <v>0</v>
      </c>
      <c r="AM44" s="697">
        <v>0</v>
      </c>
      <c r="AN44" s="697">
        <v>0</v>
      </c>
      <c r="AO44" s="698">
        <v>0</v>
      </c>
      <c r="AP44" s="633"/>
      <c r="AQ44" s="696">
        <v>0</v>
      </c>
      <c r="AR44" s="697">
        <v>3995.7204263027816</v>
      </c>
      <c r="AS44" s="697">
        <v>3995.7204263027816</v>
      </c>
      <c r="AT44" s="697">
        <v>3995.7204263027816</v>
      </c>
      <c r="AU44" s="697">
        <v>3995.7204263027816</v>
      </c>
      <c r="AV44" s="697">
        <v>3935.6907627111013</v>
      </c>
      <c r="AW44" s="697">
        <v>3935.6907627111013</v>
      </c>
      <c r="AX44" s="697">
        <v>1853.3034011010466</v>
      </c>
      <c r="AY44" s="697">
        <v>1843.0749634492736</v>
      </c>
      <c r="AZ44" s="697">
        <v>1843.0749634492736</v>
      </c>
      <c r="BA44" s="697">
        <v>1843.0749634492736</v>
      </c>
      <c r="BB44" s="697">
        <v>299.34362563543237</v>
      </c>
      <c r="BC44" s="697">
        <v>241.07755984784004</v>
      </c>
      <c r="BD44" s="697">
        <v>241.07755984784004</v>
      </c>
      <c r="BE44" s="697">
        <v>207.17032966962338</v>
      </c>
      <c r="BF44" s="697">
        <v>207.17032966962338</v>
      </c>
      <c r="BG44" s="697">
        <v>199.50605452499124</v>
      </c>
      <c r="BH44" s="697">
        <v>0</v>
      </c>
      <c r="BI44" s="697">
        <v>0</v>
      </c>
      <c r="BJ44" s="697">
        <v>0</v>
      </c>
      <c r="BK44" s="697">
        <v>0</v>
      </c>
      <c r="BL44" s="697">
        <v>0</v>
      </c>
      <c r="BM44" s="697">
        <v>0</v>
      </c>
      <c r="BN44" s="697">
        <v>0</v>
      </c>
      <c r="BO44" s="697">
        <v>0</v>
      </c>
      <c r="BP44" s="697">
        <v>0</v>
      </c>
      <c r="BQ44" s="697">
        <v>0</v>
      </c>
      <c r="BR44" s="697">
        <v>0</v>
      </c>
      <c r="BS44" s="697">
        <v>0</v>
      </c>
      <c r="BT44" s="698">
        <v>0</v>
      </c>
      <c r="BU44" s="16"/>
    </row>
    <row r="45" spans="2:73" s="17" customFormat="1" ht="15.75" hidden="1">
      <c r="B45" s="692"/>
      <c r="C45" s="692" t="s">
        <v>14</v>
      </c>
      <c r="D45" s="692"/>
      <c r="E45" s="692" t="s">
        <v>772</v>
      </c>
      <c r="F45" s="692" t="s">
        <v>29</v>
      </c>
      <c r="G45" s="692"/>
      <c r="H45" s="692">
        <v>2012</v>
      </c>
      <c r="I45" s="644" t="s">
        <v>569</v>
      </c>
      <c r="J45" s="644" t="s">
        <v>586</v>
      </c>
      <c r="K45" s="633"/>
      <c r="L45" s="696">
        <v>0</v>
      </c>
      <c r="M45" s="697">
        <v>1.1396128369960934</v>
      </c>
      <c r="N45" s="697">
        <v>1.0961857405491173</v>
      </c>
      <c r="O45" s="697">
        <v>1.0961857405491173</v>
      </c>
      <c r="P45" s="697">
        <v>1.0961857405491173</v>
      </c>
      <c r="Q45" s="697">
        <v>1.0961857405491173</v>
      </c>
      <c r="R45" s="697">
        <v>1.0961857405491173</v>
      </c>
      <c r="S45" s="697">
        <v>1.0716585735790434</v>
      </c>
      <c r="T45" s="697">
        <v>1.0716585735790434</v>
      </c>
      <c r="U45" s="697">
        <v>0.63219298096373677</v>
      </c>
      <c r="V45" s="697">
        <v>0.63219298096373677</v>
      </c>
      <c r="W45" s="697">
        <v>0.57442610058933496</v>
      </c>
      <c r="X45" s="697">
        <v>0.57442610058933496</v>
      </c>
      <c r="Y45" s="697">
        <v>0.28266652021557098</v>
      </c>
      <c r="Z45" s="697">
        <v>0.28266652021557098</v>
      </c>
      <c r="AA45" s="697">
        <v>0.19645622465759516</v>
      </c>
      <c r="AB45" s="697">
        <v>8.586110919713974E-2</v>
      </c>
      <c r="AC45" s="697">
        <v>8.586110919713974E-2</v>
      </c>
      <c r="AD45" s="697">
        <v>8.586110919713974E-2</v>
      </c>
      <c r="AE45" s="697">
        <v>8.586110919713974E-2</v>
      </c>
      <c r="AF45" s="697">
        <v>8.586110919713974E-2</v>
      </c>
      <c r="AG45" s="697">
        <v>8.586110919713974E-2</v>
      </c>
      <c r="AH45" s="697">
        <v>0</v>
      </c>
      <c r="AI45" s="697">
        <v>0</v>
      </c>
      <c r="AJ45" s="697">
        <v>0</v>
      </c>
      <c r="AK45" s="697">
        <v>0</v>
      </c>
      <c r="AL45" s="697">
        <v>0</v>
      </c>
      <c r="AM45" s="697">
        <v>0</v>
      </c>
      <c r="AN45" s="697">
        <v>0</v>
      </c>
      <c r="AO45" s="698">
        <v>0</v>
      </c>
      <c r="AP45" s="633"/>
      <c r="AQ45" s="696">
        <v>0</v>
      </c>
      <c r="AR45" s="697">
        <v>14523.323989868164</v>
      </c>
      <c r="AS45" s="697">
        <v>14523.324035644531</v>
      </c>
      <c r="AT45" s="697">
        <v>14523.324035644531</v>
      </c>
      <c r="AU45" s="697">
        <v>13687.323989868166</v>
      </c>
      <c r="AV45" s="697">
        <v>13372.323989868162</v>
      </c>
      <c r="AW45" s="697">
        <v>13372.323989868162</v>
      </c>
      <c r="AX45" s="697">
        <v>12900.15998840332</v>
      </c>
      <c r="AY45" s="697">
        <v>12159.940002441406</v>
      </c>
      <c r="AZ45" s="697">
        <v>3699.9400024414063</v>
      </c>
      <c r="BA45" s="697">
        <v>3699.9400024414063</v>
      </c>
      <c r="BB45" s="697">
        <v>3190</v>
      </c>
      <c r="BC45" s="697">
        <v>3190</v>
      </c>
      <c r="BD45" s="697">
        <v>2220</v>
      </c>
      <c r="BE45" s="697">
        <v>2220</v>
      </c>
      <c r="BF45" s="697">
        <v>1545</v>
      </c>
      <c r="BG45" s="697">
        <v>633</v>
      </c>
      <c r="BH45" s="697">
        <v>633</v>
      </c>
      <c r="BI45" s="697">
        <v>633</v>
      </c>
      <c r="BJ45" s="697">
        <v>633</v>
      </c>
      <c r="BK45" s="697">
        <v>633</v>
      </c>
      <c r="BL45" s="697">
        <v>633</v>
      </c>
      <c r="BM45" s="697">
        <v>0</v>
      </c>
      <c r="BN45" s="697">
        <v>0</v>
      </c>
      <c r="BO45" s="697">
        <v>0</v>
      </c>
      <c r="BP45" s="697">
        <v>0</v>
      </c>
      <c r="BQ45" s="697">
        <v>0</v>
      </c>
      <c r="BR45" s="697">
        <v>0</v>
      </c>
      <c r="BS45" s="697">
        <v>0</v>
      </c>
      <c r="BT45" s="698">
        <v>0</v>
      </c>
      <c r="BU45" s="16"/>
    </row>
    <row r="46" spans="2:73" s="17" customFormat="1" ht="15.75" hidden="1">
      <c r="B46" s="692"/>
      <c r="C46" s="692" t="s">
        <v>17</v>
      </c>
      <c r="D46" s="692"/>
      <c r="E46" s="692" t="s">
        <v>772</v>
      </c>
      <c r="F46" s="692" t="s">
        <v>774</v>
      </c>
      <c r="G46" s="692"/>
      <c r="H46" s="692">
        <v>2012</v>
      </c>
      <c r="I46" s="644" t="s">
        <v>569</v>
      </c>
      <c r="J46" s="644" t="s">
        <v>586</v>
      </c>
      <c r="K46" s="633"/>
      <c r="L46" s="696">
        <v>0</v>
      </c>
      <c r="M46" s="697">
        <v>0.32292648347659642</v>
      </c>
      <c r="N46" s="697">
        <v>0.32292648347659642</v>
      </c>
      <c r="O46" s="697">
        <v>0.32292648347659642</v>
      </c>
      <c r="P46" s="697">
        <v>0.32292648347659642</v>
      </c>
      <c r="Q46" s="697">
        <v>0.32292648347659642</v>
      </c>
      <c r="R46" s="697">
        <v>0.32292648347659642</v>
      </c>
      <c r="S46" s="697">
        <v>0.32292648347659642</v>
      </c>
      <c r="T46" s="697">
        <v>0.32292648347659642</v>
      </c>
      <c r="U46" s="697">
        <v>0.32292648347659642</v>
      </c>
      <c r="V46" s="697">
        <v>0.32292648347659642</v>
      </c>
      <c r="W46" s="697">
        <v>0.32292648347659642</v>
      </c>
      <c r="X46" s="697">
        <v>0.32292648347659642</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8">
        <v>0</v>
      </c>
      <c r="AP46" s="633"/>
      <c r="AQ46" s="696">
        <v>0</v>
      </c>
      <c r="AR46" s="697">
        <v>312.86289399373942</v>
      </c>
      <c r="AS46" s="697">
        <v>312.86289399373942</v>
      </c>
      <c r="AT46" s="697">
        <v>312.86289399373942</v>
      </c>
      <c r="AU46" s="697">
        <v>312.86289399373942</v>
      </c>
      <c r="AV46" s="697">
        <v>312.86289399373942</v>
      </c>
      <c r="AW46" s="697">
        <v>312.86289399373942</v>
      </c>
      <c r="AX46" s="697">
        <v>312.86289399373942</v>
      </c>
      <c r="AY46" s="697">
        <v>312.86289399373942</v>
      </c>
      <c r="AZ46" s="697">
        <v>312.86289399373942</v>
      </c>
      <c r="BA46" s="697">
        <v>312.86289399373942</v>
      </c>
      <c r="BB46" s="697">
        <v>312.86289399373942</v>
      </c>
      <c r="BC46" s="697">
        <v>312.86289399373942</v>
      </c>
      <c r="BD46" s="697">
        <v>0</v>
      </c>
      <c r="BE46" s="697">
        <v>0</v>
      </c>
      <c r="BF46" s="697">
        <v>0</v>
      </c>
      <c r="BG46" s="697">
        <v>0</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75" hidden="1">
      <c r="B47" s="692"/>
      <c r="C47" s="692" t="s">
        <v>9</v>
      </c>
      <c r="D47" s="692"/>
      <c r="E47" s="692" t="s">
        <v>772</v>
      </c>
      <c r="F47" s="692" t="s">
        <v>773</v>
      </c>
      <c r="G47" s="692"/>
      <c r="H47" s="692">
        <v>2012</v>
      </c>
      <c r="I47" s="644" t="s">
        <v>569</v>
      </c>
      <c r="J47" s="644" t="s">
        <v>586</v>
      </c>
      <c r="K47" s="633"/>
      <c r="L47" s="696">
        <v>0</v>
      </c>
      <c r="M47" s="697">
        <v>37.274569499999998</v>
      </c>
      <c r="N47" s="697">
        <v>0</v>
      </c>
      <c r="O47" s="697">
        <v>0</v>
      </c>
      <c r="P47" s="697">
        <v>0</v>
      </c>
      <c r="Q47" s="697">
        <v>0</v>
      </c>
      <c r="R47" s="697">
        <v>0</v>
      </c>
      <c r="S47" s="697">
        <v>0</v>
      </c>
      <c r="T47" s="697">
        <v>0</v>
      </c>
      <c r="U47" s="697">
        <v>0</v>
      </c>
      <c r="V47" s="697">
        <v>0</v>
      </c>
      <c r="W47" s="697">
        <v>0</v>
      </c>
      <c r="X47" s="697">
        <v>0</v>
      </c>
      <c r="Y47" s="697">
        <v>0</v>
      </c>
      <c r="Z47" s="697">
        <v>0</v>
      </c>
      <c r="AA47" s="697">
        <v>0</v>
      </c>
      <c r="AB47" s="697">
        <v>0</v>
      </c>
      <c r="AC47" s="697">
        <v>0</v>
      </c>
      <c r="AD47" s="697">
        <v>0</v>
      </c>
      <c r="AE47" s="697">
        <v>0</v>
      </c>
      <c r="AF47" s="697">
        <v>0</v>
      </c>
      <c r="AG47" s="697">
        <v>0</v>
      </c>
      <c r="AH47" s="697">
        <v>0</v>
      </c>
      <c r="AI47" s="697">
        <v>0</v>
      </c>
      <c r="AJ47" s="697">
        <v>0</v>
      </c>
      <c r="AK47" s="697">
        <v>0</v>
      </c>
      <c r="AL47" s="697">
        <v>0</v>
      </c>
      <c r="AM47" s="697">
        <v>0</v>
      </c>
      <c r="AN47" s="697">
        <v>0</v>
      </c>
      <c r="AO47" s="698">
        <v>0</v>
      </c>
      <c r="AP47" s="633"/>
      <c r="AQ47" s="696">
        <v>0</v>
      </c>
      <c r="AR47" s="697">
        <v>541.79780000000005</v>
      </c>
      <c r="AS47" s="697">
        <v>0</v>
      </c>
      <c r="AT47" s="697">
        <v>0</v>
      </c>
      <c r="AU47" s="697">
        <v>0</v>
      </c>
      <c r="AV47" s="697">
        <v>0</v>
      </c>
      <c r="AW47" s="697">
        <v>0</v>
      </c>
      <c r="AX47" s="697">
        <v>0</v>
      </c>
      <c r="AY47" s="697">
        <v>0</v>
      </c>
      <c r="AZ47" s="697">
        <v>0</v>
      </c>
      <c r="BA47" s="697">
        <v>0</v>
      </c>
      <c r="BB47" s="697">
        <v>0</v>
      </c>
      <c r="BC47" s="697">
        <v>0</v>
      </c>
      <c r="BD47" s="697">
        <v>0</v>
      </c>
      <c r="BE47" s="697">
        <v>0</v>
      </c>
      <c r="BF47" s="697">
        <v>0</v>
      </c>
      <c r="BG47" s="697">
        <v>0</v>
      </c>
      <c r="BH47" s="697">
        <v>0</v>
      </c>
      <c r="BI47" s="697">
        <v>0</v>
      </c>
      <c r="BJ47" s="697">
        <v>0</v>
      </c>
      <c r="BK47" s="697">
        <v>0</v>
      </c>
      <c r="BL47" s="697">
        <v>0</v>
      </c>
      <c r="BM47" s="697">
        <v>0</v>
      </c>
      <c r="BN47" s="697">
        <v>0</v>
      </c>
      <c r="BO47" s="697">
        <v>0</v>
      </c>
      <c r="BP47" s="697">
        <v>0</v>
      </c>
      <c r="BQ47" s="697">
        <v>0</v>
      </c>
      <c r="BR47" s="697">
        <v>0</v>
      </c>
      <c r="BS47" s="697">
        <v>0</v>
      </c>
      <c r="BT47" s="698">
        <v>0</v>
      </c>
      <c r="BU47" s="16"/>
    </row>
    <row r="48" spans="2:73" s="17" customFormat="1" ht="15.75" hidden="1">
      <c r="B48" s="692"/>
      <c r="C48" s="692" t="s">
        <v>20</v>
      </c>
      <c r="D48" s="692"/>
      <c r="E48" s="692" t="s">
        <v>772</v>
      </c>
      <c r="F48" s="692" t="s">
        <v>774</v>
      </c>
      <c r="G48" s="692"/>
      <c r="H48" s="692">
        <v>2012</v>
      </c>
      <c r="I48" s="644" t="s">
        <v>569</v>
      </c>
      <c r="J48" s="644" t="s">
        <v>586</v>
      </c>
      <c r="K48" s="633"/>
      <c r="L48" s="696">
        <v>0</v>
      </c>
      <c r="M48" s="697">
        <v>0</v>
      </c>
      <c r="N48" s="697">
        <v>0</v>
      </c>
      <c r="O48" s="697">
        <v>0</v>
      </c>
      <c r="P48" s="697">
        <v>0</v>
      </c>
      <c r="Q48" s="697">
        <v>0</v>
      </c>
      <c r="R48" s="697">
        <v>0</v>
      </c>
      <c r="S48" s="697">
        <v>0</v>
      </c>
      <c r="T48" s="697">
        <v>0</v>
      </c>
      <c r="U48" s="697">
        <v>0</v>
      </c>
      <c r="V48" s="697">
        <v>0</v>
      </c>
      <c r="W48" s="697">
        <v>0</v>
      </c>
      <c r="X48" s="697">
        <v>0</v>
      </c>
      <c r="Y48" s="697">
        <v>0</v>
      </c>
      <c r="Z48" s="697">
        <v>0</v>
      </c>
      <c r="AA48" s="697">
        <v>0</v>
      </c>
      <c r="AB48" s="697">
        <v>0</v>
      </c>
      <c r="AC48" s="697">
        <v>0</v>
      </c>
      <c r="AD48" s="697">
        <v>0</v>
      </c>
      <c r="AE48" s="697">
        <v>0</v>
      </c>
      <c r="AF48" s="697">
        <v>0</v>
      </c>
      <c r="AG48" s="697">
        <v>0</v>
      </c>
      <c r="AH48" s="697">
        <v>0</v>
      </c>
      <c r="AI48" s="697">
        <v>0</v>
      </c>
      <c r="AJ48" s="697">
        <v>0</v>
      </c>
      <c r="AK48" s="697">
        <v>0</v>
      </c>
      <c r="AL48" s="697">
        <v>0</v>
      </c>
      <c r="AM48" s="697">
        <v>0</v>
      </c>
      <c r="AN48" s="697">
        <v>0</v>
      </c>
      <c r="AO48" s="698">
        <v>0</v>
      </c>
      <c r="AP48" s="633"/>
      <c r="AQ48" s="696">
        <v>0</v>
      </c>
      <c r="AR48" s="697">
        <v>17855</v>
      </c>
      <c r="AS48" s="697">
        <v>17855</v>
      </c>
      <c r="AT48" s="697">
        <v>17855</v>
      </c>
      <c r="AU48" s="697">
        <v>17855</v>
      </c>
      <c r="AV48" s="697">
        <v>0</v>
      </c>
      <c r="AW48" s="697">
        <v>0</v>
      </c>
      <c r="AX48" s="697">
        <v>0</v>
      </c>
      <c r="AY48" s="697">
        <v>0</v>
      </c>
      <c r="AZ48" s="697">
        <v>0</v>
      </c>
      <c r="BA48" s="697">
        <v>0</v>
      </c>
      <c r="BB48" s="697">
        <v>0</v>
      </c>
      <c r="BC48" s="697">
        <v>0</v>
      </c>
      <c r="BD48" s="697">
        <v>0</v>
      </c>
      <c r="BE48" s="697">
        <v>0</v>
      </c>
      <c r="BF48" s="697">
        <v>0</v>
      </c>
      <c r="BG48" s="697">
        <v>0</v>
      </c>
      <c r="BH48" s="697">
        <v>0</v>
      </c>
      <c r="BI48" s="697">
        <v>0</v>
      </c>
      <c r="BJ48" s="697">
        <v>0</v>
      </c>
      <c r="BK48" s="697">
        <v>0</v>
      </c>
      <c r="BL48" s="697">
        <v>0</v>
      </c>
      <c r="BM48" s="697">
        <v>0</v>
      </c>
      <c r="BN48" s="697">
        <v>0</v>
      </c>
      <c r="BO48" s="697">
        <v>0</v>
      </c>
      <c r="BP48" s="697">
        <v>0</v>
      </c>
      <c r="BQ48" s="697">
        <v>0</v>
      </c>
      <c r="BR48" s="697">
        <v>0</v>
      </c>
      <c r="BS48" s="697">
        <v>0</v>
      </c>
      <c r="BT48" s="698">
        <v>0</v>
      </c>
      <c r="BU48" s="16"/>
    </row>
    <row r="49" spans="2:73" s="17" customFormat="1" ht="15.75" hidden="1">
      <c r="B49" s="692"/>
      <c r="C49" s="692" t="s">
        <v>22</v>
      </c>
      <c r="D49" s="692"/>
      <c r="E49" s="692" t="s">
        <v>772</v>
      </c>
      <c r="F49" s="692" t="s">
        <v>774</v>
      </c>
      <c r="G49" s="692"/>
      <c r="H49" s="692">
        <v>2013</v>
      </c>
      <c r="I49" s="644" t="s">
        <v>570</v>
      </c>
      <c r="J49" s="644" t="s">
        <v>586</v>
      </c>
      <c r="K49" s="633"/>
      <c r="L49" s="696">
        <v>0</v>
      </c>
      <c r="M49" s="697">
        <v>0</v>
      </c>
      <c r="N49" s="697">
        <v>178.86134415618662</v>
      </c>
      <c r="O49" s="697">
        <v>178.86134415618662</v>
      </c>
      <c r="P49" s="697">
        <v>177.8275051476511</v>
      </c>
      <c r="Q49" s="697">
        <v>177.8275051476511</v>
      </c>
      <c r="R49" s="697">
        <v>171.51420577817336</v>
      </c>
      <c r="S49" s="697">
        <v>164.37154174240908</v>
      </c>
      <c r="T49" s="697">
        <v>164.37154174240908</v>
      </c>
      <c r="U49" s="697">
        <v>164.37154174240908</v>
      </c>
      <c r="V49" s="697">
        <v>164.17318850368616</v>
      </c>
      <c r="W49" s="697">
        <v>148.55369093701233</v>
      </c>
      <c r="X49" s="697">
        <v>130.35114389348058</v>
      </c>
      <c r="Y49" s="697">
        <v>130.35114389348058</v>
      </c>
      <c r="Z49" s="697">
        <v>87.867501416930153</v>
      </c>
      <c r="AA49" s="697">
        <v>73.812676088149047</v>
      </c>
      <c r="AB49" s="697">
        <v>73.812676088149047</v>
      </c>
      <c r="AC49" s="697">
        <v>60.945369587539524</v>
      </c>
      <c r="AD49" s="697">
        <v>8.0914329224736932</v>
      </c>
      <c r="AE49" s="697">
        <v>8.0914329224736932</v>
      </c>
      <c r="AF49" s="697">
        <v>8.0914329224736932</v>
      </c>
      <c r="AG49" s="697">
        <v>8.0914329224736932</v>
      </c>
      <c r="AH49" s="697">
        <v>0</v>
      </c>
      <c r="AI49" s="697">
        <v>0</v>
      </c>
      <c r="AJ49" s="697">
        <v>0</v>
      </c>
      <c r="AK49" s="697">
        <v>0</v>
      </c>
      <c r="AL49" s="697">
        <v>0</v>
      </c>
      <c r="AM49" s="697">
        <v>0</v>
      </c>
      <c r="AN49" s="697">
        <v>0</v>
      </c>
      <c r="AO49" s="698">
        <v>0</v>
      </c>
      <c r="AP49" s="633"/>
      <c r="AQ49" s="696">
        <v>0</v>
      </c>
      <c r="AR49" s="697">
        <v>0</v>
      </c>
      <c r="AS49" s="697">
        <v>1047116.7699332013</v>
      </c>
      <c r="AT49" s="697">
        <v>1030338.4733909436</v>
      </c>
      <c r="AU49" s="697">
        <v>1027108.7872834338</v>
      </c>
      <c r="AV49" s="697">
        <v>1027108.7872834338</v>
      </c>
      <c r="AW49" s="697">
        <v>1006547.374169114</v>
      </c>
      <c r="AX49" s="697">
        <v>996103.70773962722</v>
      </c>
      <c r="AY49" s="697">
        <v>996103.70773962722</v>
      </c>
      <c r="AZ49" s="697">
        <v>992633.79295179737</v>
      </c>
      <c r="BA49" s="697">
        <v>990094.13585562445</v>
      </c>
      <c r="BB49" s="697">
        <v>913962.35800350958</v>
      </c>
      <c r="BC49" s="697">
        <v>790842.15730844915</v>
      </c>
      <c r="BD49" s="697">
        <v>762071.48700074444</v>
      </c>
      <c r="BE49" s="697">
        <v>519004.40141774382</v>
      </c>
      <c r="BF49" s="697">
        <v>475190.76751172019</v>
      </c>
      <c r="BG49" s="697">
        <v>475190.76751172019</v>
      </c>
      <c r="BH49" s="697">
        <v>386751.0300939146</v>
      </c>
      <c r="BI49" s="697">
        <v>23474.669191629779</v>
      </c>
      <c r="BJ49" s="697">
        <v>23474.669191629779</v>
      </c>
      <c r="BK49" s="697">
        <v>23474.669191629779</v>
      </c>
      <c r="BL49" s="697">
        <v>23474.669191629779</v>
      </c>
      <c r="BM49" s="697">
        <v>0</v>
      </c>
      <c r="BN49" s="697">
        <v>0</v>
      </c>
      <c r="BO49" s="697">
        <v>0</v>
      </c>
      <c r="BP49" s="697">
        <v>0</v>
      </c>
      <c r="BQ49" s="697">
        <v>0</v>
      </c>
      <c r="BR49" s="697">
        <v>0</v>
      </c>
      <c r="BS49" s="697">
        <v>0</v>
      </c>
      <c r="BT49" s="698">
        <v>0</v>
      </c>
      <c r="BU49" s="16"/>
    </row>
    <row r="50" spans="2:73" s="17" customFormat="1" ht="15.75" hidden="1">
      <c r="B50" s="692"/>
      <c r="C50" s="692" t="s">
        <v>3</v>
      </c>
      <c r="D50" s="692"/>
      <c r="E50" s="692" t="s">
        <v>772</v>
      </c>
      <c r="F50" s="692" t="s">
        <v>29</v>
      </c>
      <c r="G50" s="692"/>
      <c r="H50" s="692">
        <v>2013</v>
      </c>
      <c r="I50" s="644" t="s">
        <v>570</v>
      </c>
      <c r="J50" s="644" t="s">
        <v>586</v>
      </c>
      <c r="K50" s="633"/>
      <c r="L50" s="696">
        <v>0</v>
      </c>
      <c r="M50" s="697">
        <v>0</v>
      </c>
      <c r="N50" s="697">
        <v>34.690399470213187</v>
      </c>
      <c r="O50" s="697">
        <v>34.690399470213187</v>
      </c>
      <c r="P50" s="697">
        <v>34.690399470213187</v>
      </c>
      <c r="Q50" s="697">
        <v>34.690399470213187</v>
      </c>
      <c r="R50" s="697">
        <v>34.690399470213187</v>
      </c>
      <c r="S50" s="697">
        <v>34.690399470213187</v>
      </c>
      <c r="T50" s="697">
        <v>34.690399470213187</v>
      </c>
      <c r="U50" s="697">
        <v>34.690399470213187</v>
      </c>
      <c r="V50" s="697">
        <v>34.690399470213187</v>
      </c>
      <c r="W50" s="697">
        <v>34.690399470213187</v>
      </c>
      <c r="X50" s="697">
        <v>34.690399470213187</v>
      </c>
      <c r="Y50" s="697">
        <v>34.690399470213187</v>
      </c>
      <c r="Z50" s="697">
        <v>34.690399470213187</v>
      </c>
      <c r="AA50" s="697">
        <v>34.690399470213187</v>
      </c>
      <c r="AB50" s="697">
        <v>34.690399470213187</v>
      </c>
      <c r="AC50" s="697">
        <v>34.690399470213187</v>
      </c>
      <c r="AD50" s="697">
        <v>34.690399470213187</v>
      </c>
      <c r="AE50" s="697">
        <v>34.690399470213187</v>
      </c>
      <c r="AF50" s="697">
        <v>30.76362644597053</v>
      </c>
      <c r="AG50" s="697">
        <v>0</v>
      </c>
      <c r="AH50" s="697">
        <v>0</v>
      </c>
      <c r="AI50" s="697">
        <v>0</v>
      </c>
      <c r="AJ50" s="697">
        <v>0</v>
      </c>
      <c r="AK50" s="697">
        <v>0</v>
      </c>
      <c r="AL50" s="697">
        <v>0</v>
      </c>
      <c r="AM50" s="697">
        <v>0</v>
      </c>
      <c r="AN50" s="697">
        <v>0</v>
      </c>
      <c r="AO50" s="698">
        <v>0</v>
      </c>
      <c r="AP50" s="633"/>
      <c r="AQ50" s="696">
        <v>0</v>
      </c>
      <c r="AR50" s="697">
        <v>0</v>
      </c>
      <c r="AS50" s="697">
        <v>63246.155788642405</v>
      </c>
      <c r="AT50" s="697">
        <v>63246.155788642405</v>
      </c>
      <c r="AU50" s="697">
        <v>63246.155788642405</v>
      </c>
      <c r="AV50" s="697">
        <v>63246.155788642405</v>
      </c>
      <c r="AW50" s="697">
        <v>63246.155788642405</v>
      </c>
      <c r="AX50" s="697">
        <v>63246.155788642405</v>
      </c>
      <c r="AY50" s="697">
        <v>63246.155788642405</v>
      </c>
      <c r="AZ50" s="697">
        <v>63246.155788642405</v>
      </c>
      <c r="BA50" s="697">
        <v>63246.155788642405</v>
      </c>
      <c r="BB50" s="697">
        <v>63246.155788642405</v>
      </c>
      <c r="BC50" s="697">
        <v>63246.155788642405</v>
      </c>
      <c r="BD50" s="697">
        <v>63246.155788642405</v>
      </c>
      <c r="BE50" s="697">
        <v>63246.155788642405</v>
      </c>
      <c r="BF50" s="697">
        <v>63246.155788642405</v>
      </c>
      <c r="BG50" s="697">
        <v>63246.155788642405</v>
      </c>
      <c r="BH50" s="697">
        <v>63246.155788642405</v>
      </c>
      <c r="BI50" s="697">
        <v>63246.155788642405</v>
      </c>
      <c r="BJ50" s="697">
        <v>63246.155788642405</v>
      </c>
      <c r="BK50" s="697">
        <v>59734.621654119408</v>
      </c>
      <c r="BL50" s="697">
        <v>0</v>
      </c>
      <c r="BM50" s="697">
        <v>0</v>
      </c>
      <c r="BN50" s="697">
        <v>0</v>
      </c>
      <c r="BO50" s="697">
        <v>0</v>
      </c>
      <c r="BP50" s="697">
        <v>0</v>
      </c>
      <c r="BQ50" s="697">
        <v>0</v>
      </c>
      <c r="BR50" s="697">
        <v>0</v>
      </c>
      <c r="BS50" s="697">
        <v>0</v>
      </c>
      <c r="BT50" s="698">
        <v>0</v>
      </c>
      <c r="BU50" s="16"/>
    </row>
    <row r="51" spans="2:73" s="17" customFormat="1" ht="15.75" hidden="1">
      <c r="B51" s="692"/>
      <c r="C51" s="692" t="s">
        <v>1</v>
      </c>
      <c r="D51" s="692"/>
      <c r="E51" s="692" t="s">
        <v>772</v>
      </c>
      <c r="F51" s="692" t="s">
        <v>29</v>
      </c>
      <c r="G51" s="692"/>
      <c r="H51" s="692">
        <v>2013</v>
      </c>
      <c r="I51" s="644" t="s">
        <v>570</v>
      </c>
      <c r="J51" s="644" t="s">
        <v>586</v>
      </c>
      <c r="K51" s="633"/>
      <c r="L51" s="696">
        <v>0</v>
      </c>
      <c r="M51" s="697">
        <v>0</v>
      </c>
      <c r="N51" s="697">
        <v>2.9523212232111886</v>
      </c>
      <c r="O51" s="697">
        <v>2.9523212232111886</v>
      </c>
      <c r="P51" s="697">
        <v>2.9523212232111886</v>
      </c>
      <c r="Q51" s="697">
        <v>2.847537193591164</v>
      </c>
      <c r="R51" s="697">
        <v>1.5778427170262748</v>
      </c>
      <c r="S51" s="697">
        <v>0</v>
      </c>
      <c r="T51" s="697">
        <v>0</v>
      </c>
      <c r="U51" s="697">
        <v>0</v>
      </c>
      <c r="V51" s="697">
        <v>0</v>
      </c>
      <c r="W51" s="697">
        <v>0</v>
      </c>
      <c r="X51" s="697">
        <v>0</v>
      </c>
      <c r="Y51" s="697">
        <v>0</v>
      </c>
      <c r="Z51" s="697">
        <v>0</v>
      </c>
      <c r="AA51" s="697">
        <v>0</v>
      </c>
      <c r="AB51" s="697">
        <v>0</v>
      </c>
      <c r="AC51" s="697">
        <v>0</v>
      </c>
      <c r="AD51" s="697">
        <v>0</v>
      </c>
      <c r="AE51" s="697">
        <v>0</v>
      </c>
      <c r="AF51" s="697">
        <v>0</v>
      </c>
      <c r="AG51" s="697">
        <v>0</v>
      </c>
      <c r="AH51" s="697">
        <v>0</v>
      </c>
      <c r="AI51" s="697">
        <v>0</v>
      </c>
      <c r="AJ51" s="697">
        <v>0</v>
      </c>
      <c r="AK51" s="697">
        <v>0</v>
      </c>
      <c r="AL51" s="697">
        <v>0</v>
      </c>
      <c r="AM51" s="697">
        <v>0</v>
      </c>
      <c r="AN51" s="697">
        <v>0</v>
      </c>
      <c r="AO51" s="698">
        <v>0</v>
      </c>
      <c r="AP51" s="633"/>
      <c r="AQ51" s="696">
        <v>0</v>
      </c>
      <c r="AR51" s="697">
        <v>0</v>
      </c>
      <c r="AS51" s="697">
        <v>19121.61350430387</v>
      </c>
      <c r="AT51" s="697">
        <v>19121.61350430387</v>
      </c>
      <c r="AU51" s="697">
        <v>19121.61350430387</v>
      </c>
      <c r="AV51" s="697">
        <v>19019.068985970534</v>
      </c>
      <c r="AW51" s="697">
        <v>10735.90253343334</v>
      </c>
      <c r="AX51" s="697">
        <v>0</v>
      </c>
      <c r="AY51" s="697">
        <v>0</v>
      </c>
      <c r="AZ51" s="697">
        <v>0</v>
      </c>
      <c r="BA51" s="697">
        <v>0</v>
      </c>
      <c r="BB51" s="697">
        <v>0</v>
      </c>
      <c r="BC51" s="697">
        <v>0</v>
      </c>
      <c r="BD51" s="697">
        <v>0</v>
      </c>
      <c r="BE51" s="697">
        <v>0</v>
      </c>
      <c r="BF51" s="697">
        <v>0</v>
      </c>
      <c r="BG51" s="697">
        <v>0</v>
      </c>
      <c r="BH51" s="697">
        <v>0</v>
      </c>
      <c r="BI51" s="697">
        <v>0</v>
      </c>
      <c r="BJ51" s="697">
        <v>0</v>
      </c>
      <c r="BK51" s="697">
        <v>0</v>
      </c>
      <c r="BL51" s="697">
        <v>0</v>
      </c>
      <c r="BM51" s="697">
        <v>0</v>
      </c>
      <c r="BN51" s="697">
        <v>0</v>
      </c>
      <c r="BO51" s="697">
        <v>0</v>
      </c>
      <c r="BP51" s="697">
        <v>0</v>
      </c>
      <c r="BQ51" s="697">
        <v>0</v>
      </c>
      <c r="BR51" s="697">
        <v>0</v>
      </c>
      <c r="BS51" s="697">
        <v>0</v>
      </c>
      <c r="BT51" s="698">
        <v>0</v>
      </c>
      <c r="BU51" s="16"/>
    </row>
    <row r="52" spans="2:73" s="17" customFormat="1" ht="15.75" hidden="1">
      <c r="B52" s="692"/>
      <c r="C52" s="692" t="s">
        <v>2</v>
      </c>
      <c r="D52" s="692"/>
      <c r="E52" s="692" t="s">
        <v>772</v>
      </c>
      <c r="F52" s="692" t="s">
        <v>29</v>
      </c>
      <c r="G52" s="692"/>
      <c r="H52" s="692">
        <v>2013</v>
      </c>
      <c r="I52" s="644" t="s">
        <v>570</v>
      </c>
      <c r="J52" s="644" t="s">
        <v>586</v>
      </c>
      <c r="K52" s="633"/>
      <c r="L52" s="696">
        <v>0</v>
      </c>
      <c r="M52" s="697">
        <v>0</v>
      </c>
      <c r="N52" s="697">
        <v>4.3510760798331551</v>
      </c>
      <c r="O52" s="697">
        <v>4.3510760798331551</v>
      </c>
      <c r="P52" s="697">
        <v>4.3510760798331551</v>
      </c>
      <c r="Q52" s="697">
        <v>4.3510760798331551</v>
      </c>
      <c r="R52" s="697">
        <v>0</v>
      </c>
      <c r="S52" s="697">
        <v>0</v>
      </c>
      <c r="T52" s="697">
        <v>0</v>
      </c>
      <c r="U52" s="697">
        <v>0</v>
      </c>
      <c r="V52" s="697">
        <v>0</v>
      </c>
      <c r="W52" s="697">
        <v>0</v>
      </c>
      <c r="X52" s="697">
        <v>0</v>
      </c>
      <c r="Y52" s="697">
        <v>0</v>
      </c>
      <c r="Z52" s="697">
        <v>0</v>
      </c>
      <c r="AA52" s="697">
        <v>0</v>
      </c>
      <c r="AB52" s="697">
        <v>0</v>
      </c>
      <c r="AC52" s="697">
        <v>0</v>
      </c>
      <c r="AD52" s="697">
        <v>0</v>
      </c>
      <c r="AE52" s="697">
        <v>0</v>
      </c>
      <c r="AF52" s="697">
        <v>0</v>
      </c>
      <c r="AG52" s="697">
        <v>0</v>
      </c>
      <c r="AH52" s="697">
        <v>0</v>
      </c>
      <c r="AI52" s="697">
        <v>0</v>
      </c>
      <c r="AJ52" s="697">
        <v>0</v>
      </c>
      <c r="AK52" s="697">
        <v>0</v>
      </c>
      <c r="AL52" s="697">
        <v>0</v>
      </c>
      <c r="AM52" s="697">
        <v>0</v>
      </c>
      <c r="AN52" s="697">
        <v>0</v>
      </c>
      <c r="AO52" s="698">
        <v>0</v>
      </c>
      <c r="AP52" s="633"/>
      <c r="AQ52" s="696">
        <v>0</v>
      </c>
      <c r="AR52" s="697">
        <v>0</v>
      </c>
      <c r="AS52" s="697">
        <v>7758.2374371089982</v>
      </c>
      <c r="AT52" s="697">
        <v>7758.2374371089982</v>
      </c>
      <c r="AU52" s="697">
        <v>7758.2374371089982</v>
      </c>
      <c r="AV52" s="697">
        <v>7758.2374371089982</v>
      </c>
      <c r="AW52" s="697">
        <v>0</v>
      </c>
      <c r="AX52" s="697">
        <v>0</v>
      </c>
      <c r="AY52" s="697">
        <v>0</v>
      </c>
      <c r="AZ52" s="697">
        <v>0</v>
      </c>
      <c r="BA52" s="697">
        <v>0</v>
      </c>
      <c r="BB52" s="697">
        <v>0</v>
      </c>
      <c r="BC52" s="697">
        <v>0</v>
      </c>
      <c r="BD52" s="697">
        <v>0</v>
      </c>
      <c r="BE52" s="697">
        <v>0</v>
      </c>
      <c r="BF52" s="697">
        <v>0</v>
      </c>
      <c r="BG52" s="697">
        <v>0</v>
      </c>
      <c r="BH52" s="697">
        <v>0</v>
      </c>
      <c r="BI52" s="697">
        <v>0</v>
      </c>
      <c r="BJ52" s="697">
        <v>0</v>
      </c>
      <c r="BK52" s="697">
        <v>0</v>
      </c>
      <c r="BL52" s="697">
        <v>0</v>
      </c>
      <c r="BM52" s="697">
        <v>0</v>
      </c>
      <c r="BN52" s="697">
        <v>0</v>
      </c>
      <c r="BO52" s="697">
        <v>0</v>
      </c>
      <c r="BP52" s="697">
        <v>0</v>
      </c>
      <c r="BQ52" s="697">
        <v>0</v>
      </c>
      <c r="BR52" s="697">
        <v>0</v>
      </c>
      <c r="BS52" s="697">
        <v>0</v>
      </c>
      <c r="BT52" s="698">
        <v>0</v>
      </c>
      <c r="BU52" s="16"/>
    </row>
    <row r="53" spans="2:73" hidden="1">
      <c r="B53" s="692"/>
      <c r="C53" s="692" t="s">
        <v>42</v>
      </c>
      <c r="D53" s="692"/>
      <c r="E53" s="692" t="s">
        <v>772</v>
      </c>
      <c r="F53" s="692" t="s">
        <v>29</v>
      </c>
      <c r="G53" s="692"/>
      <c r="H53" s="692">
        <v>2013</v>
      </c>
      <c r="I53" s="644" t="s">
        <v>570</v>
      </c>
      <c r="J53" s="644" t="s">
        <v>586</v>
      </c>
      <c r="K53" s="633"/>
      <c r="L53" s="696">
        <v>0</v>
      </c>
      <c r="M53" s="697">
        <v>0</v>
      </c>
      <c r="N53" s="697">
        <v>142.23673700000001</v>
      </c>
      <c r="O53" s="697">
        <v>0</v>
      </c>
      <c r="P53" s="697">
        <v>0</v>
      </c>
      <c r="Q53" s="697">
        <v>0</v>
      </c>
      <c r="R53" s="697">
        <v>0</v>
      </c>
      <c r="S53" s="697">
        <v>0</v>
      </c>
      <c r="T53" s="697">
        <v>0</v>
      </c>
      <c r="U53" s="697">
        <v>0</v>
      </c>
      <c r="V53" s="697">
        <v>0</v>
      </c>
      <c r="W53" s="697">
        <v>0</v>
      </c>
      <c r="X53" s="697">
        <v>0</v>
      </c>
      <c r="Y53" s="697">
        <v>0</v>
      </c>
      <c r="Z53" s="697">
        <v>0</v>
      </c>
      <c r="AA53" s="697">
        <v>0</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v>0</v>
      </c>
      <c r="AR53" s="697">
        <v>0</v>
      </c>
      <c r="AS53" s="697">
        <v>0</v>
      </c>
      <c r="AT53" s="697">
        <v>0</v>
      </c>
      <c r="AU53" s="697">
        <v>0</v>
      </c>
      <c r="AV53" s="697">
        <v>0</v>
      </c>
      <c r="AW53" s="697">
        <v>0</v>
      </c>
      <c r="AX53" s="697">
        <v>0</v>
      </c>
      <c r="AY53" s="697">
        <v>0</v>
      </c>
      <c r="AZ53" s="697">
        <v>0</v>
      </c>
      <c r="BA53" s="697">
        <v>0</v>
      </c>
      <c r="BB53" s="697">
        <v>0</v>
      </c>
      <c r="BC53" s="697">
        <v>0</v>
      </c>
      <c r="BD53" s="697">
        <v>0</v>
      </c>
      <c r="BE53" s="697">
        <v>0</v>
      </c>
      <c r="BF53" s="697">
        <v>0</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hidden="1">
      <c r="B54" s="692"/>
      <c r="C54" s="692" t="s">
        <v>21</v>
      </c>
      <c r="D54" s="692"/>
      <c r="E54" s="692" t="s">
        <v>772</v>
      </c>
      <c r="F54" s="692" t="s">
        <v>774</v>
      </c>
      <c r="G54" s="692"/>
      <c r="H54" s="692">
        <v>2013</v>
      </c>
      <c r="I54" s="644" t="s">
        <v>570</v>
      </c>
      <c r="J54" s="644" t="s">
        <v>586</v>
      </c>
      <c r="K54" s="633"/>
      <c r="L54" s="696">
        <v>0</v>
      </c>
      <c r="M54" s="697">
        <v>0</v>
      </c>
      <c r="N54" s="697">
        <v>107.72378851764815</v>
      </c>
      <c r="O54" s="697">
        <v>107.72378851764815</v>
      </c>
      <c r="P54" s="697">
        <v>107.08467863821969</v>
      </c>
      <c r="Q54" s="697">
        <v>81.466509935737079</v>
      </c>
      <c r="R54" s="697">
        <v>56.799909660251394</v>
      </c>
      <c r="S54" s="697">
        <v>56.799909660251394</v>
      </c>
      <c r="T54" s="697">
        <v>56.799909660251394</v>
      </c>
      <c r="U54" s="697">
        <v>56.799909660251394</v>
      </c>
      <c r="V54" s="697">
        <v>56.799909660251394</v>
      </c>
      <c r="W54" s="697">
        <v>56.799909660251394</v>
      </c>
      <c r="X54" s="697">
        <v>55.63746421652445</v>
      </c>
      <c r="Y54" s="697">
        <v>9.7016528137499467</v>
      </c>
      <c r="Z54" s="697">
        <v>0</v>
      </c>
      <c r="AA54" s="697">
        <v>0</v>
      </c>
      <c r="AB54" s="697">
        <v>0</v>
      </c>
      <c r="AC54" s="697">
        <v>0</v>
      </c>
      <c r="AD54" s="697">
        <v>0</v>
      </c>
      <c r="AE54" s="697">
        <v>0</v>
      </c>
      <c r="AF54" s="697">
        <v>0</v>
      </c>
      <c r="AG54" s="697">
        <v>0</v>
      </c>
      <c r="AH54" s="697">
        <v>0</v>
      </c>
      <c r="AI54" s="697">
        <v>0</v>
      </c>
      <c r="AJ54" s="697">
        <v>0</v>
      </c>
      <c r="AK54" s="697">
        <v>0</v>
      </c>
      <c r="AL54" s="697">
        <v>0</v>
      </c>
      <c r="AM54" s="697">
        <v>0</v>
      </c>
      <c r="AN54" s="697">
        <v>0</v>
      </c>
      <c r="AO54" s="698">
        <v>0</v>
      </c>
      <c r="AP54" s="633"/>
      <c r="AQ54" s="696">
        <v>0</v>
      </c>
      <c r="AR54" s="697">
        <v>0</v>
      </c>
      <c r="AS54" s="697">
        <v>399272.25947202044</v>
      </c>
      <c r="AT54" s="697">
        <v>399272.25947202044</v>
      </c>
      <c r="AU54" s="697">
        <v>397003.58726406761</v>
      </c>
      <c r="AV54" s="697">
        <v>298359.06338051625</v>
      </c>
      <c r="AW54" s="697">
        <v>219011.73278247629</v>
      </c>
      <c r="AX54" s="697">
        <v>219011.73278247629</v>
      </c>
      <c r="AY54" s="697">
        <v>219011.73278247629</v>
      </c>
      <c r="AZ54" s="697">
        <v>219011.73278247629</v>
      </c>
      <c r="BA54" s="697">
        <v>219011.73278247629</v>
      </c>
      <c r="BB54" s="697">
        <v>219011.73278247629</v>
      </c>
      <c r="BC54" s="697">
        <v>208466.17315011992</v>
      </c>
      <c r="BD54" s="697">
        <v>31639.221114271153</v>
      </c>
      <c r="BE54" s="697">
        <v>0</v>
      </c>
      <c r="BF54" s="697">
        <v>0</v>
      </c>
      <c r="BG54" s="697">
        <v>0</v>
      </c>
      <c r="BH54" s="697">
        <v>0</v>
      </c>
      <c r="BI54" s="697">
        <v>0</v>
      </c>
      <c r="BJ54" s="697">
        <v>0</v>
      </c>
      <c r="BK54" s="697">
        <v>0</v>
      </c>
      <c r="BL54" s="697">
        <v>0</v>
      </c>
      <c r="BM54" s="697">
        <v>0</v>
      </c>
      <c r="BN54" s="697">
        <v>0</v>
      </c>
      <c r="BO54" s="697">
        <v>0</v>
      </c>
      <c r="BP54" s="697">
        <v>0</v>
      </c>
      <c r="BQ54" s="697">
        <v>0</v>
      </c>
      <c r="BR54" s="697">
        <v>0</v>
      </c>
      <c r="BS54" s="697">
        <v>0</v>
      </c>
      <c r="BT54" s="698">
        <v>0</v>
      </c>
    </row>
    <row r="55" spans="2:73" hidden="1">
      <c r="B55" s="692"/>
      <c r="C55" s="692" t="s">
        <v>14</v>
      </c>
      <c r="D55" s="692"/>
      <c r="E55" s="692" t="s">
        <v>772</v>
      </c>
      <c r="F55" s="692" t="s">
        <v>29</v>
      </c>
      <c r="G55" s="692"/>
      <c r="H55" s="692">
        <v>2013</v>
      </c>
      <c r="I55" s="644" t="s">
        <v>570</v>
      </c>
      <c r="J55" s="644" t="s">
        <v>586</v>
      </c>
      <c r="K55" s="633"/>
      <c r="L55" s="696">
        <v>0</v>
      </c>
      <c r="M55" s="697">
        <v>0</v>
      </c>
      <c r="N55" s="697">
        <v>2.5121929044835269</v>
      </c>
      <c r="O55" s="697">
        <v>2.5026842509396374</v>
      </c>
      <c r="P55" s="697">
        <v>2.5018198271282017</v>
      </c>
      <c r="Q55" s="697">
        <v>2.2270978040266898</v>
      </c>
      <c r="R55" s="697">
        <v>2.0798311721596714</v>
      </c>
      <c r="S55" s="697">
        <v>1.9459278567859806</v>
      </c>
      <c r="T55" s="697">
        <v>1.883456002285508</v>
      </c>
      <c r="U55" s="697">
        <v>1.883456002285508</v>
      </c>
      <c r="V55" s="697">
        <v>0.82835080288350582</v>
      </c>
      <c r="W55" s="697">
        <v>0.82835080288350582</v>
      </c>
      <c r="X55" s="697">
        <v>0.78799083270132542</v>
      </c>
      <c r="Y55" s="697">
        <v>0.78799083270132542</v>
      </c>
      <c r="Z55" s="697">
        <v>0.46041923202574253</v>
      </c>
      <c r="AA55" s="697">
        <v>0.46041923202574253</v>
      </c>
      <c r="AB55" s="697">
        <v>0.28844084776937962</v>
      </c>
      <c r="AC55" s="697">
        <v>8.5640899837017059E-2</v>
      </c>
      <c r="AD55" s="697">
        <v>8.5640899837017059E-2</v>
      </c>
      <c r="AE55" s="697">
        <v>8.5640899837017059E-2</v>
      </c>
      <c r="AF55" s="697">
        <v>8.5640899837017059E-2</v>
      </c>
      <c r="AG55" s="697">
        <v>8.5640899837017059E-2</v>
      </c>
      <c r="AH55" s="697">
        <v>8.5640899837017059E-2</v>
      </c>
      <c r="AI55" s="697">
        <v>0</v>
      </c>
      <c r="AJ55" s="697">
        <v>0</v>
      </c>
      <c r="AK55" s="697">
        <v>0</v>
      </c>
      <c r="AL55" s="697">
        <v>0</v>
      </c>
      <c r="AM55" s="697">
        <v>0</v>
      </c>
      <c r="AN55" s="697">
        <v>0</v>
      </c>
      <c r="AO55" s="698">
        <v>0</v>
      </c>
      <c r="AP55" s="633"/>
      <c r="AQ55" s="696">
        <v>0</v>
      </c>
      <c r="AR55" s="697">
        <v>0</v>
      </c>
      <c r="AS55" s="697">
        <v>24452.999999999993</v>
      </c>
      <c r="AT55" s="697">
        <v>24269.952178955071</v>
      </c>
      <c r="AU55" s="697">
        <v>24253.311492919915</v>
      </c>
      <c r="AV55" s="697">
        <v>21513.347449457426</v>
      </c>
      <c r="AW55" s="697">
        <v>19774.383681253639</v>
      </c>
      <c r="AX55" s="697">
        <v>18470.96450665985</v>
      </c>
      <c r="AY55" s="697">
        <v>17268.340376410826</v>
      </c>
      <c r="AZ55" s="697">
        <v>16388.49851850067</v>
      </c>
      <c r="BA55" s="697">
        <v>5072.1454849243164</v>
      </c>
      <c r="BB55" s="697">
        <v>5072.1454849243164</v>
      </c>
      <c r="BC55" s="697">
        <v>4739.3252410888672</v>
      </c>
      <c r="BD55" s="697">
        <v>4739.3252410888672</v>
      </c>
      <c r="BE55" s="697">
        <v>3650.2626190185547</v>
      </c>
      <c r="BF55" s="697">
        <v>3650.2626190185547</v>
      </c>
      <c r="BG55" s="697">
        <v>2303.7248992919922</v>
      </c>
      <c r="BH55" s="697">
        <v>631.3765869140625</v>
      </c>
      <c r="BI55" s="697">
        <v>631.3765869140625</v>
      </c>
      <c r="BJ55" s="697">
        <v>631.3765869140625</v>
      </c>
      <c r="BK55" s="697">
        <v>631.3765869140625</v>
      </c>
      <c r="BL55" s="697">
        <v>631.3765869140625</v>
      </c>
      <c r="BM55" s="697">
        <v>631.3765869140625</v>
      </c>
      <c r="BN55" s="697">
        <v>0</v>
      </c>
      <c r="BO55" s="697">
        <v>0</v>
      </c>
      <c r="BP55" s="697">
        <v>0</v>
      </c>
      <c r="BQ55" s="697">
        <v>0</v>
      </c>
      <c r="BR55" s="697">
        <v>0</v>
      </c>
      <c r="BS55" s="697">
        <v>0</v>
      </c>
      <c r="BT55" s="698">
        <v>0</v>
      </c>
    </row>
    <row r="56" spans="2:73" hidden="1">
      <c r="B56" s="692"/>
      <c r="C56" s="692" t="s">
        <v>9</v>
      </c>
      <c r="D56" s="692"/>
      <c r="E56" s="692" t="s">
        <v>772</v>
      </c>
      <c r="F56" s="692" t="s">
        <v>773</v>
      </c>
      <c r="G56" s="692"/>
      <c r="H56" s="692">
        <v>2013</v>
      </c>
      <c r="I56" s="644" t="s">
        <v>570</v>
      </c>
      <c r="J56" s="644" t="s">
        <v>586</v>
      </c>
      <c r="K56" s="633"/>
      <c r="L56" s="696">
        <v>0</v>
      </c>
      <c r="M56" s="697">
        <v>0</v>
      </c>
      <c r="N56" s="697">
        <v>38</v>
      </c>
      <c r="O56" s="697">
        <v>0</v>
      </c>
      <c r="P56" s="697">
        <v>0</v>
      </c>
      <c r="Q56" s="697">
        <v>0</v>
      </c>
      <c r="R56" s="697">
        <v>0</v>
      </c>
      <c r="S56" s="697">
        <v>0</v>
      </c>
      <c r="T56" s="697">
        <v>0</v>
      </c>
      <c r="U56" s="697">
        <v>0</v>
      </c>
      <c r="V56" s="697">
        <v>0</v>
      </c>
      <c r="W56" s="697">
        <v>0</v>
      </c>
      <c r="X56" s="697">
        <v>0</v>
      </c>
      <c r="Y56" s="697">
        <v>0</v>
      </c>
      <c r="Z56" s="697">
        <v>0</v>
      </c>
      <c r="AA56" s="697">
        <v>0</v>
      </c>
      <c r="AB56" s="697">
        <v>0</v>
      </c>
      <c r="AC56" s="697">
        <v>0</v>
      </c>
      <c r="AD56" s="697">
        <v>0</v>
      </c>
      <c r="AE56" s="697">
        <v>0</v>
      </c>
      <c r="AF56" s="697">
        <v>0</v>
      </c>
      <c r="AG56" s="697">
        <v>0</v>
      </c>
      <c r="AH56" s="697">
        <v>0</v>
      </c>
      <c r="AI56" s="697">
        <v>0</v>
      </c>
      <c r="AJ56" s="697">
        <v>0</v>
      </c>
      <c r="AK56" s="697">
        <v>0</v>
      </c>
      <c r="AL56" s="697">
        <v>0</v>
      </c>
      <c r="AM56" s="697">
        <v>0</v>
      </c>
      <c r="AN56" s="697">
        <v>0</v>
      </c>
      <c r="AO56" s="698">
        <v>0</v>
      </c>
      <c r="AP56" s="633"/>
      <c r="AQ56" s="696">
        <v>0</v>
      </c>
      <c r="AR56" s="697">
        <v>0</v>
      </c>
      <c r="AS56" s="697">
        <v>505</v>
      </c>
      <c r="AT56" s="697">
        <v>0</v>
      </c>
      <c r="AU56" s="697">
        <v>0</v>
      </c>
      <c r="AV56" s="697">
        <v>0</v>
      </c>
      <c r="AW56" s="697">
        <v>0</v>
      </c>
      <c r="AX56" s="697">
        <v>0</v>
      </c>
      <c r="AY56" s="697">
        <v>0</v>
      </c>
      <c r="AZ56" s="697">
        <v>0</v>
      </c>
      <c r="BA56" s="697">
        <v>0</v>
      </c>
      <c r="BB56" s="697">
        <v>0</v>
      </c>
      <c r="BC56" s="697">
        <v>0</v>
      </c>
      <c r="BD56" s="697">
        <v>0</v>
      </c>
      <c r="BE56" s="697">
        <v>0</v>
      </c>
      <c r="BF56" s="697">
        <v>0</v>
      </c>
      <c r="BG56" s="697">
        <v>0</v>
      </c>
      <c r="BH56" s="697">
        <v>0</v>
      </c>
      <c r="BI56" s="697">
        <v>0</v>
      </c>
      <c r="BJ56" s="697">
        <v>0</v>
      </c>
      <c r="BK56" s="697">
        <v>0</v>
      </c>
      <c r="BL56" s="697">
        <v>0</v>
      </c>
      <c r="BM56" s="697">
        <v>0</v>
      </c>
      <c r="BN56" s="697">
        <v>0</v>
      </c>
      <c r="BO56" s="697">
        <v>0</v>
      </c>
      <c r="BP56" s="697">
        <v>0</v>
      </c>
      <c r="BQ56" s="697">
        <v>0</v>
      </c>
      <c r="BR56" s="697">
        <v>0</v>
      </c>
      <c r="BS56" s="697">
        <v>0</v>
      </c>
      <c r="BT56" s="698">
        <v>0</v>
      </c>
    </row>
    <row r="57" spans="2:73" hidden="1">
      <c r="B57" s="692"/>
      <c r="C57" s="692" t="s">
        <v>4</v>
      </c>
      <c r="D57" s="692"/>
      <c r="E57" s="692" t="s">
        <v>772</v>
      </c>
      <c r="F57" s="692" t="s">
        <v>29</v>
      </c>
      <c r="G57" s="692"/>
      <c r="H57" s="692">
        <v>2013</v>
      </c>
      <c r="I57" s="644" t="s">
        <v>570</v>
      </c>
      <c r="J57" s="644" t="s">
        <v>586</v>
      </c>
      <c r="K57" s="633"/>
      <c r="L57" s="696">
        <v>0</v>
      </c>
      <c r="M57" s="697">
        <v>0</v>
      </c>
      <c r="N57" s="697">
        <v>1</v>
      </c>
      <c r="O57" s="697">
        <v>0.93289548605882433</v>
      </c>
      <c r="P57" s="697">
        <v>0.90046644158979638</v>
      </c>
      <c r="Q57" s="697">
        <v>0.90046644158979638</v>
      </c>
      <c r="R57" s="697">
        <v>0.90046644158979638</v>
      </c>
      <c r="S57" s="697">
        <v>0.90046644158979638</v>
      </c>
      <c r="T57" s="697">
        <v>0.90046644158979638</v>
      </c>
      <c r="U57" s="697">
        <v>0.86181925413837235</v>
      </c>
      <c r="V57" s="697">
        <v>0.86181925413837235</v>
      </c>
      <c r="W57" s="697">
        <v>0.71400096049362416</v>
      </c>
      <c r="X57" s="697">
        <v>0.65993461865077307</v>
      </c>
      <c r="Y57" s="697">
        <v>0.65198072391122686</v>
      </c>
      <c r="Z57" s="697">
        <v>0.65198072391122686</v>
      </c>
      <c r="AA57" s="697">
        <v>0.6482321061304781</v>
      </c>
      <c r="AB57" s="697">
        <v>0.6482321061304781</v>
      </c>
      <c r="AC57" s="697">
        <v>0.64725668346634735</v>
      </c>
      <c r="AD57" s="697">
        <v>0.30583198477418327</v>
      </c>
      <c r="AE57" s="697">
        <v>0.30583198477418327</v>
      </c>
      <c r="AF57" s="697">
        <v>0.30583198477418327</v>
      </c>
      <c r="AG57" s="697">
        <v>0.30557347223836678</v>
      </c>
      <c r="AH57" s="697">
        <v>0</v>
      </c>
      <c r="AI57" s="697">
        <v>0</v>
      </c>
      <c r="AJ57" s="697">
        <v>0</v>
      </c>
      <c r="AK57" s="697">
        <v>0</v>
      </c>
      <c r="AL57" s="697">
        <v>0</v>
      </c>
      <c r="AM57" s="697">
        <v>0</v>
      </c>
      <c r="AN57" s="697">
        <v>0</v>
      </c>
      <c r="AO57" s="698">
        <v>0</v>
      </c>
      <c r="AP57" s="633"/>
      <c r="AQ57" s="696">
        <v>0</v>
      </c>
      <c r="AR57" s="697">
        <v>0</v>
      </c>
      <c r="AS57" s="697">
        <v>22093</v>
      </c>
      <c r="AT57" s="697">
        <v>22093</v>
      </c>
      <c r="AU57" s="697">
        <v>20610.459973497607</v>
      </c>
      <c r="AV57" s="697">
        <v>19894.005094043372</v>
      </c>
      <c r="AW57" s="697">
        <v>19894.005094043372</v>
      </c>
      <c r="AX57" s="697">
        <v>19894.005094043372</v>
      </c>
      <c r="AY57" s="697">
        <v>19894.005094043372</v>
      </c>
      <c r="AZ57" s="697">
        <v>19894.005094043372</v>
      </c>
      <c r="BA57" s="697">
        <v>19040.172781679059</v>
      </c>
      <c r="BB57" s="697">
        <v>19040.172781679059</v>
      </c>
      <c r="BC57" s="697">
        <v>15774.423220185639</v>
      </c>
      <c r="BD57" s="697">
        <v>14579.935529851529</v>
      </c>
      <c r="BE57" s="697">
        <v>14404.210133370734</v>
      </c>
      <c r="BF57" s="697">
        <v>14404.210133370734</v>
      </c>
      <c r="BG57" s="697">
        <v>14321.391920740652</v>
      </c>
      <c r="BH57" s="697">
        <v>14321.391920740652</v>
      </c>
      <c r="BI57" s="697">
        <v>14299.841907822012</v>
      </c>
      <c r="BJ57" s="697">
        <v>6756.7460396160313</v>
      </c>
      <c r="BK57" s="697">
        <v>6756.7460396160313</v>
      </c>
      <c r="BL57" s="697">
        <v>6756.7460396160313</v>
      </c>
      <c r="BM57" s="697">
        <v>6751.0347221622369</v>
      </c>
      <c r="BN57" s="697">
        <v>0</v>
      </c>
      <c r="BO57" s="697">
        <v>0</v>
      </c>
      <c r="BP57" s="697">
        <v>0</v>
      </c>
      <c r="BQ57" s="697">
        <v>0</v>
      </c>
      <c r="BR57" s="697">
        <v>0</v>
      </c>
      <c r="BS57" s="697">
        <v>0</v>
      </c>
      <c r="BT57" s="698">
        <v>0</v>
      </c>
    </row>
    <row r="58" spans="2:73" hidden="1">
      <c r="B58" s="692"/>
      <c r="C58" s="692" t="s">
        <v>5</v>
      </c>
      <c r="D58" s="692"/>
      <c r="E58" s="692" t="s">
        <v>772</v>
      </c>
      <c r="F58" s="692" t="s">
        <v>29</v>
      </c>
      <c r="G58" s="692"/>
      <c r="H58" s="692">
        <v>2013</v>
      </c>
      <c r="I58" s="644" t="s">
        <v>570</v>
      </c>
      <c r="J58" s="644" t="s">
        <v>586</v>
      </c>
      <c r="K58" s="633"/>
      <c r="L58" s="696">
        <v>0</v>
      </c>
      <c r="M58" s="697">
        <v>0</v>
      </c>
      <c r="N58" s="697">
        <v>3</v>
      </c>
      <c r="O58" s="697">
        <v>2.6024683099010941</v>
      </c>
      <c r="P58" s="697">
        <v>2.3952968043414682</v>
      </c>
      <c r="Q58" s="697">
        <v>2.3952968043414682</v>
      </c>
      <c r="R58" s="697">
        <v>2.3952968043414682</v>
      </c>
      <c r="S58" s="697">
        <v>2.3952968043414682</v>
      </c>
      <c r="T58" s="697">
        <v>2.3952968043414682</v>
      </c>
      <c r="U58" s="697">
        <v>2.3942591981269361</v>
      </c>
      <c r="V58" s="697">
        <v>2.3942591981269361</v>
      </c>
      <c r="W58" s="697">
        <v>2.2267940713945822</v>
      </c>
      <c r="X58" s="697">
        <v>2.164867892988859</v>
      </c>
      <c r="Y58" s="697">
        <v>1.8306303904557031</v>
      </c>
      <c r="Z58" s="697">
        <v>1.8306303904557031</v>
      </c>
      <c r="AA58" s="697">
        <v>1.8044159207601336</v>
      </c>
      <c r="AB58" s="697">
        <v>1.8044159207601336</v>
      </c>
      <c r="AC58" s="697">
        <v>1.8018648914462818</v>
      </c>
      <c r="AD58" s="697">
        <v>1.464797777191289</v>
      </c>
      <c r="AE58" s="697">
        <v>1.464797777191289</v>
      </c>
      <c r="AF58" s="697">
        <v>1.464797777191289</v>
      </c>
      <c r="AG58" s="697">
        <v>1.464797777191289</v>
      </c>
      <c r="AH58" s="697">
        <v>0</v>
      </c>
      <c r="AI58" s="697">
        <v>0</v>
      </c>
      <c r="AJ58" s="697">
        <v>0</v>
      </c>
      <c r="AK58" s="697">
        <v>0</v>
      </c>
      <c r="AL58" s="697">
        <v>0</v>
      </c>
      <c r="AM58" s="697">
        <v>0</v>
      </c>
      <c r="AN58" s="697">
        <v>0</v>
      </c>
      <c r="AO58" s="698">
        <v>0</v>
      </c>
      <c r="AP58" s="633"/>
      <c r="AQ58" s="696">
        <v>0</v>
      </c>
      <c r="AR58" s="697">
        <v>0</v>
      </c>
      <c r="AS58" s="697">
        <v>49096</v>
      </c>
      <c r="AT58" s="697">
        <v>49096</v>
      </c>
      <c r="AU58" s="697">
        <v>42590.261380968041</v>
      </c>
      <c r="AV58" s="697">
        <v>39199.830635316241</v>
      </c>
      <c r="AW58" s="697">
        <v>39199.830635316241</v>
      </c>
      <c r="AX58" s="697">
        <v>39199.830635316241</v>
      </c>
      <c r="AY58" s="697">
        <v>39199.830635316241</v>
      </c>
      <c r="AZ58" s="697">
        <v>39199.830635316241</v>
      </c>
      <c r="BA58" s="697">
        <v>39182.849863746684</v>
      </c>
      <c r="BB58" s="697">
        <v>39182.849863746684</v>
      </c>
      <c r="BC58" s="697">
        <v>36442.227243062807</v>
      </c>
      <c r="BD58" s="697">
        <v>35428.784691393674</v>
      </c>
      <c r="BE58" s="697">
        <v>29958.876549937733</v>
      </c>
      <c r="BF58" s="697">
        <v>29958.876549937733</v>
      </c>
      <c r="BG58" s="697">
        <v>29529.868015213175</v>
      </c>
      <c r="BH58" s="697">
        <v>29529.868015213175</v>
      </c>
      <c r="BI58" s="697">
        <v>29488.119570148883</v>
      </c>
      <c r="BJ58" s="697">
        <v>23971.903889661178</v>
      </c>
      <c r="BK58" s="697">
        <v>23971.903889661178</v>
      </c>
      <c r="BL58" s="697">
        <v>23971.903889661178</v>
      </c>
      <c r="BM58" s="697">
        <v>23971.903889661178</v>
      </c>
      <c r="BN58" s="697">
        <v>0</v>
      </c>
      <c r="BO58" s="697">
        <v>0</v>
      </c>
      <c r="BP58" s="697">
        <v>0</v>
      </c>
      <c r="BQ58" s="697">
        <v>0</v>
      </c>
      <c r="BR58" s="697">
        <v>0</v>
      </c>
      <c r="BS58" s="697">
        <v>0</v>
      </c>
      <c r="BT58" s="698">
        <v>0</v>
      </c>
    </row>
    <row r="59" spans="2:73" hidden="1">
      <c r="B59" s="692"/>
      <c r="C59" s="692" t="s">
        <v>21</v>
      </c>
      <c r="D59" s="692"/>
      <c r="E59" s="692" t="s">
        <v>772</v>
      </c>
      <c r="F59" s="692" t="s">
        <v>774</v>
      </c>
      <c r="G59" s="692"/>
      <c r="H59" s="692">
        <v>2014</v>
      </c>
      <c r="I59" s="644" t="s">
        <v>571</v>
      </c>
      <c r="J59" s="644" t="s">
        <v>586</v>
      </c>
      <c r="K59" s="633"/>
      <c r="L59" s="696">
        <v>0</v>
      </c>
      <c r="M59" s="697">
        <v>0</v>
      </c>
      <c r="N59" s="697">
        <v>0</v>
      </c>
      <c r="O59" s="697">
        <v>277.1682909162646</v>
      </c>
      <c r="P59" s="697">
        <v>276.23313329525052</v>
      </c>
      <c r="Q59" s="697">
        <v>183.89620350297886</v>
      </c>
      <c r="R59" s="697">
        <v>166.5157575141879</v>
      </c>
      <c r="S59" s="697">
        <v>166.5157575141879</v>
      </c>
      <c r="T59" s="697">
        <v>166.5157575141879</v>
      </c>
      <c r="U59" s="697">
        <v>166.5157575141879</v>
      </c>
      <c r="V59" s="697">
        <v>166.5157575141879</v>
      </c>
      <c r="W59" s="697">
        <v>166.5157575141879</v>
      </c>
      <c r="X59" s="697">
        <v>166.5157575141879</v>
      </c>
      <c r="Y59" s="697">
        <v>166.03570915651983</v>
      </c>
      <c r="Z59" s="697">
        <v>7.7194159537891762</v>
      </c>
      <c r="AA59" s="697">
        <v>0</v>
      </c>
      <c r="AB59" s="697">
        <v>0</v>
      </c>
      <c r="AC59" s="697">
        <v>0</v>
      </c>
      <c r="AD59" s="697">
        <v>0</v>
      </c>
      <c r="AE59" s="697">
        <v>0</v>
      </c>
      <c r="AF59" s="697">
        <v>0</v>
      </c>
      <c r="AG59" s="697">
        <v>0</v>
      </c>
      <c r="AH59" s="697">
        <v>0</v>
      </c>
      <c r="AI59" s="697">
        <v>0</v>
      </c>
      <c r="AJ59" s="697">
        <v>0</v>
      </c>
      <c r="AK59" s="697">
        <v>0</v>
      </c>
      <c r="AL59" s="697">
        <v>0</v>
      </c>
      <c r="AM59" s="697">
        <v>0</v>
      </c>
      <c r="AN59" s="697">
        <v>0</v>
      </c>
      <c r="AO59" s="698">
        <v>0</v>
      </c>
      <c r="AP59" s="633"/>
      <c r="AQ59" s="696">
        <v>0</v>
      </c>
      <c r="AR59" s="697">
        <v>0</v>
      </c>
      <c r="AS59" s="697">
        <v>0</v>
      </c>
      <c r="AT59" s="697">
        <v>992786.09652314859</v>
      </c>
      <c r="AU59" s="697">
        <v>989532.81157215475</v>
      </c>
      <c r="AV59" s="697">
        <v>664982.44568356324</v>
      </c>
      <c r="AW59" s="697">
        <v>605510.42184878653</v>
      </c>
      <c r="AX59" s="697">
        <v>605510.42184878653</v>
      </c>
      <c r="AY59" s="697">
        <v>605510.42184878653</v>
      </c>
      <c r="AZ59" s="697">
        <v>605510.42184878653</v>
      </c>
      <c r="BA59" s="697">
        <v>605510.42184878653</v>
      </c>
      <c r="BB59" s="697">
        <v>605510.42184878653</v>
      </c>
      <c r="BC59" s="697">
        <v>605510.42184878653</v>
      </c>
      <c r="BD59" s="697">
        <v>601083.88042755506</v>
      </c>
      <c r="BE59" s="697">
        <v>24209.167320633864</v>
      </c>
      <c r="BF59" s="697">
        <v>0</v>
      </c>
      <c r="BG59" s="697">
        <v>0</v>
      </c>
      <c r="BH59" s="697">
        <v>0</v>
      </c>
      <c r="BI59" s="697">
        <v>0</v>
      </c>
      <c r="BJ59" s="697">
        <v>0</v>
      </c>
      <c r="BK59" s="697">
        <v>0</v>
      </c>
      <c r="BL59" s="697">
        <v>0</v>
      </c>
      <c r="BM59" s="697">
        <v>0</v>
      </c>
      <c r="BN59" s="697">
        <v>0</v>
      </c>
      <c r="BO59" s="697">
        <v>0</v>
      </c>
      <c r="BP59" s="697">
        <v>0</v>
      </c>
      <c r="BQ59" s="697">
        <v>0</v>
      </c>
      <c r="BR59" s="697">
        <v>0</v>
      </c>
      <c r="BS59" s="697">
        <v>0</v>
      </c>
      <c r="BT59" s="698">
        <v>0</v>
      </c>
    </row>
    <row r="60" spans="2:73" ht="15.75" hidden="1">
      <c r="B60" s="692"/>
      <c r="C60" s="692" t="s">
        <v>22</v>
      </c>
      <c r="D60" s="692"/>
      <c r="E60" s="692" t="s">
        <v>772</v>
      </c>
      <c r="F60" s="692" t="s">
        <v>774</v>
      </c>
      <c r="G60" s="692"/>
      <c r="H60" s="692">
        <v>2014</v>
      </c>
      <c r="I60" s="644" t="s">
        <v>571</v>
      </c>
      <c r="J60" s="644" t="s">
        <v>586</v>
      </c>
      <c r="K60" s="633"/>
      <c r="L60" s="696">
        <v>0</v>
      </c>
      <c r="M60" s="697">
        <v>0</v>
      </c>
      <c r="N60" s="697">
        <v>0</v>
      </c>
      <c r="O60" s="697">
        <v>83.101029357371075</v>
      </c>
      <c r="P60" s="697">
        <v>82.83799597055625</v>
      </c>
      <c r="Q60" s="697">
        <v>82.83799597055625</v>
      </c>
      <c r="R60" s="697">
        <v>79.820037542958829</v>
      </c>
      <c r="S60" s="697">
        <v>79.820037542958829</v>
      </c>
      <c r="T60" s="697">
        <v>79.820037542958829</v>
      </c>
      <c r="U60" s="697">
        <v>78.208603564165131</v>
      </c>
      <c r="V60" s="697">
        <v>78.208603564165131</v>
      </c>
      <c r="W60" s="697">
        <v>77.414195063849178</v>
      </c>
      <c r="X60" s="697">
        <v>70.587378159759226</v>
      </c>
      <c r="Y60" s="697">
        <v>63.521687307388468</v>
      </c>
      <c r="Z60" s="697">
        <v>63.010068085792746</v>
      </c>
      <c r="AA60" s="697">
        <v>11.422788042189056</v>
      </c>
      <c r="AB60" s="697">
        <v>8.1870966732732331</v>
      </c>
      <c r="AC60" s="697">
        <v>8.1870966732732331</v>
      </c>
      <c r="AD60" s="697">
        <v>6.2247014067430939</v>
      </c>
      <c r="AE60" s="697">
        <v>3.19518800867271</v>
      </c>
      <c r="AF60" s="697">
        <v>3.19518800867271</v>
      </c>
      <c r="AG60" s="697">
        <v>3.19518800867271</v>
      </c>
      <c r="AH60" s="697">
        <v>3.19518800867271</v>
      </c>
      <c r="AI60" s="697">
        <v>0</v>
      </c>
      <c r="AJ60" s="697">
        <v>0</v>
      </c>
      <c r="AK60" s="697">
        <v>0</v>
      </c>
      <c r="AL60" s="697">
        <v>0</v>
      </c>
      <c r="AM60" s="697">
        <v>0</v>
      </c>
      <c r="AN60" s="697">
        <v>0</v>
      </c>
      <c r="AO60" s="698">
        <v>0</v>
      </c>
      <c r="AP60" s="633"/>
      <c r="AQ60" s="696">
        <v>0</v>
      </c>
      <c r="AR60" s="697">
        <v>0</v>
      </c>
      <c r="AS60" s="697">
        <v>0</v>
      </c>
      <c r="AT60" s="697">
        <v>552594.79435522202</v>
      </c>
      <c r="AU60" s="697">
        <v>551678.52056968457</v>
      </c>
      <c r="AV60" s="697">
        <v>551678.52056968457</v>
      </c>
      <c r="AW60" s="697">
        <v>541165.49700816954</v>
      </c>
      <c r="AX60" s="697">
        <v>541165.49700816954</v>
      </c>
      <c r="AY60" s="697">
        <v>541165.49700816954</v>
      </c>
      <c r="AZ60" s="697">
        <v>529470.61972881772</v>
      </c>
      <c r="BA60" s="697">
        <v>529470.61972881772</v>
      </c>
      <c r="BB60" s="697">
        <v>526821.64176762477</v>
      </c>
      <c r="BC60" s="697">
        <v>476661.55142668163</v>
      </c>
      <c r="BD60" s="697">
        <v>426550.34979712788</v>
      </c>
      <c r="BE60" s="697">
        <v>424392.01976097783</v>
      </c>
      <c r="BF60" s="697">
        <v>82576.508243462886</v>
      </c>
      <c r="BG60" s="697">
        <v>71305.014478625468</v>
      </c>
      <c r="BH60" s="697">
        <v>71305.014478625468</v>
      </c>
      <c r="BI60" s="697">
        <v>56107.693072473507</v>
      </c>
      <c r="BJ60" s="697">
        <v>11130.380520763027</v>
      </c>
      <c r="BK60" s="697">
        <v>11130.380520763027</v>
      </c>
      <c r="BL60" s="697">
        <v>11130.380520763027</v>
      </c>
      <c r="BM60" s="697">
        <v>11130.380520763027</v>
      </c>
      <c r="BN60" s="697">
        <v>0</v>
      </c>
      <c r="BO60" s="697">
        <v>0</v>
      </c>
      <c r="BP60" s="697">
        <v>0</v>
      </c>
      <c r="BQ60" s="697">
        <v>0</v>
      </c>
      <c r="BR60" s="697">
        <v>0</v>
      </c>
      <c r="BS60" s="697">
        <v>0</v>
      </c>
      <c r="BT60" s="698">
        <v>0</v>
      </c>
      <c r="BU60" s="163"/>
    </row>
    <row r="61" spans="2:73" hidden="1">
      <c r="B61" s="692"/>
      <c r="C61" s="692" t="s">
        <v>20</v>
      </c>
      <c r="D61" s="692"/>
      <c r="E61" s="692" t="s">
        <v>772</v>
      </c>
      <c r="F61" s="692" t="s">
        <v>774</v>
      </c>
      <c r="G61" s="692"/>
      <c r="H61" s="692">
        <v>2014</v>
      </c>
      <c r="I61" s="644" t="s">
        <v>571</v>
      </c>
      <c r="J61" s="644" t="s">
        <v>586</v>
      </c>
      <c r="K61" s="633"/>
      <c r="L61" s="696">
        <v>0</v>
      </c>
      <c r="M61" s="697">
        <v>0</v>
      </c>
      <c r="N61" s="697">
        <v>0</v>
      </c>
      <c r="O61" s="697">
        <v>40.100791547459252</v>
      </c>
      <c r="P61" s="697">
        <v>40.100791547459252</v>
      </c>
      <c r="Q61" s="697">
        <v>40.100791547459252</v>
      </c>
      <c r="R61" s="697">
        <v>40.100791547459252</v>
      </c>
      <c r="S61" s="697">
        <v>0</v>
      </c>
      <c r="T61" s="697">
        <v>0</v>
      </c>
      <c r="U61" s="697">
        <v>0</v>
      </c>
      <c r="V61" s="697">
        <v>0</v>
      </c>
      <c r="W61" s="697">
        <v>0</v>
      </c>
      <c r="X61" s="697">
        <v>0</v>
      </c>
      <c r="Y61" s="697">
        <v>0</v>
      </c>
      <c r="Z61" s="697">
        <v>0</v>
      </c>
      <c r="AA61" s="697">
        <v>0</v>
      </c>
      <c r="AB61" s="697">
        <v>0</v>
      </c>
      <c r="AC61" s="697">
        <v>0</v>
      </c>
      <c r="AD61" s="697">
        <v>0</v>
      </c>
      <c r="AE61" s="697">
        <v>0</v>
      </c>
      <c r="AF61" s="697">
        <v>0</v>
      </c>
      <c r="AG61" s="697">
        <v>0</v>
      </c>
      <c r="AH61" s="697">
        <v>0</v>
      </c>
      <c r="AI61" s="697">
        <v>0</v>
      </c>
      <c r="AJ61" s="697">
        <v>0</v>
      </c>
      <c r="AK61" s="697">
        <v>0</v>
      </c>
      <c r="AL61" s="697">
        <v>0</v>
      </c>
      <c r="AM61" s="697">
        <v>0</v>
      </c>
      <c r="AN61" s="697">
        <v>0</v>
      </c>
      <c r="AO61" s="698">
        <v>0</v>
      </c>
      <c r="AP61" s="633"/>
      <c r="AQ61" s="696">
        <v>0</v>
      </c>
      <c r="AR61" s="697">
        <v>0</v>
      </c>
      <c r="AS61" s="697">
        <v>0</v>
      </c>
      <c r="AT61" s="697">
        <v>195820.71016667038</v>
      </c>
      <c r="AU61" s="697">
        <v>195820.71016667038</v>
      </c>
      <c r="AV61" s="697">
        <v>195820.71016667038</v>
      </c>
      <c r="AW61" s="697">
        <v>195820.71016667038</v>
      </c>
      <c r="AX61" s="697">
        <v>0</v>
      </c>
      <c r="AY61" s="697">
        <v>0</v>
      </c>
      <c r="AZ61" s="697">
        <v>0</v>
      </c>
      <c r="BA61" s="697">
        <v>0</v>
      </c>
      <c r="BB61" s="697">
        <v>0</v>
      </c>
      <c r="BC61" s="697">
        <v>0</v>
      </c>
      <c r="BD61" s="697">
        <v>0</v>
      </c>
      <c r="BE61" s="697">
        <v>0</v>
      </c>
      <c r="BF61" s="697">
        <v>0</v>
      </c>
      <c r="BG61" s="697">
        <v>0</v>
      </c>
      <c r="BH61" s="697">
        <v>0</v>
      </c>
      <c r="BI61" s="697">
        <v>0</v>
      </c>
      <c r="BJ61" s="697">
        <v>0</v>
      </c>
      <c r="BK61" s="697">
        <v>0</v>
      </c>
      <c r="BL61" s="697">
        <v>0</v>
      </c>
      <c r="BM61" s="697">
        <v>0</v>
      </c>
      <c r="BN61" s="697">
        <v>0</v>
      </c>
      <c r="BO61" s="697">
        <v>0</v>
      </c>
      <c r="BP61" s="697">
        <v>0</v>
      </c>
      <c r="BQ61" s="697">
        <v>0</v>
      </c>
      <c r="BR61" s="697">
        <v>0</v>
      </c>
      <c r="BS61" s="697">
        <v>0</v>
      </c>
      <c r="BT61" s="698">
        <v>0</v>
      </c>
    </row>
    <row r="62" spans="2:73" hidden="1">
      <c r="B62" s="692"/>
      <c r="C62" s="692" t="s">
        <v>1</v>
      </c>
      <c r="D62" s="692"/>
      <c r="E62" s="692" t="s">
        <v>772</v>
      </c>
      <c r="F62" s="692" t="s">
        <v>29</v>
      </c>
      <c r="G62" s="692"/>
      <c r="H62" s="692">
        <v>2014</v>
      </c>
      <c r="I62" s="644" t="s">
        <v>571</v>
      </c>
      <c r="J62" s="644" t="s">
        <v>586</v>
      </c>
      <c r="K62" s="633"/>
      <c r="L62" s="696">
        <v>0</v>
      </c>
      <c r="M62" s="697">
        <v>0</v>
      </c>
      <c r="N62" s="697">
        <v>0</v>
      </c>
      <c r="O62" s="697">
        <v>4.1298378761077768</v>
      </c>
      <c r="P62" s="697">
        <v>4.1298378761077768</v>
      </c>
      <c r="Q62" s="697">
        <v>4.1298378761077768</v>
      </c>
      <c r="R62" s="697">
        <v>4.0130835786335872</v>
      </c>
      <c r="S62" s="697">
        <v>2.7596109521709673</v>
      </c>
      <c r="T62" s="697">
        <v>0</v>
      </c>
      <c r="U62" s="697">
        <v>0</v>
      </c>
      <c r="V62" s="697">
        <v>0</v>
      </c>
      <c r="W62" s="697">
        <v>0</v>
      </c>
      <c r="X62" s="697">
        <v>0</v>
      </c>
      <c r="Y62" s="697">
        <v>0</v>
      </c>
      <c r="Z62" s="697">
        <v>0</v>
      </c>
      <c r="AA62" s="697">
        <v>0</v>
      </c>
      <c r="AB62" s="697">
        <v>0</v>
      </c>
      <c r="AC62" s="697">
        <v>0</v>
      </c>
      <c r="AD62" s="697">
        <v>0</v>
      </c>
      <c r="AE62" s="697">
        <v>0</v>
      </c>
      <c r="AF62" s="697">
        <v>0</v>
      </c>
      <c r="AG62" s="697">
        <v>0</v>
      </c>
      <c r="AH62" s="697">
        <v>0</v>
      </c>
      <c r="AI62" s="697">
        <v>0</v>
      </c>
      <c r="AJ62" s="697">
        <v>0</v>
      </c>
      <c r="AK62" s="697">
        <v>0</v>
      </c>
      <c r="AL62" s="697">
        <v>0</v>
      </c>
      <c r="AM62" s="697">
        <v>0</v>
      </c>
      <c r="AN62" s="697">
        <v>0</v>
      </c>
      <c r="AO62" s="698">
        <v>0</v>
      </c>
      <c r="AP62" s="633"/>
      <c r="AQ62" s="696">
        <v>0</v>
      </c>
      <c r="AR62" s="697">
        <v>0</v>
      </c>
      <c r="AS62" s="697">
        <v>0</v>
      </c>
      <c r="AT62" s="697">
        <v>27957.705229729738</v>
      </c>
      <c r="AU62" s="697">
        <v>27957.705229729738</v>
      </c>
      <c r="AV62" s="697">
        <v>27957.705229729738</v>
      </c>
      <c r="AW62" s="697">
        <v>27853.297183122068</v>
      </c>
      <c r="AX62" s="697">
        <v>18777.442687282917</v>
      </c>
      <c r="AY62" s="697">
        <v>0</v>
      </c>
      <c r="AZ62" s="697">
        <v>0</v>
      </c>
      <c r="BA62" s="697">
        <v>0</v>
      </c>
      <c r="BB62" s="697">
        <v>0</v>
      </c>
      <c r="BC62" s="697">
        <v>0</v>
      </c>
      <c r="BD62" s="697">
        <v>0</v>
      </c>
      <c r="BE62" s="697">
        <v>0</v>
      </c>
      <c r="BF62" s="697">
        <v>0</v>
      </c>
      <c r="BG62" s="697">
        <v>0</v>
      </c>
      <c r="BH62" s="697">
        <v>0</v>
      </c>
      <c r="BI62" s="697">
        <v>0</v>
      </c>
      <c r="BJ62" s="697">
        <v>0</v>
      </c>
      <c r="BK62" s="697">
        <v>0</v>
      </c>
      <c r="BL62" s="697">
        <v>0</v>
      </c>
      <c r="BM62" s="697">
        <v>0</v>
      </c>
      <c r="BN62" s="697">
        <v>0</v>
      </c>
      <c r="BO62" s="697">
        <v>0</v>
      </c>
      <c r="BP62" s="697">
        <v>0</v>
      </c>
      <c r="BQ62" s="697">
        <v>0</v>
      </c>
      <c r="BR62" s="697">
        <v>0</v>
      </c>
      <c r="BS62" s="697">
        <v>0</v>
      </c>
      <c r="BT62" s="698">
        <v>0</v>
      </c>
    </row>
    <row r="63" spans="2:73" hidden="1">
      <c r="B63" s="692"/>
      <c r="C63" s="692" t="s">
        <v>2</v>
      </c>
      <c r="D63" s="692"/>
      <c r="E63" s="692" t="s">
        <v>772</v>
      </c>
      <c r="F63" s="692" t="s">
        <v>29</v>
      </c>
      <c r="G63" s="692"/>
      <c r="H63" s="692">
        <v>2014</v>
      </c>
      <c r="I63" s="644" t="s">
        <v>571</v>
      </c>
      <c r="J63" s="644" t="s">
        <v>586</v>
      </c>
      <c r="K63" s="633"/>
      <c r="L63" s="696">
        <v>0</v>
      </c>
      <c r="M63" s="697">
        <v>0</v>
      </c>
      <c r="N63" s="697">
        <v>0</v>
      </c>
      <c r="O63" s="697">
        <v>3.7294937827141337</v>
      </c>
      <c r="P63" s="697">
        <v>3.7294937827141337</v>
      </c>
      <c r="Q63" s="697">
        <v>3.7294937827141337</v>
      </c>
      <c r="R63" s="697">
        <v>3.7294937827141337</v>
      </c>
      <c r="S63" s="697">
        <v>0</v>
      </c>
      <c r="T63" s="697">
        <v>0</v>
      </c>
      <c r="U63" s="697">
        <v>0</v>
      </c>
      <c r="V63" s="697">
        <v>0</v>
      </c>
      <c r="W63" s="697">
        <v>0</v>
      </c>
      <c r="X63" s="697">
        <v>0</v>
      </c>
      <c r="Y63" s="697">
        <v>0</v>
      </c>
      <c r="Z63" s="697">
        <v>0</v>
      </c>
      <c r="AA63" s="697">
        <v>0</v>
      </c>
      <c r="AB63" s="697">
        <v>0</v>
      </c>
      <c r="AC63" s="697">
        <v>0</v>
      </c>
      <c r="AD63" s="697">
        <v>0</v>
      </c>
      <c r="AE63" s="697">
        <v>0</v>
      </c>
      <c r="AF63" s="697">
        <v>0</v>
      </c>
      <c r="AG63" s="697">
        <v>0</v>
      </c>
      <c r="AH63" s="697">
        <v>0</v>
      </c>
      <c r="AI63" s="697">
        <v>0</v>
      </c>
      <c r="AJ63" s="697">
        <v>0</v>
      </c>
      <c r="AK63" s="697">
        <v>0</v>
      </c>
      <c r="AL63" s="697">
        <v>0</v>
      </c>
      <c r="AM63" s="697">
        <v>0</v>
      </c>
      <c r="AN63" s="697">
        <v>0</v>
      </c>
      <c r="AO63" s="698">
        <v>0</v>
      </c>
      <c r="AP63" s="633"/>
      <c r="AQ63" s="696">
        <v>0</v>
      </c>
      <c r="AR63" s="697">
        <v>0</v>
      </c>
      <c r="AS63" s="697">
        <v>0</v>
      </c>
      <c r="AT63" s="697">
        <v>6649.9178032362843</v>
      </c>
      <c r="AU63" s="697">
        <v>6649.9178032362843</v>
      </c>
      <c r="AV63" s="697">
        <v>6649.9178032362843</v>
      </c>
      <c r="AW63" s="697">
        <v>6649.9178032362843</v>
      </c>
      <c r="AX63" s="697">
        <v>0</v>
      </c>
      <c r="AY63" s="697">
        <v>0</v>
      </c>
      <c r="AZ63" s="697">
        <v>0</v>
      </c>
      <c r="BA63" s="697">
        <v>0</v>
      </c>
      <c r="BB63" s="697">
        <v>0</v>
      </c>
      <c r="BC63" s="697">
        <v>0</v>
      </c>
      <c r="BD63" s="697">
        <v>0</v>
      </c>
      <c r="BE63" s="697">
        <v>0</v>
      </c>
      <c r="BF63" s="697">
        <v>0</v>
      </c>
      <c r="BG63" s="697">
        <v>0</v>
      </c>
      <c r="BH63" s="697">
        <v>0</v>
      </c>
      <c r="BI63" s="697">
        <v>0</v>
      </c>
      <c r="BJ63" s="697">
        <v>0</v>
      </c>
      <c r="BK63" s="697">
        <v>0</v>
      </c>
      <c r="BL63" s="697">
        <v>0</v>
      </c>
      <c r="BM63" s="697">
        <v>0</v>
      </c>
      <c r="BN63" s="697">
        <v>0</v>
      </c>
      <c r="BO63" s="697">
        <v>0</v>
      </c>
      <c r="BP63" s="697">
        <v>0</v>
      </c>
      <c r="BQ63" s="697">
        <v>0</v>
      </c>
      <c r="BR63" s="697">
        <v>0</v>
      </c>
      <c r="BS63" s="697">
        <v>0</v>
      </c>
      <c r="BT63" s="698">
        <v>0</v>
      </c>
    </row>
    <row r="64" spans="2:73" hidden="1">
      <c r="B64" s="692"/>
      <c r="C64" s="692" t="s">
        <v>3</v>
      </c>
      <c r="D64" s="692"/>
      <c r="E64" s="692" t="s">
        <v>772</v>
      </c>
      <c r="F64" s="692" t="s">
        <v>29</v>
      </c>
      <c r="G64" s="692"/>
      <c r="H64" s="692">
        <v>2014</v>
      </c>
      <c r="I64" s="644" t="s">
        <v>571</v>
      </c>
      <c r="J64" s="644" t="s">
        <v>586</v>
      </c>
      <c r="K64" s="633"/>
      <c r="L64" s="696">
        <v>0</v>
      </c>
      <c r="M64" s="697">
        <v>0</v>
      </c>
      <c r="N64" s="697">
        <v>0</v>
      </c>
      <c r="O64" s="697">
        <v>44.894053371686638</v>
      </c>
      <c r="P64" s="697">
        <v>44.894053371686638</v>
      </c>
      <c r="Q64" s="697">
        <v>44.894053371686638</v>
      </c>
      <c r="R64" s="697">
        <v>44.894053371686638</v>
      </c>
      <c r="S64" s="697">
        <v>44.894053371686638</v>
      </c>
      <c r="T64" s="697">
        <v>44.894053371686638</v>
      </c>
      <c r="U64" s="697">
        <v>44.894053371686638</v>
      </c>
      <c r="V64" s="697">
        <v>44.894053371686638</v>
      </c>
      <c r="W64" s="697">
        <v>44.894053371686638</v>
      </c>
      <c r="X64" s="697">
        <v>44.894053371686638</v>
      </c>
      <c r="Y64" s="697">
        <v>44.894053371686638</v>
      </c>
      <c r="Z64" s="697">
        <v>44.894053371686638</v>
      </c>
      <c r="AA64" s="697">
        <v>44.894053371686638</v>
      </c>
      <c r="AB64" s="697">
        <v>44.894053371686638</v>
      </c>
      <c r="AC64" s="697">
        <v>44.894053371686638</v>
      </c>
      <c r="AD64" s="697">
        <v>44.894053371686638</v>
      </c>
      <c r="AE64" s="697">
        <v>44.894053371686638</v>
      </c>
      <c r="AF64" s="697">
        <v>44.894053371686638</v>
      </c>
      <c r="AG64" s="697">
        <v>41.045677733959515</v>
      </c>
      <c r="AH64" s="697">
        <v>0</v>
      </c>
      <c r="AI64" s="697">
        <v>0</v>
      </c>
      <c r="AJ64" s="697">
        <v>0</v>
      </c>
      <c r="AK64" s="697">
        <v>0</v>
      </c>
      <c r="AL64" s="697">
        <v>0</v>
      </c>
      <c r="AM64" s="697">
        <v>0</v>
      </c>
      <c r="AN64" s="697">
        <v>0</v>
      </c>
      <c r="AO64" s="698">
        <v>0</v>
      </c>
      <c r="AP64" s="633"/>
      <c r="AQ64" s="696">
        <v>0</v>
      </c>
      <c r="AR64" s="697">
        <v>0</v>
      </c>
      <c r="AS64" s="697">
        <v>0</v>
      </c>
      <c r="AT64" s="697">
        <v>83687.272644498473</v>
      </c>
      <c r="AU64" s="697">
        <v>83687.272644498473</v>
      </c>
      <c r="AV64" s="697">
        <v>83687.272644498473</v>
      </c>
      <c r="AW64" s="697">
        <v>83687.272644498473</v>
      </c>
      <c r="AX64" s="697">
        <v>83687.272644498473</v>
      </c>
      <c r="AY64" s="697">
        <v>83687.272644498473</v>
      </c>
      <c r="AZ64" s="697">
        <v>83687.272644498473</v>
      </c>
      <c r="BA64" s="697">
        <v>83687.272644498473</v>
      </c>
      <c r="BB64" s="697">
        <v>83687.272644498473</v>
      </c>
      <c r="BC64" s="697">
        <v>83687.272644498473</v>
      </c>
      <c r="BD64" s="697">
        <v>83687.272644498473</v>
      </c>
      <c r="BE64" s="697">
        <v>83687.272644498473</v>
      </c>
      <c r="BF64" s="697">
        <v>83687.272644498473</v>
      </c>
      <c r="BG64" s="697">
        <v>83687.272644498473</v>
      </c>
      <c r="BH64" s="697">
        <v>83687.272644498473</v>
      </c>
      <c r="BI64" s="697">
        <v>83687.272644498473</v>
      </c>
      <c r="BJ64" s="697">
        <v>83687.272644498473</v>
      </c>
      <c r="BK64" s="697">
        <v>83687.272644498473</v>
      </c>
      <c r="BL64" s="697">
        <v>80245.845719408666</v>
      </c>
      <c r="BM64" s="697">
        <v>0</v>
      </c>
      <c r="BN64" s="697">
        <v>0</v>
      </c>
      <c r="BO64" s="697">
        <v>0</v>
      </c>
      <c r="BP64" s="697">
        <v>0</v>
      </c>
      <c r="BQ64" s="697">
        <v>0</v>
      </c>
      <c r="BR64" s="697">
        <v>0</v>
      </c>
      <c r="BS64" s="697">
        <v>0</v>
      </c>
      <c r="BT64" s="698">
        <v>0</v>
      </c>
    </row>
    <row r="65" spans="2:73" hidden="1">
      <c r="B65" s="692"/>
      <c r="C65" s="692" t="s">
        <v>4</v>
      </c>
      <c r="D65" s="692"/>
      <c r="E65" s="692" t="s">
        <v>772</v>
      </c>
      <c r="F65" s="692" t="s">
        <v>29</v>
      </c>
      <c r="G65" s="692"/>
      <c r="H65" s="692">
        <v>2014</v>
      </c>
      <c r="I65" s="644" t="s">
        <v>571</v>
      </c>
      <c r="J65" s="644" t="s">
        <v>586</v>
      </c>
      <c r="K65" s="633"/>
      <c r="L65" s="696">
        <v>0</v>
      </c>
      <c r="M65" s="697">
        <v>0</v>
      </c>
      <c r="N65" s="697">
        <v>4.7629501015884644E-3</v>
      </c>
      <c r="O65" s="697">
        <v>6.6167255093147945</v>
      </c>
      <c r="P65" s="697">
        <v>6.2377499350464882</v>
      </c>
      <c r="Q65" s="697">
        <v>6.0546055379140444</v>
      </c>
      <c r="R65" s="697">
        <v>6.0546055379140444</v>
      </c>
      <c r="S65" s="697">
        <v>6.0546055379140444</v>
      </c>
      <c r="T65" s="697">
        <v>6.0546055379140444</v>
      </c>
      <c r="U65" s="697">
        <v>6.0546055379140444</v>
      </c>
      <c r="V65" s="697">
        <v>5.8291274139485685</v>
      </c>
      <c r="W65" s="697">
        <v>5.8291274139485685</v>
      </c>
      <c r="X65" s="697">
        <v>4.9937842348215291</v>
      </c>
      <c r="Y65" s="697">
        <v>3.6698391031837043</v>
      </c>
      <c r="Z65" s="697">
        <v>3.669752277303111</v>
      </c>
      <c r="AA65" s="697">
        <v>3.669752277303111</v>
      </c>
      <c r="AB65" s="697">
        <v>3.6627885265473004</v>
      </c>
      <c r="AC65" s="697">
        <v>3.6627885265473004</v>
      </c>
      <c r="AD65" s="697">
        <v>3.6554094338673599</v>
      </c>
      <c r="AE65" s="697">
        <v>1.7271990400081405</v>
      </c>
      <c r="AF65" s="697">
        <v>1.7271990400081405</v>
      </c>
      <c r="AG65" s="697">
        <v>1.7271990400081405</v>
      </c>
      <c r="AH65" s="697">
        <v>1.7257390795529841</v>
      </c>
      <c r="AI65" s="697">
        <v>0</v>
      </c>
      <c r="AJ65" s="697">
        <v>0</v>
      </c>
      <c r="AK65" s="697">
        <v>0</v>
      </c>
      <c r="AL65" s="697">
        <v>0</v>
      </c>
      <c r="AM65" s="697">
        <v>0</v>
      </c>
      <c r="AN65" s="697">
        <v>0</v>
      </c>
      <c r="AO65" s="698">
        <v>0</v>
      </c>
      <c r="AP65" s="633"/>
      <c r="AQ65" s="696">
        <v>0</v>
      </c>
      <c r="AR65" s="697">
        <v>0</v>
      </c>
      <c r="AS65" s="697">
        <v>0</v>
      </c>
      <c r="AT65" s="697">
        <v>89961.535225374697</v>
      </c>
      <c r="AU65" s="697">
        <v>83924.710130673979</v>
      </c>
      <c r="AV65" s="697">
        <v>81007.343504348275</v>
      </c>
      <c r="AW65" s="697">
        <v>81007.343504348275</v>
      </c>
      <c r="AX65" s="697">
        <v>81007.343504348275</v>
      </c>
      <c r="AY65" s="697">
        <v>81007.343504348275</v>
      </c>
      <c r="AZ65" s="697">
        <v>81007.343504348275</v>
      </c>
      <c r="BA65" s="697">
        <v>77530.583189075332</v>
      </c>
      <c r="BB65" s="697">
        <v>77530.583189075332</v>
      </c>
      <c r="BC65" s="697">
        <v>64232.622558398536</v>
      </c>
      <c r="BD65" s="697">
        <v>59368.731442195742</v>
      </c>
      <c r="BE65" s="697">
        <v>58653.186860405127</v>
      </c>
      <c r="BF65" s="697">
        <v>58653.186860405127</v>
      </c>
      <c r="BG65" s="697">
        <v>58315.955449875837</v>
      </c>
      <c r="BH65" s="697">
        <v>58315.955449875837</v>
      </c>
      <c r="BI65" s="697">
        <v>58228.204929517007</v>
      </c>
      <c r="BJ65" s="697">
        <v>27513.114871308946</v>
      </c>
      <c r="BK65" s="697">
        <v>27513.114871308946</v>
      </c>
      <c r="BL65" s="697">
        <v>27513.114871308946</v>
      </c>
      <c r="BM65" s="697">
        <v>27489.85868671189</v>
      </c>
      <c r="BN65" s="697">
        <v>0</v>
      </c>
      <c r="BO65" s="697">
        <v>0</v>
      </c>
      <c r="BP65" s="697">
        <v>0</v>
      </c>
      <c r="BQ65" s="697">
        <v>0</v>
      </c>
      <c r="BR65" s="697">
        <v>0</v>
      </c>
      <c r="BS65" s="697">
        <v>0</v>
      </c>
      <c r="BT65" s="698">
        <v>0</v>
      </c>
    </row>
    <row r="66" spans="2:73" hidden="1">
      <c r="B66" s="692"/>
      <c r="C66" s="692" t="s">
        <v>5</v>
      </c>
      <c r="D66" s="692"/>
      <c r="E66" s="692" t="s">
        <v>772</v>
      </c>
      <c r="F66" s="692" t="s">
        <v>29</v>
      </c>
      <c r="G66" s="692"/>
      <c r="H66" s="692">
        <v>2014</v>
      </c>
      <c r="I66" s="644" t="s">
        <v>571</v>
      </c>
      <c r="J66" s="644" t="s">
        <v>586</v>
      </c>
      <c r="K66" s="633"/>
      <c r="L66" s="696">
        <v>0</v>
      </c>
      <c r="M66" s="697">
        <v>0</v>
      </c>
      <c r="N66" s="697">
        <v>0</v>
      </c>
      <c r="O66" s="697">
        <v>22.986101298954747</v>
      </c>
      <c r="P66" s="697">
        <v>20.064371737185652</v>
      </c>
      <c r="Q66" s="697">
        <v>18.541728065685724</v>
      </c>
      <c r="R66" s="697">
        <v>18.541728065685724</v>
      </c>
      <c r="S66" s="697">
        <v>18.541728065685724</v>
      </c>
      <c r="T66" s="697">
        <v>18.541728065685724</v>
      </c>
      <c r="U66" s="697">
        <v>18.541728065685724</v>
      </c>
      <c r="V66" s="697">
        <v>18.527860696073152</v>
      </c>
      <c r="W66" s="697">
        <v>18.527860696073152</v>
      </c>
      <c r="X66" s="697">
        <v>17.297046088016131</v>
      </c>
      <c r="Y66" s="697">
        <v>15.741374177932412</v>
      </c>
      <c r="Z66" s="697">
        <v>13.334395337030289</v>
      </c>
      <c r="AA66" s="697">
        <v>13.334395337030289</v>
      </c>
      <c r="AB66" s="697">
        <v>13.270230506662998</v>
      </c>
      <c r="AC66" s="697">
        <v>13.270230506662998</v>
      </c>
      <c r="AD66" s="697">
        <v>13.243125141401032</v>
      </c>
      <c r="AE66" s="697">
        <v>10.765790688457193</v>
      </c>
      <c r="AF66" s="697">
        <v>10.765790688457193</v>
      </c>
      <c r="AG66" s="697">
        <v>10.765790688457193</v>
      </c>
      <c r="AH66" s="697">
        <v>10.765790688457193</v>
      </c>
      <c r="AI66" s="697">
        <v>0</v>
      </c>
      <c r="AJ66" s="697">
        <v>0</v>
      </c>
      <c r="AK66" s="697">
        <v>0</v>
      </c>
      <c r="AL66" s="697">
        <v>0</v>
      </c>
      <c r="AM66" s="697">
        <v>0</v>
      </c>
      <c r="AN66" s="697">
        <v>0</v>
      </c>
      <c r="AO66" s="698">
        <v>0</v>
      </c>
      <c r="AP66" s="633"/>
      <c r="AQ66" s="696">
        <v>0</v>
      </c>
      <c r="AR66" s="697">
        <v>0</v>
      </c>
      <c r="AS66" s="697">
        <v>0</v>
      </c>
      <c r="AT66" s="697">
        <v>351226.18611423316</v>
      </c>
      <c r="AU66" s="697">
        <v>304685.00632323849</v>
      </c>
      <c r="AV66" s="697">
        <v>280430.3204001548</v>
      </c>
      <c r="AW66" s="697">
        <v>280430.3204001548</v>
      </c>
      <c r="AX66" s="697">
        <v>280430.3204001548</v>
      </c>
      <c r="AY66" s="697">
        <v>280430.3204001548</v>
      </c>
      <c r="AZ66" s="697">
        <v>280430.3204001548</v>
      </c>
      <c r="BA66" s="697">
        <v>280308.84224234865</v>
      </c>
      <c r="BB66" s="697">
        <v>280308.84224234865</v>
      </c>
      <c r="BC66" s="697">
        <v>260702.79631923485</v>
      </c>
      <c r="BD66" s="697">
        <v>253452.76449854425</v>
      </c>
      <c r="BE66" s="697">
        <v>214321.77674152204</v>
      </c>
      <c r="BF66" s="697">
        <v>214321.77674152204</v>
      </c>
      <c r="BG66" s="697">
        <v>211252.70733746135</v>
      </c>
      <c r="BH66" s="697">
        <v>211252.70733746135</v>
      </c>
      <c r="BI66" s="697">
        <v>210954.04457193811</v>
      </c>
      <c r="BJ66" s="697">
        <v>171491.77890383426</v>
      </c>
      <c r="BK66" s="697">
        <v>171491.77890383426</v>
      </c>
      <c r="BL66" s="697">
        <v>171491.77890383426</v>
      </c>
      <c r="BM66" s="697">
        <v>171491.77890383426</v>
      </c>
      <c r="BN66" s="697">
        <v>0</v>
      </c>
      <c r="BO66" s="697">
        <v>0</v>
      </c>
      <c r="BP66" s="697">
        <v>0</v>
      </c>
      <c r="BQ66" s="697">
        <v>0</v>
      </c>
      <c r="BR66" s="697">
        <v>0</v>
      </c>
      <c r="BS66" s="697">
        <v>0</v>
      </c>
      <c r="BT66" s="698">
        <v>0</v>
      </c>
    </row>
    <row r="67" spans="2:73" hidden="1">
      <c r="B67" s="692"/>
      <c r="C67" s="692" t="s">
        <v>14</v>
      </c>
      <c r="D67" s="692"/>
      <c r="E67" s="692" t="s">
        <v>772</v>
      </c>
      <c r="F67" s="692" t="s">
        <v>29</v>
      </c>
      <c r="G67" s="692"/>
      <c r="H67" s="692">
        <v>2014</v>
      </c>
      <c r="I67" s="644" t="s">
        <v>571</v>
      </c>
      <c r="J67" s="644" t="s">
        <v>586</v>
      </c>
      <c r="K67" s="633"/>
      <c r="L67" s="696">
        <v>0</v>
      </c>
      <c r="M67" s="697">
        <v>0</v>
      </c>
      <c r="N67" s="697">
        <v>0</v>
      </c>
      <c r="O67" s="697">
        <v>14.833026640349999</v>
      </c>
      <c r="P67" s="697">
        <v>14.828472601715475</v>
      </c>
      <c r="Q67" s="697">
        <v>14.598775725578889</v>
      </c>
      <c r="R67" s="697">
        <v>14.502143433317542</v>
      </c>
      <c r="S67" s="697">
        <v>14.405511146178469</v>
      </c>
      <c r="T67" s="697">
        <v>14.405511146178469</v>
      </c>
      <c r="U67" s="697">
        <v>14.305396658135578</v>
      </c>
      <c r="V67" s="697">
        <v>14.305396658135578</v>
      </c>
      <c r="W67" s="697">
        <v>13.39425254939124</v>
      </c>
      <c r="X67" s="697">
        <v>13.054852541070431</v>
      </c>
      <c r="Y67" s="697">
        <v>12.654932227451354</v>
      </c>
      <c r="Z67" s="697">
        <v>12.654932227451354</v>
      </c>
      <c r="AA67" s="697">
        <v>11.676243108231574</v>
      </c>
      <c r="AB67" s="697">
        <v>11.676243108231574</v>
      </c>
      <c r="AC67" s="697">
        <v>11.027543116826564</v>
      </c>
      <c r="AD67" s="697">
        <v>10.740330621600151</v>
      </c>
      <c r="AE67" s="697">
        <v>10.740330621600151</v>
      </c>
      <c r="AF67" s="697">
        <v>10.740330621600151</v>
      </c>
      <c r="AG67" s="697">
        <v>10.740330621600151</v>
      </c>
      <c r="AH67" s="697">
        <v>10.740330621600151</v>
      </c>
      <c r="AI67" s="697">
        <v>0.17180000245571136</v>
      </c>
      <c r="AJ67" s="697">
        <v>0</v>
      </c>
      <c r="AK67" s="697">
        <v>0</v>
      </c>
      <c r="AL67" s="697">
        <v>0</v>
      </c>
      <c r="AM67" s="697">
        <v>0</v>
      </c>
      <c r="AN67" s="697">
        <v>0</v>
      </c>
      <c r="AO67" s="698">
        <v>0</v>
      </c>
      <c r="AP67" s="633"/>
      <c r="AQ67" s="696">
        <v>0</v>
      </c>
      <c r="AR67" s="697">
        <v>0</v>
      </c>
      <c r="AS67" s="697">
        <v>0</v>
      </c>
      <c r="AT67" s="697">
        <v>71821.526363372803</v>
      </c>
      <c r="AU67" s="697">
        <v>71732.842437744141</v>
      </c>
      <c r="AV67" s="697">
        <v>67319.133218765259</v>
      </c>
      <c r="AW67" s="697">
        <v>65467.014835357666</v>
      </c>
      <c r="AX67" s="697">
        <v>63318.990867614746</v>
      </c>
      <c r="AY67" s="697">
        <v>63318.990867614746</v>
      </c>
      <c r="AZ67" s="697">
        <v>61398.427192687988</v>
      </c>
      <c r="BA67" s="697">
        <v>60095.036655426025</v>
      </c>
      <c r="BB67" s="697">
        <v>42588.378021240234</v>
      </c>
      <c r="BC67" s="697">
        <v>42271.378021240234</v>
      </c>
      <c r="BD67" s="697">
        <v>38972.724487304688</v>
      </c>
      <c r="BE67" s="697">
        <v>38972.724487304688</v>
      </c>
      <c r="BF67" s="697">
        <v>35716.965209960938</v>
      </c>
      <c r="BG67" s="697">
        <v>35716.965209960938</v>
      </c>
      <c r="BH67" s="697">
        <v>30382.965209960938</v>
      </c>
      <c r="BI67" s="697">
        <v>28010.340209960938</v>
      </c>
      <c r="BJ67" s="697">
        <v>28010.340209960938</v>
      </c>
      <c r="BK67" s="697">
        <v>28010.340209960938</v>
      </c>
      <c r="BL67" s="697">
        <v>28010.340209960938</v>
      </c>
      <c r="BM67" s="697">
        <v>28010.340209960938</v>
      </c>
      <c r="BN67" s="697">
        <v>1266</v>
      </c>
      <c r="BO67" s="697">
        <v>0</v>
      </c>
      <c r="BP67" s="697">
        <v>0</v>
      </c>
      <c r="BQ67" s="697">
        <v>0</v>
      </c>
      <c r="BR67" s="697">
        <v>0</v>
      </c>
      <c r="BS67" s="697">
        <v>0</v>
      </c>
      <c r="BT67" s="698">
        <v>0</v>
      </c>
    </row>
    <row r="68" spans="2:73" hidden="1">
      <c r="B68" s="692"/>
      <c r="C68" s="692" t="s">
        <v>42</v>
      </c>
      <c r="D68" s="692"/>
      <c r="E68" s="692" t="s">
        <v>772</v>
      </c>
      <c r="F68" s="692" t="s">
        <v>29</v>
      </c>
      <c r="G68" s="692"/>
      <c r="H68" s="692">
        <v>2014</v>
      </c>
      <c r="I68" s="644" t="s">
        <v>571</v>
      </c>
      <c r="J68" s="644" t="s">
        <v>586</v>
      </c>
      <c r="K68" s="633"/>
      <c r="L68" s="696">
        <v>0</v>
      </c>
      <c r="M68" s="697">
        <v>0</v>
      </c>
      <c r="N68" s="697">
        <v>0</v>
      </c>
      <c r="O68" s="697">
        <v>279</v>
      </c>
      <c r="P68" s="697">
        <v>0</v>
      </c>
      <c r="Q68" s="697">
        <v>0</v>
      </c>
      <c r="R68" s="697">
        <v>0</v>
      </c>
      <c r="S68" s="697">
        <v>0</v>
      </c>
      <c r="T68" s="697">
        <v>0</v>
      </c>
      <c r="U68" s="697">
        <v>0</v>
      </c>
      <c r="V68" s="697">
        <v>0</v>
      </c>
      <c r="W68" s="697">
        <v>0</v>
      </c>
      <c r="X68" s="697">
        <v>0</v>
      </c>
      <c r="Y68" s="697">
        <v>0</v>
      </c>
      <c r="Z68" s="697">
        <v>0</v>
      </c>
      <c r="AA68" s="697">
        <v>0</v>
      </c>
      <c r="AB68" s="697">
        <v>0</v>
      </c>
      <c r="AC68" s="697">
        <v>0</v>
      </c>
      <c r="AD68" s="697">
        <v>0</v>
      </c>
      <c r="AE68" s="697">
        <v>0</v>
      </c>
      <c r="AF68" s="697">
        <v>0</v>
      </c>
      <c r="AG68" s="697">
        <v>0</v>
      </c>
      <c r="AH68" s="697">
        <v>0</v>
      </c>
      <c r="AI68" s="697">
        <v>0</v>
      </c>
      <c r="AJ68" s="697">
        <v>0</v>
      </c>
      <c r="AK68" s="697">
        <v>0</v>
      </c>
      <c r="AL68" s="697">
        <v>0</v>
      </c>
      <c r="AM68" s="697">
        <v>0</v>
      </c>
      <c r="AN68" s="697">
        <v>0</v>
      </c>
      <c r="AO68" s="698">
        <v>0</v>
      </c>
      <c r="AP68" s="633"/>
      <c r="AQ68" s="696">
        <v>0</v>
      </c>
      <c r="AR68" s="697">
        <v>0</v>
      </c>
      <c r="AS68" s="697">
        <v>0</v>
      </c>
      <c r="AT68" s="697">
        <v>0</v>
      </c>
      <c r="AU68" s="697">
        <v>0</v>
      </c>
      <c r="AV68" s="697">
        <v>0</v>
      </c>
      <c r="AW68" s="697">
        <v>0</v>
      </c>
      <c r="AX68" s="697">
        <v>0</v>
      </c>
      <c r="AY68" s="697">
        <v>0</v>
      </c>
      <c r="AZ68" s="697">
        <v>0</v>
      </c>
      <c r="BA68" s="697">
        <v>0</v>
      </c>
      <c r="BB68" s="697">
        <v>0</v>
      </c>
      <c r="BC68" s="697">
        <v>0</v>
      </c>
      <c r="BD68" s="697">
        <v>0</v>
      </c>
      <c r="BE68" s="697">
        <v>0</v>
      </c>
      <c r="BF68" s="697">
        <v>0</v>
      </c>
      <c r="BG68" s="697">
        <v>0</v>
      </c>
      <c r="BH68" s="697">
        <v>0</v>
      </c>
      <c r="BI68" s="697">
        <v>0</v>
      </c>
      <c r="BJ68" s="697">
        <v>0</v>
      </c>
      <c r="BK68" s="697">
        <v>0</v>
      </c>
      <c r="BL68" s="697">
        <v>0</v>
      </c>
      <c r="BM68" s="697">
        <v>0</v>
      </c>
      <c r="BN68" s="697">
        <v>0</v>
      </c>
      <c r="BO68" s="697">
        <v>0</v>
      </c>
      <c r="BP68" s="697">
        <v>0</v>
      </c>
      <c r="BQ68" s="697">
        <v>0</v>
      </c>
      <c r="BR68" s="697">
        <v>0</v>
      </c>
      <c r="BS68" s="697">
        <v>0</v>
      </c>
      <c r="BT68" s="698">
        <v>0</v>
      </c>
    </row>
    <row r="69" spans="2:73" hidden="1">
      <c r="B69" s="692"/>
      <c r="C69" s="692" t="s">
        <v>9</v>
      </c>
      <c r="D69" s="692"/>
      <c r="E69" s="692" t="s">
        <v>772</v>
      </c>
      <c r="F69" s="692" t="s">
        <v>773</v>
      </c>
      <c r="G69" s="692"/>
      <c r="H69" s="692">
        <v>2014</v>
      </c>
      <c r="I69" s="644" t="s">
        <v>571</v>
      </c>
      <c r="J69" s="644" t="s">
        <v>586</v>
      </c>
      <c r="K69" s="633"/>
      <c r="L69" s="696">
        <v>0</v>
      </c>
      <c r="M69" s="697">
        <v>0</v>
      </c>
      <c r="N69" s="697">
        <v>0</v>
      </c>
      <c r="O69" s="697">
        <v>35</v>
      </c>
      <c r="P69" s="697">
        <v>0</v>
      </c>
      <c r="Q69" s="697">
        <v>0</v>
      </c>
      <c r="R69" s="697">
        <v>0</v>
      </c>
      <c r="S69" s="697">
        <v>0</v>
      </c>
      <c r="T69" s="697">
        <v>0</v>
      </c>
      <c r="U69" s="697">
        <v>0</v>
      </c>
      <c r="V69" s="697">
        <v>0</v>
      </c>
      <c r="W69" s="697">
        <v>0</v>
      </c>
      <c r="X69" s="697">
        <v>0</v>
      </c>
      <c r="Y69" s="697">
        <v>0</v>
      </c>
      <c r="Z69" s="697">
        <v>0</v>
      </c>
      <c r="AA69" s="697">
        <v>0</v>
      </c>
      <c r="AB69" s="697">
        <v>0</v>
      </c>
      <c r="AC69" s="697">
        <v>0</v>
      </c>
      <c r="AD69" s="697">
        <v>0</v>
      </c>
      <c r="AE69" s="697">
        <v>0</v>
      </c>
      <c r="AF69" s="697">
        <v>0</v>
      </c>
      <c r="AG69" s="697">
        <v>0</v>
      </c>
      <c r="AH69" s="697">
        <v>0</v>
      </c>
      <c r="AI69" s="697">
        <v>0</v>
      </c>
      <c r="AJ69" s="697">
        <v>0</v>
      </c>
      <c r="AK69" s="697">
        <v>0</v>
      </c>
      <c r="AL69" s="697">
        <v>0</v>
      </c>
      <c r="AM69" s="697">
        <v>0</v>
      </c>
      <c r="AN69" s="697">
        <v>0</v>
      </c>
      <c r="AO69" s="698">
        <v>0</v>
      </c>
      <c r="AP69" s="633"/>
      <c r="AQ69" s="696">
        <v>0</v>
      </c>
      <c r="AR69" s="697">
        <v>0</v>
      </c>
      <c r="AS69" s="697">
        <v>0</v>
      </c>
      <c r="AT69" s="697">
        <v>0</v>
      </c>
      <c r="AU69" s="697">
        <v>0</v>
      </c>
      <c r="AV69" s="697">
        <v>0</v>
      </c>
      <c r="AW69" s="697">
        <v>0</v>
      </c>
      <c r="AX69" s="697">
        <v>0</v>
      </c>
      <c r="AY69" s="697">
        <v>0</v>
      </c>
      <c r="AZ69" s="697">
        <v>0</v>
      </c>
      <c r="BA69" s="697">
        <v>0</v>
      </c>
      <c r="BB69" s="697">
        <v>0</v>
      </c>
      <c r="BC69" s="697">
        <v>0</v>
      </c>
      <c r="BD69" s="697">
        <v>0</v>
      </c>
      <c r="BE69" s="697">
        <v>0</v>
      </c>
      <c r="BF69" s="697">
        <v>0</v>
      </c>
      <c r="BG69" s="697">
        <v>0</v>
      </c>
      <c r="BH69" s="697">
        <v>0</v>
      </c>
      <c r="BI69" s="697">
        <v>0</v>
      </c>
      <c r="BJ69" s="697">
        <v>0</v>
      </c>
      <c r="BK69" s="697">
        <v>0</v>
      </c>
      <c r="BL69" s="697">
        <v>0</v>
      </c>
      <c r="BM69" s="697">
        <v>0</v>
      </c>
      <c r="BN69" s="697">
        <v>0</v>
      </c>
      <c r="BO69" s="697">
        <v>0</v>
      </c>
      <c r="BP69" s="697">
        <v>0</v>
      </c>
      <c r="BQ69" s="697">
        <v>0</v>
      </c>
      <c r="BR69" s="697">
        <v>0</v>
      </c>
      <c r="BS69" s="697">
        <v>0</v>
      </c>
      <c r="BT69" s="698">
        <v>0</v>
      </c>
    </row>
    <row r="70" spans="2:73" hidden="1">
      <c r="B70" s="692"/>
      <c r="C70" s="692" t="s">
        <v>97</v>
      </c>
      <c r="D70" s="692"/>
      <c r="E70" s="692" t="s">
        <v>777</v>
      </c>
      <c r="F70" s="692" t="s">
        <v>29</v>
      </c>
      <c r="G70" s="692"/>
      <c r="H70" s="692">
        <v>2015</v>
      </c>
      <c r="I70" s="644" t="s">
        <v>572</v>
      </c>
      <c r="J70" s="644" t="s">
        <v>586</v>
      </c>
      <c r="K70" s="633"/>
      <c r="L70" s="696">
        <v>0</v>
      </c>
      <c r="M70" s="697">
        <v>0</v>
      </c>
      <c r="N70" s="697">
        <v>0</v>
      </c>
      <c r="O70" s="697">
        <v>0</v>
      </c>
      <c r="P70" s="697">
        <v>1.8940619853286125</v>
      </c>
      <c r="Q70" s="697">
        <v>1.8940619853286125</v>
      </c>
      <c r="R70" s="697">
        <v>1.8940619853286125</v>
      </c>
      <c r="S70" s="697">
        <v>1.7773076878544234</v>
      </c>
      <c r="T70" s="697">
        <v>0.89716125641366173</v>
      </c>
      <c r="U70" s="697">
        <v>0</v>
      </c>
      <c r="V70" s="697">
        <v>0</v>
      </c>
      <c r="W70" s="697">
        <v>0</v>
      </c>
      <c r="X70" s="697">
        <v>0</v>
      </c>
      <c r="Y70" s="697">
        <v>0</v>
      </c>
      <c r="Z70" s="697">
        <v>0</v>
      </c>
      <c r="AA70" s="697">
        <v>0</v>
      </c>
      <c r="AB70" s="697">
        <v>0</v>
      </c>
      <c r="AC70" s="697">
        <v>0</v>
      </c>
      <c r="AD70" s="697">
        <v>0</v>
      </c>
      <c r="AE70" s="697">
        <v>0</v>
      </c>
      <c r="AF70" s="697">
        <v>0</v>
      </c>
      <c r="AG70" s="697">
        <v>0</v>
      </c>
      <c r="AH70" s="697">
        <v>0</v>
      </c>
      <c r="AI70" s="697">
        <v>0</v>
      </c>
      <c r="AJ70" s="697">
        <v>0</v>
      </c>
      <c r="AK70" s="697">
        <v>0</v>
      </c>
      <c r="AL70" s="697">
        <v>0</v>
      </c>
      <c r="AM70" s="697">
        <v>0</v>
      </c>
      <c r="AN70" s="697">
        <v>0</v>
      </c>
      <c r="AO70" s="698">
        <v>0</v>
      </c>
      <c r="AP70" s="633"/>
      <c r="AQ70" s="696">
        <v>0</v>
      </c>
      <c r="AR70" s="697">
        <v>0</v>
      </c>
      <c r="AS70" s="697">
        <v>0</v>
      </c>
      <c r="AT70" s="697">
        <v>0</v>
      </c>
      <c r="AU70" s="697">
        <v>11615.871880481795</v>
      </c>
      <c r="AV70" s="697">
        <v>11615.871880481795</v>
      </c>
      <c r="AW70" s="697">
        <v>11615.871880481795</v>
      </c>
      <c r="AX70" s="697">
        <v>11511.463833874126</v>
      </c>
      <c r="AY70" s="697">
        <v>6104.6264729110871</v>
      </c>
      <c r="AZ70" s="697">
        <v>0</v>
      </c>
      <c r="BA70" s="697">
        <v>0</v>
      </c>
      <c r="BB70" s="697">
        <v>0</v>
      </c>
      <c r="BC70" s="697">
        <v>0</v>
      </c>
      <c r="BD70" s="697">
        <v>0</v>
      </c>
      <c r="BE70" s="697">
        <v>0</v>
      </c>
      <c r="BF70" s="697">
        <v>0</v>
      </c>
      <c r="BG70" s="697">
        <v>0</v>
      </c>
      <c r="BH70" s="697">
        <v>0</v>
      </c>
      <c r="BI70" s="697">
        <v>0</v>
      </c>
      <c r="BJ70" s="697">
        <v>0</v>
      </c>
      <c r="BK70" s="697">
        <v>0</v>
      </c>
      <c r="BL70" s="697">
        <v>0</v>
      </c>
      <c r="BM70" s="697">
        <v>0</v>
      </c>
      <c r="BN70" s="697">
        <v>0</v>
      </c>
      <c r="BO70" s="697">
        <v>0</v>
      </c>
      <c r="BP70" s="697">
        <v>0</v>
      </c>
      <c r="BQ70" s="697">
        <v>0</v>
      </c>
      <c r="BR70" s="697">
        <v>0</v>
      </c>
      <c r="BS70" s="697">
        <v>0</v>
      </c>
      <c r="BT70" s="698">
        <v>0</v>
      </c>
    </row>
    <row r="71" spans="2:73" hidden="1">
      <c r="B71" s="692"/>
      <c r="C71" s="692" t="s">
        <v>96</v>
      </c>
      <c r="D71" s="692"/>
      <c r="E71" s="692" t="s">
        <v>777</v>
      </c>
      <c r="F71" s="692" t="s">
        <v>29</v>
      </c>
      <c r="G71" s="692"/>
      <c r="H71" s="692">
        <v>2015</v>
      </c>
      <c r="I71" s="644" t="s">
        <v>572</v>
      </c>
      <c r="J71" s="644" t="s">
        <v>586</v>
      </c>
      <c r="K71" s="633"/>
      <c r="L71" s="696">
        <v>0</v>
      </c>
      <c r="M71" s="697">
        <v>0</v>
      </c>
      <c r="N71" s="697">
        <v>0</v>
      </c>
      <c r="O71" s="697">
        <v>0</v>
      </c>
      <c r="P71" s="697">
        <v>7.1498504523071205</v>
      </c>
      <c r="Q71" s="697">
        <v>6.9420324388704344</v>
      </c>
      <c r="R71" s="697">
        <v>6.9420324388704344</v>
      </c>
      <c r="S71" s="697">
        <v>6.9420324388704344</v>
      </c>
      <c r="T71" s="697">
        <v>6.9420324388704344</v>
      </c>
      <c r="U71" s="697">
        <v>6.9420324388704344</v>
      </c>
      <c r="V71" s="697">
        <v>6.9420324388704344</v>
      </c>
      <c r="W71" s="697">
        <v>6.9420324388704344</v>
      </c>
      <c r="X71" s="697">
        <v>6.9420324388704344</v>
      </c>
      <c r="Y71" s="697">
        <v>6.9420324388704344</v>
      </c>
      <c r="Z71" s="697">
        <v>5.1701115507474809</v>
      </c>
      <c r="AA71" s="697">
        <v>4.4694759760717293</v>
      </c>
      <c r="AB71" s="697">
        <v>4.4694759760717293</v>
      </c>
      <c r="AC71" s="697">
        <v>4.4694759760717293</v>
      </c>
      <c r="AD71" s="697">
        <v>4.4694759760717293</v>
      </c>
      <c r="AE71" s="697">
        <v>4.4694759760717293</v>
      </c>
      <c r="AF71" s="697">
        <v>3.0107111400448829</v>
      </c>
      <c r="AG71" s="697">
        <v>3.0107111400448829</v>
      </c>
      <c r="AH71" s="697">
        <v>3.0107111400448829</v>
      </c>
      <c r="AI71" s="697">
        <v>3.0107111400448829</v>
      </c>
      <c r="AJ71" s="697">
        <v>0</v>
      </c>
      <c r="AK71" s="697">
        <v>0</v>
      </c>
      <c r="AL71" s="697">
        <v>0</v>
      </c>
      <c r="AM71" s="697">
        <v>0</v>
      </c>
      <c r="AN71" s="697">
        <v>0</v>
      </c>
      <c r="AO71" s="698">
        <v>0</v>
      </c>
      <c r="AP71" s="633"/>
      <c r="AQ71" s="699">
        <v>0</v>
      </c>
      <c r="AR71" s="700">
        <v>0</v>
      </c>
      <c r="AS71" s="700">
        <v>0</v>
      </c>
      <c r="AT71" s="700">
        <v>0</v>
      </c>
      <c r="AU71" s="700">
        <v>96163.765526452582</v>
      </c>
      <c r="AV71" s="700">
        <v>92853.364846757977</v>
      </c>
      <c r="AW71" s="700">
        <v>92853.364846757977</v>
      </c>
      <c r="AX71" s="700">
        <v>92853.364846757977</v>
      </c>
      <c r="AY71" s="700">
        <v>92853.364846757977</v>
      </c>
      <c r="AZ71" s="700">
        <v>92853.364846757977</v>
      </c>
      <c r="BA71" s="700">
        <v>92853.364846757977</v>
      </c>
      <c r="BB71" s="700">
        <v>92853.364846757977</v>
      </c>
      <c r="BC71" s="700">
        <v>92853.364846757977</v>
      </c>
      <c r="BD71" s="700">
        <v>92853.364846757977</v>
      </c>
      <c r="BE71" s="700">
        <v>82356.387247949242</v>
      </c>
      <c r="BF71" s="700">
        <v>71195.735462913144</v>
      </c>
      <c r="BG71" s="700">
        <v>71195.735462913144</v>
      </c>
      <c r="BH71" s="700">
        <v>71195.735462913144</v>
      </c>
      <c r="BI71" s="700">
        <v>71195.735462913144</v>
      </c>
      <c r="BJ71" s="700">
        <v>71195.735462913144</v>
      </c>
      <c r="BK71" s="700">
        <v>47958.59627156458</v>
      </c>
      <c r="BL71" s="700">
        <v>47958.59627156458</v>
      </c>
      <c r="BM71" s="700">
        <v>47958.59627156458</v>
      </c>
      <c r="BN71" s="700">
        <v>47958.59627156458</v>
      </c>
      <c r="BO71" s="700">
        <v>0</v>
      </c>
      <c r="BP71" s="700">
        <v>0</v>
      </c>
      <c r="BQ71" s="700">
        <v>0</v>
      </c>
      <c r="BR71" s="700">
        <v>0</v>
      </c>
      <c r="BS71" s="700">
        <v>0</v>
      </c>
      <c r="BT71" s="701">
        <v>0</v>
      </c>
    </row>
    <row r="72" spans="2:73" hidden="1">
      <c r="B72" s="692"/>
      <c r="C72" s="692" t="s">
        <v>95</v>
      </c>
      <c r="D72" s="692"/>
      <c r="E72" s="692" t="s">
        <v>777</v>
      </c>
      <c r="F72" s="692" t="s">
        <v>29</v>
      </c>
      <c r="G72" s="692"/>
      <c r="H72" s="692">
        <v>2015</v>
      </c>
      <c r="I72" s="644" t="s">
        <v>572</v>
      </c>
      <c r="J72" s="644" t="s">
        <v>586</v>
      </c>
      <c r="K72" s="633"/>
      <c r="L72" s="696">
        <v>0</v>
      </c>
      <c r="M72" s="697">
        <v>0</v>
      </c>
      <c r="N72" s="697">
        <v>0</v>
      </c>
      <c r="O72" s="697">
        <v>0</v>
      </c>
      <c r="P72" s="697">
        <v>2.5767764105022186</v>
      </c>
      <c r="Q72" s="697">
        <v>2.5541009156139545</v>
      </c>
      <c r="R72" s="697">
        <v>2.5541009156139545</v>
      </c>
      <c r="S72" s="697">
        <v>2.5541009156139545</v>
      </c>
      <c r="T72" s="697">
        <v>2.5541009156139545</v>
      </c>
      <c r="U72" s="697">
        <v>2.5541009156139545</v>
      </c>
      <c r="V72" s="697">
        <v>2.5541009156139545</v>
      </c>
      <c r="W72" s="697">
        <v>2.5528481424796112</v>
      </c>
      <c r="X72" s="697">
        <v>2.5528481424796112</v>
      </c>
      <c r="Y72" s="697">
        <v>2.5528481424796112</v>
      </c>
      <c r="Z72" s="697">
        <v>2.2181491550843311</v>
      </c>
      <c r="AA72" s="697">
        <v>2.2180895854273364</v>
      </c>
      <c r="AB72" s="697">
        <v>2.2180895854273364</v>
      </c>
      <c r="AC72" s="697">
        <v>2.2171443546298448</v>
      </c>
      <c r="AD72" s="697">
        <v>2.2171443546298448</v>
      </c>
      <c r="AE72" s="697">
        <v>2.2147993868656881</v>
      </c>
      <c r="AF72" s="697">
        <v>0.89293086398566734</v>
      </c>
      <c r="AG72" s="697">
        <v>0.89293086398566734</v>
      </c>
      <c r="AH72" s="697">
        <v>0.89293086398566734</v>
      </c>
      <c r="AI72" s="697">
        <v>0.89293086398566734</v>
      </c>
      <c r="AJ72" s="697">
        <v>0</v>
      </c>
      <c r="AK72" s="697">
        <v>0</v>
      </c>
      <c r="AL72" s="697">
        <v>0</v>
      </c>
      <c r="AM72" s="697">
        <v>0</v>
      </c>
      <c r="AN72" s="697">
        <v>0</v>
      </c>
      <c r="AO72" s="698">
        <v>0</v>
      </c>
      <c r="AP72" s="633"/>
      <c r="AQ72" s="693">
        <v>0</v>
      </c>
      <c r="AR72" s="694">
        <v>0</v>
      </c>
      <c r="AS72" s="694">
        <v>0</v>
      </c>
      <c r="AT72" s="694">
        <v>0</v>
      </c>
      <c r="AU72" s="694">
        <v>40377.861220612787</v>
      </c>
      <c r="AV72" s="694">
        <v>40016.655892695475</v>
      </c>
      <c r="AW72" s="694">
        <v>40016.655892695475</v>
      </c>
      <c r="AX72" s="694">
        <v>40016.655892695475</v>
      </c>
      <c r="AY72" s="694">
        <v>40016.655892695475</v>
      </c>
      <c r="AZ72" s="694">
        <v>40016.655892695475</v>
      </c>
      <c r="BA72" s="694">
        <v>40016.655892695475</v>
      </c>
      <c r="BB72" s="694">
        <v>40005.681600038632</v>
      </c>
      <c r="BC72" s="694">
        <v>40005.681600038632</v>
      </c>
      <c r="BD72" s="694">
        <v>40005.681600038632</v>
      </c>
      <c r="BE72" s="694">
        <v>35857.446322336975</v>
      </c>
      <c r="BF72" s="694">
        <v>35366.524203143832</v>
      </c>
      <c r="BG72" s="694">
        <v>35366.524203143832</v>
      </c>
      <c r="BH72" s="694">
        <v>35306.0974992517</v>
      </c>
      <c r="BI72" s="694">
        <v>35306.0974992517</v>
      </c>
      <c r="BJ72" s="694">
        <v>35280.259273102107</v>
      </c>
      <c r="BK72" s="694">
        <v>14223.785947020335</v>
      </c>
      <c r="BL72" s="694">
        <v>14223.785947020335</v>
      </c>
      <c r="BM72" s="694">
        <v>14223.785947020335</v>
      </c>
      <c r="BN72" s="694">
        <v>14223.785947020335</v>
      </c>
      <c r="BO72" s="694">
        <v>0</v>
      </c>
      <c r="BP72" s="694">
        <v>0</v>
      </c>
      <c r="BQ72" s="694">
        <v>0</v>
      </c>
      <c r="BR72" s="694">
        <v>0</v>
      </c>
      <c r="BS72" s="694">
        <v>0</v>
      </c>
      <c r="BT72" s="695">
        <v>0</v>
      </c>
    </row>
    <row r="73" spans="2:73" hidden="1">
      <c r="B73" s="692"/>
      <c r="C73" s="692" t="s">
        <v>101</v>
      </c>
      <c r="D73" s="692"/>
      <c r="E73" s="692" t="s">
        <v>777</v>
      </c>
      <c r="F73" s="692" t="s">
        <v>774</v>
      </c>
      <c r="G73" s="692"/>
      <c r="H73" s="692">
        <v>2015</v>
      </c>
      <c r="I73" s="644" t="s">
        <v>572</v>
      </c>
      <c r="J73" s="644" t="s">
        <v>586</v>
      </c>
      <c r="K73" s="633"/>
      <c r="L73" s="696">
        <v>0</v>
      </c>
      <c r="M73" s="697">
        <v>0</v>
      </c>
      <c r="N73" s="697">
        <v>0</v>
      </c>
      <c r="O73" s="697">
        <v>0</v>
      </c>
      <c r="P73" s="697">
        <v>45.679438952716225</v>
      </c>
      <c r="Q73" s="697">
        <v>39.856493080140012</v>
      </c>
      <c r="R73" s="697">
        <v>32.922001418597183</v>
      </c>
      <c r="S73" s="697">
        <v>32.922001418597183</v>
      </c>
      <c r="T73" s="697">
        <v>32.922001418597183</v>
      </c>
      <c r="U73" s="697">
        <v>32.922001418597183</v>
      </c>
      <c r="V73" s="697">
        <v>32.922001418597183</v>
      </c>
      <c r="W73" s="697">
        <v>32.922001418597183</v>
      </c>
      <c r="X73" s="697">
        <v>32.922001418597183</v>
      </c>
      <c r="Y73" s="697">
        <v>32.922001418597183</v>
      </c>
      <c r="Z73" s="697">
        <v>32.847579256715612</v>
      </c>
      <c r="AA73" s="697">
        <v>7.9725430009724514</v>
      </c>
      <c r="AB73" s="697">
        <v>0</v>
      </c>
      <c r="AC73" s="697">
        <v>0</v>
      </c>
      <c r="AD73" s="697">
        <v>0</v>
      </c>
      <c r="AE73" s="697">
        <v>0</v>
      </c>
      <c r="AF73" s="697">
        <v>0</v>
      </c>
      <c r="AG73" s="697">
        <v>0</v>
      </c>
      <c r="AH73" s="697">
        <v>0</v>
      </c>
      <c r="AI73" s="697">
        <v>0</v>
      </c>
      <c r="AJ73" s="697">
        <v>0</v>
      </c>
      <c r="AK73" s="697">
        <v>0</v>
      </c>
      <c r="AL73" s="697">
        <v>0</v>
      </c>
      <c r="AM73" s="697">
        <v>0</v>
      </c>
      <c r="AN73" s="697">
        <v>0</v>
      </c>
      <c r="AO73" s="698">
        <v>0</v>
      </c>
      <c r="AP73" s="633"/>
      <c r="AQ73" s="696">
        <v>0</v>
      </c>
      <c r="AR73" s="697">
        <v>0</v>
      </c>
      <c r="AS73" s="697">
        <v>0</v>
      </c>
      <c r="AT73" s="697">
        <v>0</v>
      </c>
      <c r="AU73" s="697">
        <v>200344.6889512011</v>
      </c>
      <c r="AV73" s="697">
        <v>173753.35174323231</v>
      </c>
      <c r="AW73" s="697">
        <v>145101.00694457217</v>
      </c>
      <c r="AX73" s="697">
        <v>145101.00694457217</v>
      </c>
      <c r="AY73" s="697">
        <v>145101.00694457217</v>
      </c>
      <c r="AZ73" s="697">
        <v>145101.00694457217</v>
      </c>
      <c r="BA73" s="697">
        <v>145101.00694457217</v>
      </c>
      <c r="BB73" s="697">
        <v>145101.00694457217</v>
      </c>
      <c r="BC73" s="697">
        <v>145101.00694457217</v>
      </c>
      <c r="BD73" s="697">
        <v>145101.00694457217</v>
      </c>
      <c r="BE73" s="697">
        <v>145101.00694457217</v>
      </c>
      <c r="BF73" s="697">
        <v>31189.216248997596</v>
      </c>
      <c r="BG73" s="697">
        <v>0</v>
      </c>
      <c r="BH73" s="697">
        <v>0</v>
      </c>
      <c r="BI73" s="697">
        <v>0</v>
      </c>
      <c r="BJ73" s="697">
        <v>0</v>
      </c>
      <c r="BK73" s="697">
        <v>0</v>
      </c>
      <c r="BL73" s="697">
        <v>0</v>
      </c>
      <c r="BM73" s="697">
        <v>0</v>
      </c>
      <c r="BN73" s="697">
        <v>0</v>
      </c>
      <c r="BO73" s="697">
        <v>0</v>
      </c>
      <c r="BP73" s="697">
        <v>0</v>
      </c>
      <c r="BQ73" s="697">
        <v>0</v>
      </c>
      <c r="BR73" s="697">
        <v>0</v>
      </c>
      <c r="BS73" s="697">
        <v>0</v>
      </c>
      <c r="BT73" s="698">
        <v>0</v>
      </c>
    </row>
    <row r="74" spans="2:73" hidden="1">
      <c r="B74" s="692"/>
      <c r="C74" s="692" t="s">
        <v>100</v>
      </c>
      <c r="D74" s="692"/>
      <c r="E74" s="692" t="s">
        <v>777</v>
      </c>
      <c r="F74" s="692" t="s">
        <v>773</v>
      </c>
      <c r="G74" s="692"/>
      <c r="H74" s="692">
        <v>2015</v>
      </c>
      <c r="I74" s="644" t="s">
        <v>572</v>
      </c>
      <c r="J74" s="644" t="s">
        <v>586</v>
      </c>
      <c r="K74" s="633"/>
      <c r="L74" s="696">
        <v>0</v>
      </c>
      <c r="M74" s="697">
        <v>0</v>
      </c>
      <c r="N74" s="697">
        <v>0</v>
      </c>
      <c r="O74" s="697">
        <v>0</v>
      </c>
      <c r="P74" s="697">
        <v>111.86379080205066</v>
      </c>
      <c r="Q74" s="697">
        <v>111.86379080205066</v>
      </c>
      <c r="R74" s="697">
        <v>111.17750980884584</v>
      </c>
      <c r="S74" s="697">
        <v>111.17750980884584</v>
      </c>
      <c r="T74" s="697">
        <v>111.17750980884584</v>
      </c>
      <c r="U74" s="697">
        <v>111.17750980884584</v>
      </c>
      <c r="V74" s="697">
        <v>109.37003518037534</v>
      </c>
      <c r="W74" s="697">
        <v>109.37003518037534</v>
      </c>
      <c r="X74" s="697">
        <v>108.71947250588629</v>
      </c>
      <c r="Y74" s="697">
        <v>102.82800003192216</v>
      </c>
      <c r="Z74" s="697">
        <v>88.497710279844199</v>
      </c>
      <c r="AA74" s="697">
        <v>88.497710279844199</v>
      </c>
      <c r="AB74" s="697">
        <v>77.228905239711651</v>
      </c>
      <c r="AC74" s="697">
        <v>77.228905239711651</v>
      </c>
      <c r="AD74" s="697">
        <v>77.228905239711651</v>
      </c>
      <c r="AE74" s="697">
        <v>77.228905239711651</v>
      </c>
      <c r="AF74" s="697">
        <v>77.228905239711651</v>
      </c>
      <c r="AG74" s="697">
        <v>77.228905239711651</v>
      </c>
      <c r="AH74" s="697">
        <v>77.228905239711651</v>
      </c>
      <c r="AI74" s="697">
        <v>77.228905239711651</v>
      </c>
      <c r="AJ74" s="697">
        <v>0</v>
      </c>
      <c r="AK74" s="697">
        <v>0</v>
      </c>
      <c r="AL74" s="697">
        <v>0</v>
      </c>
      <c r="AM74" s="697">
        <v>0</v>
      </c>
      <c r="AN74" s="697">
        <v>0</v>
      </c>
      <c r="AO74" s="698">
        <v>0</v>
      </c>
      <c r="AP74" s="633"/>
      <c r="AQ74" s="696">
        <v>0</v>
      </c>
      <c r="AR74" s="697">
        <v>0</v>
      </c>
      <c r="AS74" s="697">
        <v>0</v>
      </c>
      <c r="AT74" s="697">
        <v>0</v>
      </c>
      <c r="AU74" s="697">
        <v>801847.3259499995</v>
      </c>
      <c r="AV74" s="697">
        <v>801847.3259499995</v>
      </c>
      <c r="AW74" s="697">
        <v>799670.01598279923</v>
      </c>
      <c r="AX74" s="697">
        <v>799670.01598279923</v>
      </c>
      <c r="AY74" s="697">
        <v>799670.01598279923</v>
      </c>
      <c r="AZ74" s="697">
        <v>799670.01598279923</v>
      </c>
      <c r="BA74" s="697">
        <v>783510.8875092424</v>
      </c>
      <c r="BB74" s="697">
        <v>783510.8875092424</v>
      </c>
      <c r="BC74" s="697">
        <v>781455.09473812906</v>
      </c>
      <c r="BD74" s="697">
        <v>728631.79417189478</v>
      </c>
      <c r="BE74" s="697">
        <v>728631.79417189478</v>
      </c>
      <c r="BF74" s="697">
        <v>728631.79417189478</v>
      </c>
      <c r="BG74" s="697">
        <v>728631.79417189478</v>
      </c>
      <c r="BH74" s="697">
        <v>728631.79417189478</v>
      </c>
      <c r="BI74" s="697">
        <v>728631.79417189478</v>
      </c>
      <c r="BJ74" s="697">
        <v>728631.79417189478</v>
      </c>
      <c r="BK74" s="697">
        <v>728631.79417189478</v>
      </c>
      <c r="BL74" s="697">
        <v>728631.79417189478</v>
      </c>
      <c r="BM74" s="697">
        <v>728631.79417189478</v>
      </c>
      <c r="BN74" s="697">
        <v>728631.79417189478</v>
      </c>
      <c r="BO74" s="697">
        <v>0</v>
      </c>
      <c r="BP74" s="697">
        <v>0</v>
      </c>
      <c r="BQ74" s="697">
        <v>0</v>
      </c>
      <c r="BR74" s="697">
        <v>0</v>
      </c>
      <c r="BS74" s="697">
        <v>0</v>
      </c>
      <c r="BT74" s="698">
        <v>0</v>
      </c>
    </row>
    <row r="75" spans="2:73" hidden="1">
      <c r="B75" s="692"/>
      <c r="C75" s="692" t="s">
        <v>778</v>
      </c>
      <c r="D75" s="692"/>
      <c r="E75" s="692" t="s">
        <v>777</v>
      </c>
      <c r="F75" s="692" t="s">
        <v>29</v>
      </c>
      <c r="G75" s="692"/>
      <c r="H75" s="692">
        <v>2015</v>
      </c>
      <c r="I75" s="644" t="s">
        <v>572</v>
      </c>
      <c r="J75" s="644" t="s">
        <v>586</v>
      </c>
      <c r="K75" s="633"/>
      <c r="L75" s="696">
        <v>0</v>
      </c>
      <c r="M75" s="697">
        <v>0</v>
      </c>
      <c r="N75" s="697">
        <v>0</v>
      </c>
      <c r="O75" s="697">
        <v>0</v>
      </c>
      <c r="P75" s="697">
        <v>26.265753677039768</v>
      </c>
      <c r="Q75" s="697">
        <v>26.265753677039768</v>
      </c>
      <c r="R75" s="697">
        <v>26.265753677039768</v>
      </c>
      <c r="S75" s="697">
        <v>26.265753677039768</v>
      </c>
      <c r="T75" s="697">
        <v>26.265753677039768</v>
      </c>
      <c r="U75" s="697">
        <v>26.265753677039768</v>
      </c>
      <c r="V75" s="697">
        <v>26.265753677039768</v>
      </c>
      <c r="W75" s="697">
        <v>26.265753677039768</v>
      </c>
      <c r="X75" s="697">
        <v>26.265753677039768</v>
      </c>
      <c r="Y75" s="697">
        <v>26.265753677039768</v>
      </c>
      <c r="Z75" s="697">
        <v>26.265753677039768</v>
      </c>
      <c r="AA75" s="697">
        <v>26.265753677039768</v>
      </c>
      <c r="AB75" s="697">
        <v>26.265753677039768</v>
      </c>
      <c r="AC75" s="697">
        <v>26.265753677039768</v>
      </c>
      <c r="AD75" s="697">
        <v>26.265753677039768</v>
      </c>
      <c r="AE75" s="697">
        <v>26.265753677039768</v>
      </c>
      <c r="AF75" s="697">
        <v>26.265753677039768</v>
      </c>
      <c r="AG75" s="697">
        <v>26.265753677039768</v>
      </c>
      <c r="AH75" s="697">
        <v>24.692236698033874</v>
      </c>
      <c r="AI75" s="697">
        <v>0</v>
      </c>
      <c r="AJ75" s="697">
        <v>0</v>
      </c>
      <c r="AK75" s="697">
        <v>0</v>
      </c>
      <c r="AL75" s="697">
        <v>0</v>
      </c>
      <c r="AM75" s="697">
        <v>0</v>
      </c>
      <c r="AN75" s="697">
        <v>0</v>
      </c>
      <c r="AO75" s="698">
        <v>0</v>
      </c>
      <c r="AP75" s="633"/>
      <c r="AQ75" s="696">
        <v>0</v>
      </c>
      <c r="AR75" s="697">
        <v>0</v>
      </c>
      <c r="AS75" s="697">
        <v>0</v>
      </c>
      <c r="AT75" s="697">
        <v>0</v>
      </c>
      <c r="AU75" s="697">
        <v>51047.782683221878</v>
      </c>
      <c r="AV75" s="697">
        <v>51047.782683221878</v>
      </c>
      <c r="AW75" s="697">
        <v>51047.782683221878</v>
      </c>
      <c r="AX75" s="697">
        <v>51047.782683221878</v>
      </c>
      <c r="AY75" s="697">
        <v>51047.782683221878</v>
      </c>
      <c r="AZ75" s="697">
        <v>51047.782683221878</v>
      </c>
      <c r="BA75" s="697">
        <v>51047.782683221878</v>
      </c>
      <c r="BB75" s="697">
        <v>51047.782683221878</v>
      </c>
      <c r="BC75" s="697">
        <v>51047.782683221878</v>
      </c>
      <c r="BD75" s="697">
        <v>51047.782683221878</v>
      </c>
      <c r="BE75" s="697">
        <v>51047.782683221878</v>
      </c>
      <c r="BF75" s="697">
        <v>51047.782683221878</v>
      </c>
      <c r="BG75" s="697">
        <v>51047.782683221878</v>
      </c>
      <c r="BH75" s="697">
        <v>51047.782683221878</v>
      </c>
      <c r="BI75" s="697">
        <v>51047.782683221878</v>
      </c>
      <c r="BJ75" s="697">
        <v>51047.782683221878</v>
      </c>
      <c r="BK75" s="697">
        <v>51047.782683221878</v>
      </c>
      <c r="BL75" s="697">
        <v>51047.782683221878</v>
      </c>
      <c r="BM75" s="697">
        <v>49640.658169297007</v>
      </c>
      <c r="BN75" s="697">
        <v>0</v>
      </c>
      <c r="BO75" s="697">
        <v>0</v>
      </c>
      <c r="BP75" s="697">
        <v>0</v>
      </c>
      <c r="BQ75" s="697">
        <v>0</v>
      </c>
      <c r="BR75" s="697">
        <v>0</v>
      </c>
      <c r="BS75" s="697">
        <v>0</v>
      </c>
      <c r="BT75" s="698">
        <v>0</v>
      </c>
    </row>
    <row r="76" spans="2:73" hidden="1">
      <c r="B76" s="692"/>
      <c r="C76" s="692" t="s">
        <v>108</v>
      </c>
      <c r="D76" s="692"/>
      <c r="E76" s="692" t="s">
        <v>777</v>
      </c>
      <c r="F76" s="692" t="s">
        <v>29</v>
      </c>
      <c r="G76" s="692"/>
      <c r="H76" s="692">
        <v>2015</v>
      </c>
      <c r="I76" s="644" t="s">
        <v>572</v>
      </c>
      <c r="J76" s="644" t="s">
        <v>586</v>
      </c>
      <c r="K76" s="633"/>
      <c r="L76" s="696">
        <v>0</v>
      </c>
      <c r="M76" s="697">
        <v>0</v>
      </c>
      <c r="N76" s="697">
        <v>0</v>
      </c>
      <c r="O76" s="697">
        <v>0</v>
      </c>
      <c r="P76" s="697">
        <v>0.67962809698656201</v>
      </c>
      <c r="Q76" s="697">
        <v>0.51077296514995396</v>
      </c>
      <c r="R76" s="697">
        <v>0.47896587220020592</v>
      </c>
      <c r="S76" s="697">
        <v>0.44715875689871609</v>
      </c>
      <c r="T76" s="697">
        <v>0.44715875689871609</v>
      </c>
      <c r="U76" s="697">
        <v>0.44715875689871609</v>
      </c>
      <c r="V76" s="697">
        <v>0.41412671213038266</v>
      </c>
      <c r="W76" s="697">
        <v>0.41412671213038266</v>
      </c>
      <c r="X76" s="697">
        <v>0.17553582321852446</v>
      </c>
      <c r="Y76" s="697">
        <v>0.17553582321852446</v>
      </c>
      <c r="Z76" s="697">
        <v>0.16297455132007599</v>
      </c>
      <c r="AA76" s="697">
        <v>0.16297455132007599</v>
      </c>
      <c r="AB76" s="697">
        <v>0.16297455132007599</v>
      </c>
      <c r="AC76" s="697">
        <v>0.16297455132007599</v>
      </c>
      <c r="AD76" s="697">
        <v>0.16297455132007599</v>
      </c>
      <c r="AE76" s="697">
        <v>0.14467664062976837</v>
      </c>
      <c r="AF76" s="697">
        <v>0.14467664062976837</v>
      </c>
      <c r="AG76" s="697">
        <v>0.14467664062976837</v>
      </c>
      <c r="AH76" s="697">
        <v>0.14467664062976837</v>
      </c>
      <c r="AI76" s="697">
        <v>0.14467664062976837</v>
      </c>
      <c r="AJ76" s="697">
        <v>0</v>
      </c>
      <c r="AK76" s="697">
        <v>0</v>
      </c>
      <c r="AL76" s="697">
        <v>0</v>
      </c>
      <c r="AM76" s="697">
        <v>0</v>
      </c>
      <c r="AN76" s="697">
        <v>0</v>
      </c>
      <c r="AO76" s="698">
        <v>0</v>
      </c>
      <c r="AP76" s="633"/>
      <c r="AQ76" s="696">
        <v>0</v>
      </c>
      <c r="AR76" s="697">
        <v>0</v>
      </c>
      <c r="AS76" s="697">
        <v>0</v>
      </c>
      <c r="AT76" s="697">
        <v>0</v>
      </c>
      <c r="AU76" s="697">
        <v>10324.690811157227</v>
      </c>
      <c r="AV76" s="697">
        <v>7074.1198806762695</v>
      </c>
      <c r="AW76" s="697">
        <v>6461.8127899169922</v>
      </c>
      <c r="AX76" s="697">
        <v>5849.505199432373</v>
      </c>
      <c r="AY76" s="697">
        <v>5849.505199432373</v>
      </c>
      <c r="AZ76" s="697">
        <v>5849.505199432373</v>
      </c>
      <c r="BA76" s="697">
        <v>5213.6168785095215</v>
      </c>
      <c r="BB76" s="697">
        <v>5213.6168785095215</v>
      </c>
      <c r="BC76" s="697">
        <v>620.58732604980469</v>
      </c>
      <c r="BD76" s="697">
        <v>620.58732604980469</v>
      </c>
      <c r="BE76" s="697">
        <v>517.00338745117188</v>
      </c>
      <c r="BF76" s="697">
        <v>517.00338745117188</v>
      </c>
      <c r="BG76" s="697">
        <v>517.00338745117188</v>
      </c>
      <c r="BH76" s="697">
        <v>517.00338745117188</v>
      </c>
      <c r="BI76" s="697">
        <v>517.00338745117188</v>
      </c>
      <c r="BJ76" s="697">
        <v>366.11343383789063</v>
      </c>
      <c r="BK76" s="697">
        <v>366.11343383789063</v>
      </c>
      <c r="BL76" s="697">
        <v>366.11343383789063</v>
      </c>
      <c r="BM76" s="697">
        <v>366.11343383789063</v>
      </c>
      <c r="BN76" s="697">
        <v>366.11343383789063</v>
      </c>
      <c r="BO76" s="697">
        <v>0</v>
      </c>
      <c r="BP76" s="697">
        <v>0</v>
      </c>
      <c r="BQ76" s="697">
        <v>0</v>
      </c>
      <c r="BR76" s="697">
        <v>0</v>
      </c>
      <c r="BS76" s="697">
        <v>0</v>
      </c>
      <c r="BT76" s="698">
        <v>0</v>
      </c>
    </row>
    <row r="77" spans="2:73" hidden="1">
      <c r="B77" s="692"/>
      <c r="C77" s="692" t="s">
        <v>106</v>
      </c>
      <c r="D77" s="692"/>
      <c r="E77" s="692" t="s">
        <v>777</v>
      </c>
      <c r="F77" s="692" t="s">
        <v>776</v>
      </c>
      <c r="G77" s="692"/>
      <c r="H77" s="692">
        <v>2015</v>
      </c>
      <c r="I77" s="644" t="s">
        <v>572</v>
      </c>
      <c r="J77" s="644" t="s">
        <v>586</v>
      </c>
      <c r="K77" s="633"/>
      <c r="L77" s="696">
        <v>0</v>
      </c>
      <c r="M77" s="697">
        <v>0</v>
      </c>
      <c r="N77" s="697">
        <v>0</v>
      </c>
      <c r="O77" s="697">
        <v>0</v>
      </c>
      <c r="P77" s="697">
        <v>5.1296895000000005</v>
      </c>
      <c r="Q77" s="697">
        <v>5.1296895000000005</v>
      </c>
      <c r="R77" s="697">
        <v>5.1296895000000005</v>
      </c>
      <c r="S77" s="697">
        <v>5.1296895000000005</v>
      </c>
      <c r="T77" s="697">
        <v>5.1296895000000005</v>
      </c>
      <c r="U77" s="697">
        <v>5.1296895000000005</v>
      </c>
      <c r="V77" s="697">
        <v>5.1296895000000005</v>
      </c>
      <c r="W77" s="697">
        <v>5.1296895000000005</v>
      </c>
      <c r="X77" s="697">
        <v>5.1296895000000005</v>
      </c>
      <c r="Y77" s="697">
        <v>5.1296895000000005</v>
      </c>
      <c r="Z77" s="697">
        <v>0</v>
      </c>
      <c r="AA77" s="697">
        <v>0</v>
      </c>
      <c r="AB77" s="697">
        <v>0</v>
      </c>
      <c r="AC77" s="697">
        <v>0</v>
      </c>
      <c r="AD77" s="697">
        <v>0</v>
      </c>
      <c r="AE77" s="697">
        <v>0</v>
      </c>
      <c r="AF77" s="697">
        <v>0</v>
      </c>
      <c r="AG77" s="697">
        <v>0</v>
      </c>
      <c r="AH77" s="697">
        <v>0</v>
      </c>
      <c r="AI77" s="697">
        <v>0</v>
      </c>
      <c r="AJ77" s="697">
        <v>0</v>
      </c>
      <c r="AK77" s="697">
        <v>0</v>
      </c>
      <c r="AL77" s="697">
        <v>0</v>
      </c>
      <c r="AM77" s="697">
        <v>0</v>
      </c>
      <c r="AN77" s="697">
        <v>0</v>
      </c>
      <c r="AO77" s="698">
        <v>0</v>
      </c>
      <c r="AP77" s="633"/>
      <c r="AQ77" s="696">
        <v>0</v>
      </c>
      <c r="AR77" s="697">
        <v>0</v>
      </c>
      <c r="AS77" s="697">
        <v>0</v>
      </c>
      <c r="AT77" s="697">
        <v>0</v>
      </c>
      <c r="AU77" s="697">
        <v>16371.3635256915</v>
      </c>
      <c r="AV77" s="697">
        <v>16371.3635256915</v>
      </c>
      <c r="AW77" s="697">
        <v>16371.3635256915</v>
      </c>
      <c r="AX77" s="697">
        <v>16371.3635256915</v>
      </c>
      <c r="AY77" s="697">
        <v>16371.3635256915</v>
      </c>
      <c r="AZ77" s="697">
        <v>16371.3635256915</v>
      </c>
      <c r="BA77" s="697">
        <v>16371.3635256915</v>
      </c>
      <c r="BB77" s="697">
        <v>16371.3635256915</v>
      </c>
      <c r="BC77" s="697">
        <v>16371.3635256915</v>
      </c>
      <c r="BD77" s="697">
        <v>16371.3635256915</v>
      </c>
      <c r="BE77" s="697">
        <v>0</v>
      </c>
      <c r="BF77" s="697">
        <v>0</v>
      </c>
      <c r="BG77" s="697">
        <v>0</v>
      </c>
      <c r="BH77" s="697">
        <v>0</v>
      </c>
      <c r="BI77" s="697">
        <v>0</v>
      </c>
      <c r="BJ77" s="697">
        <v>0</v>
      </c>
      <c r="BK77" s="697">
        <v>0</v>
      </c>
      <c r="BL77" s="697">
        <v>0</v>
      </c>
      <c r="BM77" s="697">
        <v>0</v>
      </c>
      <c r="BN77" s="697">
        <v>0</v>
      </c>
      <c r="BO77" s="697">
        <v>0</v>
      </c>
      <c r="BP77" s="697">
        <v>0</v>
      </c>
      <c r="BQ77" s="697">
        <v>0</v>
      </c>
      <c r="BR77" s="697">
        <v>0</v>
      </c>
      <c r="BS77" s="697">
        <v>0</v>
      </c>
      <c r="BT77" s="698">
        <v>0</v>
      </c>
    </row>
    <row r="78" spans="2:73" hidden="1">
      <c r="B78" s="692"/>
      <c r="C78" s="692" t="s">
        <v>114</v>
      </c>
      <c r="D78" s="692"/>
      <c r="E78" s="692" t="s">
        <v>777</v>
      </c>
      <c r="F78" s="692" t="s">
        <v>29</v>
      </c>
      <c r="G78" s="692"/>
      <c r="H78" s="692">
        <v>2015</v>
      </c>
      <c r="I78" s="644" t="s">
        <v>572</v>
      </c>
      <c r="J78" s="644" t="s">
        <v>586</v>
      </c>
      <c r="K78" s="633"/>
      <c r="L78" s="696">
        <v>0</v>
      </c>
      <c r="M78" s="697">
        <v>0</v>
      </c>
      <c r="N78" s="697">
        <v>0</v>
      </c>
      <c r="O78" s="697">
        <v>0</v>
      </c>
      <c r="P78" s="697">
        <v>36.793749923419099</v>
      </c>
      <c r="Q78" s="697">
        <v>36.793749923419099</v>
      </c>
      <c r="R78" s="697">
        <v>36.793749923419099</v>
      </c>
      <c r="S78" s="697">
        <v>36.793749923419099</v>
      </c>
      <c r="T78" s="697">
        <v>36.793749923419099</v>
      </c>
      <c r="U78" s="697">
        <v>36.793749923419099</v>
      </c>
      <c r="V78" s="697">
        <v>36.793749923419099</v>
      </c>
      <c r="W78" s="697">
        <v>36.793749923419099</v>
      </c>
      <c r="X78" s="697">
        <v>36.793749923419099</v>
      </c>
      <c r="Y78" s="697">
        <v>36.793749923419099</v>
      </c>
      <c r="Z78" s="697">
        <v>36.793749923419099</v>
      </c>
      <c r="AA78" s="697">
        <v>36.793749923419099</v>
      </c>
      <c r="AB78" s="697">
        <v>36.793749923419099</v>
      </c>
      <c r="AC78" s="697">
        <v>36.793749923419099</v>
      </c>
      <c r="AD78" s="697">
        <v>36.793749923419099</v>
      </c>
      <c r="AE78" s="697">
        <v>36.793749923419099</v>
      </c>
      <c r="AF78" s="697">
        <v>36.793749923419099</v>
      </c>
      <c r="AG78" s="697">
        <v>36.793749923419099</v>
      </c>
      <c r="AH78" s="697">
        <v>34.953945455658342</v>
      </c>
      <c r="AI78" s="697">
        <v>0</v>
      </c>
      <c r="AJ78" s="697">
        <v>0</v>
      </c>
      <c r="AK78" s="697">
        <v>0</v>
      </c>
      <c r="AL78" s="697">
        <v>0</v>
      </c>
      <c r="AM78" s="697">
        <v>0</v>
      </c>
      <c r="AN78" s="697">
        <v>0</v>
      </c>
      <c r="AO78" s="698">
        <v>0</v>
      </c>
      <c r="AP78" s="633"/>
      <c r="AQ78" s="696">
        <v>0</v>
      </c>
      <c r="AR78" s="697">
        <v>0</v>
      </c>
      <c r="AS78" s="697">
        <v>0</v>
      </c>
      <c r="AT78" s="697">
        <v>0</v>
      </c>
      <c r="AU78" s="697">
        <v>71915.795361629906</v>
      </c>
      <c r="AV78" s="697">
        <v>71915.795361629906</v>
      </c>
      <c r="AW78" s="697">
        <v>71915.795361629906</v>
      </c>
      <c r="AX78" s="697">
        <v>71915.795361629906</v>
      </c>
      <c r="AY78" s="697">
        <v>71915.795361629906</v>
      </c>
      <c r="AZ78" s="697">
        <v>71915.795361629906</v>
      </c>
      <c r="BA78" s="697">
        <v>71915.795361629906</v>
      </c>
      <c r="BB78" s="697">
        <v>71915.795361629906</v>
      </c>
      <c r="BC78" s="697">
        <v>71915.795361629906</v>
      </c>
      <c r="BD78" s="697">
        <v>71915.795361629906</v>
      </c>
      <c r="BE78" s="697">
        <v>71915.795361629906</v>
      </c>
      <c r="BF78" s="697">
        <v>71915.795361629906</v>
      </c>
      <c r="BG78" s="697">
        <v>71915.795361629906</v>
      </c>
      <c r="BH78" s="697">
        <v>71915.795361629906</v>
      </c>
      <c r="BI78" s="697">
        <v>71915.795361629906</v>
      </c>
      <c r="BJ78" s="697">
        <v>71915.795361629906</v>
      </c>
      <c r="BK78" s="697">
        <v>71915.795361629906</v>
      </c>
      <c r="BL78" s="697">
        <v>71915.795361629906</v>
      </c>
      <c r="BM78" s="697">
        <v>70270.542083810054</v>
      </c>
      <c r="BN78" s="697">
        <v>0</v>
      </c>
      <c r="BO78" s="697">
        <v>0</v>
      </c>
      <c r="BP78" s="697">
        <v>0</v>
      </c>
      <c r="BQ78" s="697">
        <v>0</v>
      </c>
      <c r="BR78" s="697">
        <v>0</v>
      </c>
      <c r="BS78" s="697">
        <v>0</v>
      </c>
      <c r="BT78" s="698">
        <v>0</v>
      </c>
    </row>
    <row r="79" spans="2:73" ht="15.75" hidden="1">
      <c r="B79" s="692"/>
      <c r="C79" s="692" t="s">
        <v>118</v>
      </c>
      <c r="D79" s="692"/>
      <c r="E79" s="692" t="s">
        <v>777</v>
      </c>
      <c r="F79" s="692" t="s">
        <v>773</v>
      </c>
      <c r="G79" s="692"/>
      <c r="H79" s="692">
        <v>2015</v>
      </c>
      <c r="I79" s="644" t="s">
        <v>572</v>
      </c>
      <c r="J79" s="644" t="s">
        <v>586</v>
      </c>
      <c r="K79" s="633"/>
      <c r="L79" s="696">
        <v>0</v>
      </c>
      <c r="M79" s="697">
        <v>0</v>
      </c>
      <c r="N79" s="697">
        <v>0</v>
      </c>
      <c r="O79" s="697">
        <v>0</v>
      </c>
      <c r="P79" s="697">
        <v>11.253497362931158</v>
      </c>
      <c r="Q79" s="697">
        <v>11.253497362931158</v>
      </c>
      <c r="R79" s="697">
        <v>11.253497362931158</v>
      </c>
      <c r="S79" s="697">
        <v>11.253497362931158</v>
      </c>
      <c r="T79" s="697">
        <v>11.253497362931158</v>
      </c>
      <c r="U79" s="697">
        <v>11.253497362931158</v>
      </c>
      <c r="V79" s="697">
        <v>11.091711208972992</v>
      </c>
      <c r="W79" s="697">
        <v>11.091711208972992</v>
      </c>
      <c r="X79" s="697">
        <v>11.091711208972992</v>
      </c>
      <c r="Y79" s="697">
        <v>10.564368441500994</v>
      </c>
      <c r="Z79" s="697">
        <v>9.3052227648606856</v>
      </c>
      <c r="AA79" s="697">
        <v>9.3052227648606856</v>
      </c>
      <c r="AB79" s="697">
        <v>9.3052227648606856</v>
      </c>
      <c r="AC79" s="697">
        <v>9.3052227648606856</v>
      </c>
      <c r="AD79" s="697">
        <v>9.3052227648606856</v>
      </c>
      <c r="AE79" s="697">
        <v>6.4068449433849182</v>
      </c>
      <c r="AF79" s="697">
        <v>0</v>
      </c>
      <c r="AG79" s="697">
        <v>0</v>
      </c>
      <c r="AH79" s="697">
        <v>0</v>
      </c>
      <c r="AI79" s="697">
        <v>0</v>
      </c>
      <c r="AJ79" s="697">
        <v>0</v>
      </c>
      <c r="AK79" s="697">
        <v>0</v>
      </c>
      <c r="AL79" s="697">
        <v>0</v>
      </c>
      <c r="AM79" s="697">
        <v>0</v>
      </c>
      <c r="AN79" s="697">
        <v>0</v>
      </c>
      <c r="AO79" s="698">
        <v>0</v>
      </c>
      <c r="AP79" s="633"/>
      <c r="AQ79" s="696">
        <v>0</v>
      </c>
      <c r="AR79" s="697">
        <v>0</v>
      </c>
      <c r="AS79" s="697">
        <v>0</v>
      </c>
      <c r="AT79" s="697">
        <v>0</v>
      </c>
      <c r="AU79" s="697">
        <v>157549.14323282012</v>
      </c>
      <c r="AV79" s="697">
        <v>157549.14323282012</v>
      </c>
      <c r="AW79" s="697">
        <v>157549.14323282012</v>
      </c>
      <c r="AX79" s="697">
        <v>157549.14323282012</v>
      </c>
      <c r="AY79" s="697">
        <v>157549.14323282012</v>
      </c>
      <c r="AZ79" s="697">
        <v>157549.14323282012</v>
      </c>
      <c r="BA79" s="697">
        <v>155886.90356597977</v>
      </c>
      <c r="BB79" s="697">
        <v>155886.90356597977</v>
      </c>
      <c r="BC79" s="697">
        <v>155886.90356597977</v>
      </c>
      <c r="BD79" s="697">
        <v>150468.82516639068</v>
      </c>
      <c r="BE79" s="697">
        <v>137531.98329929705</v>
      </c>
      <c r="BF79" s="697">
        <v>137531.98329929705</v>
      </c>
      <c r="BG79" s="697">
        <v>137531.98329929705</v>
      </c>
      <c r="BH79" s="697">
        <v>137531.98329929705</v>
      </c>
      <c r="BI79" s="697">
        <v>137531.98329929705</v>
      </c>
      <c r="BJ79" s="697">
        <v>94693.712769808451</v>
      </c>
      <c r="BK79" s="697">
        <v>0</v>
      </c>
      <c r="BL79" s="697">
        <v>0</v>
      </c>
      <c r="BM79" s="697">
        <v>0</v>
      </c>
      <c r="BN79" s="697">
        <v>0</v>
      </c>
      <c r="BO79" s="697">
        <v>0</v>
      </c>
      <c r="BP79" s="697">
        <v>0</v>
      </c>
      <c r="BQ79" s="697">
        <v>0</v>
      </c>
      <c r="BR79" s="697">
        <v>0</v>
      </c>
      <c r="BS79" s="697">
        <v>0</v>
      </c>
      <c r="BT79" s="698">
        <v>0</v>
      </c>
      <c r="BU79" s="163"/>
    </row>
    <row r="80" spans="2:73" ht="15.75" hidden="1">
      <c r="B80" s="692"/>
      <c r="C80" s="692" t="s">
        <v>113</v>
      </c>
      <c r="D80" s="692"/>
      <c r="E80" s="692" t="s">
        <v>777</v>
      </c>
      <c r="F80" s="692" t="s">
        <v>29</v>
      </c>
      <c r="G80" s="692"/>
      <c r="H80" s="692">
        <v>2015</v>
      </c>
      <c r="I80" s="644" t="s">
        <v>572</v>
      </c>
      <c r="J80" s="644" t="s">
        <v>586</v>
      </c>
      <c r="K80" s="633"/>
      <c r="L80" s="696">
        <v>0</v>
      </c>
      <c r="M80" s="697">
        <v>0</v>
      </c>
      <c r="N80" s="697">
        <v>0</v>
      </c>
      <c r="O80" s="697">
        <v>0</v>
      </c>
      <c r="P80" s="697">
        <v>17.469951173617591</v>
      </c>
      <c r="Q80" s="697">
        <v>17.322219079968804</v>
      </c>
      <c r="R80" s="697">
        <v>17.322219079968804</v>
      </c>
      <c r="S80" s="697">
        <v>17.322219079968804</v>
      </c>
      <c r="T80" s="697">
        <v>17.322219079968804</v>
      </c>
      <c r="U80" s="697">
        <v>17.322219079968804</v>
      </c>
      <c r="V80" s="697">
        <v>17.322219079968804</v>
      </c>
      <c r="W80" s="697">
        <v>17.304478195905041</v>
      </c>
      <c r="X80" s="697">
        <v>17.304478195905041</v>
      </c>
      <c r="Y80" s="697">
        <v>17.304478195905041</v>
      </c>
      <c r="Z80" s="697">
        <v>15.533638013416839</v>
      </c>
      <c r="AA80" s="697">
        <v>15.497105555230569</v>
      </c>
      <c r="AB80" s="697">
        <v>15.497105555230569</v>
      </c>
      <c r="AC80" s="697">
        <v>15.415122105886972</v>
      </c>
      <c r="AD80" s="697">
        <v>15.415122105886972</v>
      </c>
      <c r="AE80" s="697">
        <v>15.361342471561166</v>
      </c>
      <c r="AF80" s="697">
        <v>4.2861992956875783</v>
      </c>
      <c r="AG80" s="697">
        <v>4.2861992956875783</v>
      </c>
      <c r="AH80" s="697">
        <v>4.2861992956875783</v>
      </c>
      <c r="AI80" s="697">
        <v>4.2861992956875783</v>
      </c>
      <c r="AJ80" s="697">
        <v>0</v>
      </c>
      <c r="AK80" s="697">
        <v>0</v>
      </c>
      <c r="AL80" s="697">
        <v>0</v>
      </c>
      <c r="AM80" s="697">
        <v>0</v>
      </c>
      <c r="AN80" s="697">
        <v>0</v>
      </c>
      <c r="AO80" s="698">
        <v>0</v>
      </c>
      <c r="AP80" s="633"/>
      <c r="AQ80" s="696">
        <v>0</v>
      </c>
      <c r="AR80" s="697">
        <v>0</v>
      </c>
      <c r="AS80" s="697">
        <v>0</v>
      </c>
      <c r="AT80" s="697">
        <v>0</v>
      </c>
      <c r="AU80" s="697">
        <v>272095.77218870498</v>
      </c>
      <c r="AV80" s="697">
        <v>269742.49965404742</v>
      </c>
      <c r="AW80" s="697">
        <v>269742.49965404742</v>
      </c>
      <c r="AX80" s="697">
        <v>269742.49965404742</v>
      </c>
      <c r="AY80" s="697">
        <v>269742.49965404742</v>
      </c>
      <c r="AZ80" s="697">
        <v>269742.49965404742</v>
      </c>
      <c r="BA80" s="697">
        <v>269742.49965404742</v>
      </c>
      <c r="BB80" s="697">
        <v>269587.08950964885</v>
      </c>
      <c r="BC80" s="697">
        <v>269587.08950964885</v>
      </c>
      <c r="BD80" s="697">
        <v>269587.08950964885</v>
      </c>
      <c r="BE80" s="697">
        <v>252903.51699601809</v>
      </c>
      <c r="BF80" s="697">
        <v>250548.56413580902</v>
      </c>
      <c r="BG80" s="697">
        <v>250548.56413580902</v>
      </c>
      <c r="BH80" s="697">
        <v>245288.39233433732</v>
      </c>
      <c r="BI80" s="697">
        <v>245288.39233433732</v>
      </c>
      <c r="BJ80" s="697">
        <v>244695.81687330443</v>
      </c>
      <c r="BK80" s="697">
        <v>68276.261653677153</v>
      </c>
      <c r="BL80" s="697">
        <v>68276.261653677153</v>
      </c>
      <c r="BM80" s="697">
        <v>68276.261653677153</v>
      </c>
      <c r="BN80" s="697">
        <v>68276.261653677153</v>
      </c>
      <c r="BO80" s="697">
        <v>0</v>
      </c>
      <c r="BP80" s="697">
        <v>0</v>
      </c>
      <c r="BQ80" s="697">
        <v>0</v>
      </c>
      <c r="BR80" s="697">
        <v>0</v>
      </c>
      <c r="BS80" s="697">
        <v>0</v>
      </c>
      <c r="BT80" s="698">
        <v>0</v>
      </c>
      <c r="BU80" s="163"/>
    </row>
    <row r="81" spans="2:73" hidden="1">
      <c r="B81" s="692"/>
      <c r="C81" s="692" t="s">
        <v>95</v>
      </c>
      <c r="D81" s="692"/>
      <c r="E81" s="692" t="s">
        <v>777</v>
      </c>
      <c r="F81" s="692" t="s">
        <v>29</v>
      </c>
      <c r="G81" s="692"/>
      <c r="H81" s="692">
        <v>2015</v>
      </c>
      <c r="I81" s="644" t="s">
        <v>572</v>
      </c>
      <c r="J81" s="644" t="s">
        <v>586</v>
      </c>
      <c r="K81" s="633"/>
      <c r="L81" s="696">
        <v>0</v>
      </c>
      <c r="M81" s="697">
        <v>0</v>
      </c>
      <c r="N81" s="697">
        <v>0</v>
      </c>
      <c r="O81" s="697">
        <v>0</v>
      </c>
      <c r="P81" s="697">
        <v>1.8768873875361185E-2</v>
      </c>
      <c r="Q81" s="697">
        <v>1.8660147271383758E-2</v>
      </c>
      <c r="R81" s="697">
        <v>1.8660147271383758E-2</v>
      </c>
      <c r="S81" s="697">
        <v>1.8660147271383758E-2</v>
      </c>
      <c r="T81" s="697">
        <v>1.8660147271383758E-2</v>
      </c>
      <c r="U81" s="697">
        <v>1.8660147271383758E-2</v>
      </c>
      <c r="V81" s="697">
        <v>1.8660147271383758E-2</v>
      </c>
      <c r="W81" s="697">
        <v>1.8660147271383758E-2</v>
      </c>
      <c r="X81" s="697">
        <v>1.8660147271383758E-2</v>
      </c>
      <c r="Y81" s="697">
        <v>1.8660147271383758E-2</v>
      </c>
      <c r="Z81" s="697">
        <v>1.7529028110515467E-2</v>
      </c>
      <c r="AA81" s="697">
        <v>1.7522566804104429E-2</v>
      </c>
      <c r="AB81" s="697">
        <v>1.7522566804104429E-2</v>
      </c>
      <c r="AC81" s="697">
        <v>1.7522566804104429E-2</v>
      </c>
      <c r="AD81" s="697">
        <v>1.7522566804104429E-2</v>
      </c>
      <c r="AE81" s="697">
        <v>1.7610667637974375E-2</v>
      </c>
      <c r="AF81" s="697">
        <v>5.8529494422287593E-3</v>
      </c>
      <c r="AG81" s="697">
        <v>5.8529494422287593E-3</v>
      </c>
      <c r="AH81" s="697">
        <v>5.8529494422287593E-3</v>
      </c>
      <c r="AI81" s="697">
        <v>5.8529494422287593E-3</v>
      </c>
      <c r="AJ81" s="697">
        <v>0</v>
      </c>
      <c r="AK81" s="697">
        <v>0</v>
      </c>
      <c r="AL81" s="697">
        <v>0</v>
      </c>
      <c r="AM81" s="697">
        <v>0</v>
      </c>
      <c r="AN81" s="697">
        <v>0</v>
      </c>
      <c r="AO81" s="698">
        <v>0</v>
      </c>
      <c r="AP81" s="633"/>
      <c r="AQ81" s="696">
        <v>0</v>
      </c>
      <c r="AR81" s="697">
        <v>0</v>
      </c>
      <c r="AS81" s="697">
        <v>0</v>
      </c>
      <c r="AT81" s="697">
        <v>0</v>
      </c>
      <c r="AU81" s="697">
        <v>369.47664326475609</v>
      </c>
      <c r="AV81" s="697">
        <v>367.74470185238471</v>
      </c>
      <c r="AW81" s="697">
        <v>367.74470185238471</v>
      </c>
      <c r="AX81" s="697">
        <v>367.74470185238471</v>
      </c>
      <c r="AY81" s="697">
        <v>367.74470185238471</v>
      </c>
      <c r="AZ81" s="697">
        <v>367.74470185238471</v>
      </c>
      <c r="BA81" s="697">
        <v>367.74470185238471</v>
      </c>
      <c r="BB81" s="697">
        <v>367.74470185238471</v>
      </c>
      <c r="BC81" s="697">
        <v>367.74470185238471</v>
      </c>
      <c r="BD81" s="697">
        <v>367.74470185238471</v>
      </c>
      <c r="BE81" s="697">
        <v>332.80385833214012</v>
      </c>
      <c r="BF81" s="697">
        <v>279.55530200170682</v>
      </c>
      <c r="BG81" s="697">
        <v>279.55530200170682</v>
      </c>
      <c r="BH81" s="697">
        <v>279.55530200170682</v>
      </c>
      <c r="BI81" s="697">
        <v>279.55530200170682</v>
      </c>
      <c r="BJ81" s="697">
        <v>280.52604851016372</v>
      </c>
      <c r="BK81" s="697">
        <v>93.23353395289314</v>
      </c>
      <c r="BL81" s="697">
        <v>93.23353395289314</v>
      </c>
      <c r="BM81" s="697">
        <v>93.23353395289314</v>
      </c>
      <c r="BN81" s="697">
        <v>93.23353395289314</v>
      </c>
      <c r="BO81" s="697">
        <v>0</v>
      </c>
      <c r="BP81" s="697">
        <v>0</v>
      </c>
      <c r="BQ81" s="697">
        <v>0</v>
      </c>
      <c r="BR81" s="697">
        <v>0</v>
      </c>
      <c r="BS81" s="697">
        <v>0</v>
      </c>
      <c r="BT81" s="698">
        <v>0</v>
      </c>
    </row>
    <row r="82" spans="2:73" ht="15.75" hidden="1">
      <c r="B82" s="692"/>
      <c r="C82" s="692" t="s">
        <v>778</v>
      </c>
      <c r="D82" s="692"/>
      <c r="E82" s="692" t="s">
        <v>777</v>
      </c>
      <c r="F82" s="692" t="s">
        <v>29</v>
      </c>
      <c r="G82" s="692"/>
      <c r="H82" s="692">
        <v>2015</v>
      </c>
      <c r="I82" s="644" t="s">
        <v>572</v>
      </c>
      <c r="J82" s="644" t="s">
        <v>586</v>
      </c>
      <c r="K82" s="633"/>
      <c r="L82" s="696">
        <v>0</v>
      </c>
      <c r="M82" s="697">
        <v>0</v>
      </c>
      <c r="N82" s="697">
        <v>0</v>
      </c>
      <c r="O82" s="697">
        <v>0</v>
      </c>
      <c r="P82" s="697">
        <v>0.67256406390608658</v>
      </c>
      <c r="Q82" s="697">
        <v>0.67256406390608658</v>
      </c>
      <c r="R82" s="697">
        <v>0.67256406390608658</v>
      </c>
      <c r="S82" s="697">
        <v>0.67256406390608658</v>
      </c>
      <c r="T82" s="697">
        <v>0.67256406390608658</v>
      </c>
      <c r="U82" s="697">
        <v>0.67256406390608658</v>
      </c>
      <c r="V82" s="697">
        <v>0.67256406390608658</v>
      </c>
      <c r="W82" s="697">
        <v>0.67256406390608658</v>
      </c>
      <c r="X82" s="697">
        <v>0.67256406390608658</v>
      </c>
      <c r="Y82" s="697">
        <v>0.67256406390608658</v>
      </c>
      <c r="Z82" s="697">
        <v>0.67256406390608658</v>
      </c>
      <c r="AA82" s="697">
        <v>0.67256406390608658</v>
      </c>
      <c r="AB82" s="697">
        <v>0.67256406390608658</v>
      </c>
      <c r="AC82" s="697">
        <v>0.67256406390608658</v>
      </c>
      <c r="AD82" s="697">
        <v>0.67256406390608658</v>
      </c>
      <c r="AE82" s="697">
        <v>0.67256406390608658</v>
      </c>
      <c r="AF82" s="697">
        <v>0.67256406390608658</v>
      </c>
      <c r="AG82" s="697">
        <v>0.67256406390608658</v>
      </c>
      <c r="AH82" s="697">
        <v>0.64096709446083422</v>
      </c>
      <c r="AI82" s="697">
        <v>0</v>
      </c>
      <c r="AJ82" s="697">
        <v>0</v>
      </c>
      <c r="AK82" s="697">
        <v>0</v>
      </c>
      <c r="AL82" s="697">
        <v>0</v>
      </c>
      <c r="AM82" s="697">
        <v>0</v>
      </c>
      <c r="AN82" s="697">
        <v>0</v>
      </c>
      <c r="AO82" s="698">
        <v>0</v>
      </c>
      <c r="AP82" s="633"/>
      <c r="AQ82" s="696">
        <v>0</v>
      </c>
      <c r="AR82" s="697">
        <v>0</v>
      </c>
      <c r="AS82" s="697">
        <v>0</v>
      </c>
      <c r="AT82" s="697">
        <v>0</v>
      </c>
      <c r="AU82" s="697">
        <v>1318.7672275892771</v>
      </c>
      <c r="AV82" s="697">
        <v>1318.7672275892771</v>
      </c>
      <c r="AW82" s="697">
        <v>1318.7672275892771</v>
      </c>
      <c r="AX82" s="697">
        <v>1318.7672275892771</v>
      </c>
      <c r="AY82" s="697">
        <v>1318.7672275892771</v>
      </c>
      <c r="AZ82" s="697">
        <v>1318.7672275892771</v>
      </c>
      <c r="BA82" s="697">
        <v>1318.7672275892771</v>
      </c>
      <c r="BB82" s="697">
        <v>1318.7672275892771</v>
      </c>
      <c r="BC82" s="697">
        <v>1318.7672275892771</v>
      </c>
      <c r="BD82" s="697">
        <v>1318.7672275892771</v>
      </c>
      <c r="BE82" s="697">
        <v>1318.7672275892771</v>
      </c>
      <c r="BF82" s="697">
        <v>1318.7672275892771</v>
      </c>
      <c r="BG82" s="697">
        <v>1318.7672275892771</v>
      </c>
      <c r="BH82" s="697">
        <v>1318.7672275892771</v>
      </c>
      <c r="BI82" s="697">
        <v>1318.7672275892771</v>
      </c>
      <c r="BJ82" s="697">
        <v>1318.7672275892771</v>
      </c>
      <c r="BK82" s="697">
        <v>1318.7672275892771</v>
      </c>
      <c r="BL82" s="697">
        <v>1318.7672275892771</v>
      </c>
      <c r="BM82" s="697">
        <v>1289.3369074774134</v>
      </c>
      <c r="BN82" s="697">
        <v>0</v>
      </c>
      <c r="BO82" s="697">
        <v>0</v>
      </c>
      <c r="BP82" s="697">
        <v>0</v>
      </c>
      <c r="BQ82" s="697">
        <v>0</v>
      </c>
      <c r="BR82" s="697">
        <v>0</v>
      </c>
      <c r="BS82" s="697">
        <v>0</v>
      </c>
      <c r="BT82" s="698">
        <v>0</v>
      </c>
      <c r="BU82" s="163"/>
    </row>
    <row r="83" spans="2:73" ht="15.75" hidden="1">
      <c r="B83" s="692"/>
      <c r="C83" s="692" t="s">
        <v>113</v>
      </c>
      <c r="D83" s="692"/>
      <c r="E83" s="692" t="s">
        <v>777</v>
      </c>
      <c r="F83" s="692" t="s">
        <v>29</v>
      </c>
      <c r="G83" s="692"/>
      <c r="H83" s="692">
        <v>2015</v>
      </c>
      <c r="I83" s="644" t="s">
        <v>573</v>
      </c>
      <c r="J83" s="644" t="s">
        <v>579</v>
      </c>
      <c r="K83" s="633"/>
      <c r="L83" s="696">
        <v>0</v>
      </c>
      <c r="M83" s="697">
        <v>0</v>
      </c>
      <c r="N83" s="697">
        <v>0</v>
      </c>
      <c r="O83" s="697">
        <v>0</v>
      </c>
      <c r="P83" s="697">
        <v>1.7198925793966857</v>
      </c>
      <c r="Q83" s="697">
        <v>1.6959081891644612</v>
      </c>
      <c r="R83" s="697">
        <v>1.6959081891644612</v>
      </c>
      <c r="S83" s="697">
        <v>1.6959081891644612</v>
      </c>
      <c r="T83" s="697">
        <v>1.6959081891644612</v>
      </c>
      <c r="U83" s="697">
        <v>1.6959081891644612</v>
      </c>
      <c r="V83" s="697">
        <v>1.6959081891644612</v>
      </c>
      <c r="W83" s="697">
        <v>1.6942112480827509</v>
      </c>
      <c r="X83" s="697">
        <v>1.6942112480827509</v>
      </c>
      <c r="Y83" s="697">
        <v>1.6942112480827509</v>
      </c>
      <c r="Z83" s="697">
        <v>1.5505412931002305</v>
      </c>
      <c r="AA83" s="697">
        <v>1.5502911545056737</v>
      </c>
      <c r="AB83" s="697">
        <v>1.5502911545056737</v>
      </c>
      <c r="AC83" s="697">
        <v>1.5483626998828663</v>
      </c>
      <c r="AD83" s="697">
        <v>1.5483626998828663</v>
      </c>
      <c r="AE83" s="697">
        <v>1.5437433137299199</v>
      </c>
      <c r="AF83" s="697">
        <v>0.81393975716389311</v>
      </c>
      <c r="AG83" s="697">
        <v>0.81393975716389311</v>
      </c>
      <c r="AH83" s="697">
        <v>0.81393975716389311</v>
      </c>
      <c r="AI83" s="697">
        <v>0.81393975716389311</v>
      </c>
      <c r="AJ83" s="697">
        <v>0</v>
      </c>
      <c r="AK83" s="697">
        <v>0</v>
      </c>
      <c r="AL83" s="697">
        <v>0</v>
      </c>
      <c r="AM83" s="697">
        <v>0</v>
      </c>
      <c r="AN83" s="697">
        <v>0</v>
      </c>
      <c r="AO83" s="698">
        <v>0</v>
      </c>
      <c r="AP83" s="633"/>
      <c r="AQ83" s="696">
        <v>0</v>
      </c>
      <c r="AR83" s="697">
        <v>0</v>
      </c>
      <c r="AS83" s="697">
        <v>0</v>
      </c>
      <c r="AT83" s="697">
        <v>0</v>
      </c>
      <c r="AU83" s="697">
        <v>26760.271340875115</v>
      </c>
      <c r="AV83" s="697">
        <v>26378.216193615201</v>
      </c>
      <c r="AW83" s="697">
        <v>26378.216193615201</v>
      </c>
      <c r="AX83" s="697">
        <v>26378.216193615201</v>
      </c>
      <c r="AY83" s="697">
        <v>26378.216193615201</v>
      </c>
      <c r="AZ83" s="697">
        <v>26378.216193615201</v>
      </c>
      <c r="BA83" s="697">
        <v>26378.216193615201</v>
      </c>
      <c r="BB83" s="697">
        <v>26363.350989739421</v>
      </c>
      <c r="BC83" s="697">
        <v>26363.350989739421</v>
      </c>
      <c r="BD83" s="697">
        <v>26363.350989739421</v>
      </c>
      <c r="BE83" s="697">
        <v>24745.193389326923</v>
      </c>
      <c r="BF83" s="697">
        <v>24763.907284765432</v>
      </c>
      <c r="BG83" s="697">
        <v>24763.907284765432</v>
      </c>
      <c r="BH83" s="697">
        <v>24641.688079858475</v>
      </c>
      <c r="BI83" s="697">
        <v>24641.688079858475</v>
      </c>
      <c r="BJ83" s="697">
        <v>24590.788981833975</v>
      </c>
      <c r="BK83" s="697">
        <v>12965.510933279553</v>
      </c>
      <c r="BL83" s="697">
        <v>12965.510933279553</v>
      </c>
      <c r="BM83" s="697">
        <v>12965.510933279553</v>
      </c>
      <c r="BN83" s="697">
        <v>12965.510933279553</v>
      </c>
      <c r="BO83" s="697">
        <v>0</v>
      </c>
      <c r="BP83" s="697">
        <v>0</v>
      </c>
      <c r="BQ83" s="697">
        <v>0</v>
      </c>
      <c r="BR83" s="697">
        <v>0</v>
      </c>
      <c r="BS83" s="697">
        <v>0</v>
      </c>
      <c r="BT83" s="698">
        <v>0</v>
      </c>
      <c r="BU83" s="163"/>
    </row>
    <row r="84" spans="2:73" hidden="1">
      <c r="B84" s="692"/>
      <c r="C84" s="692" t="s">
        <v>114</v>
      </c>
      <c r="D84" s="692"/>
      <c r="E84" s="692" t="s">
        <v>777</v>
      </c>
      <c r="F84" s="692" t="s">
        <v>29</v>
      </c>
      <c r="G84" s="692"/>
      <c r="H84" s="692">
        <v>2015</v>
      </c>
      <c r="I84" s="644" t="s">
        <v>573</v>
      </c>
      <c r="J84" s="644" t="s">
        <v>579</v>
      </c>
      <c r="K84" s="633"/>
      <c r="L84" s="696">
        <v>0</v>
      </c>
      <c r="M84" s="697">
        <v>0</v>
      </c>
      <c r="N84" s="697">
        <v>0</v>
      </c>
      <c r="O84" s="697">
        <v>0</v>
      </c>
      <c r="P84" s="697">
        <v>3.4535</v>
      </c>
      <c r="Q84" s="697">
        <v>3.4535</v>
      </c>
      <c r="R84" s="697">
        <v>3.4535</v>
      </c>
      <c r="S84" s="697">
        <v>3.4535</v>
      </c>
      <c r="T84" s="697">
        <v>3.4535</v>
      </c>
      <c r="U84" s="697">
        <v>3.4535</v>
      </c>
      <c r="V84" s="697">
        <v>3.4535</v>
      </c>
      <c r="W84" s="697">
        <v>3.4535</v>
      </c>
      <c r="X84" s="697">
        <v>3.4535</v>
      </c>
      <c r="Y84" s="697">
        <v>3.4535</v>
      </c>
      <c r="Z84" s="697">
        <v>3.4535</v>
      </c>
      <c r="AA84" s="697">
        <v>3.4535</v>
      </c>
      <c r="AB84" s="697">
        <v>3.4535</v>
      </c>
      <c r="AC84" s="697">
        <v>3.4535</v>
      </c>
      <c r="AD84" s="697">
        <v>3.4535</v>
      </c>
      <c r="AE84" s="697">
        <v>3.4535</v>
      </c>
      <c r="AF84" s="697">
        <v>3.4535</v>
      </c>
      <c r="AG84" s="697">
        <v>3.4535</v>
      </c>
      <c r="AH84" s="697">
        <v>3.2050000000000001</v>
      </c>
      <c r="AI84" s="697">
        <v>0</v>
      </c>
      <c r="AJ84" s="697">
        <v>0</v>
      </c>
      <c r="AK84" s="697">
        <v>0</v>
      </c>
      <c r="AL84" s="697">
        <v>0</v>
      </c>
      <c r="AM84" s="697">
        <v>0</v>
      </c>
      <c r="AN84" s="697">
        <v>0</v>
      </c>
      <c r="AO84" s="698">
        <v>0</v>
      </c>
      <c r="AP84" s="633"/>
      <c r="AQ84" s="696">
        <v>0</v>
      </c>
      <c r="AR84" s="697">
        <v>0</v>
      </c>
      <c r="AS84" s="697">
        <v>0</v>
      </c>
      <c r="AT84" s="697">
        <v>0</v>
      </c>
      <c r="AU84" s="697">
        <v>6659.0000000000009</v>
      </c>
      <c r="AV84" s="697">
        <v>6659.0000000000009</v>
      </c>
      <c r="AW84" s="697">
        <v>6659.0000000000009</v>
      </c>
      <c r="AX84" s="697">
        <v>6659.0000000000009</v>
      </c>
      <c r="AY84" s="697">
        <v>6659.0000000000009</v>
      </c>
      <c r="AZ84" s="697">
        <v>6659.0000000000009</v>
      </c>
      <c r="BA84" s="697">
        <v>6659.0000000000009</v>
      </c>
      <c r="BB84" s="697">
        <v>6659.0000000000009</v>
      </c>
      <c r="BC84" s="697">
        <v>6659.0000000000009</v>
      </c>
      <c r="BD84" s="697">
        <v>6659.0000000000009</v>
      </c>
      <c r="BE84" s="697">
        <v>6659.0000000000009</v>
      </c>
      <c r="BF84" s="697">
        <v>6659.0000000000009</v>
      </c>
      <c r="BG84" s="697">
        <v>6659.0000000000009</v>
      </c>
      <c r="BH84" s="697">
        <v>6659.0000000000009</v>
      </c>
      <c r="BI84" s="697">
        <v>6659.0000000000009</v>
      </c>
      <c r="BJ84" s="697">
        <v>6659.0000000000009</v>
      </c>
      <c r="BK84" s="697">
        <v>6659.0000000000009</v>
      </c>
      <c r="BL84" s="697">
        <v>6659.0000000000009</v>
      </c>
      <c r="BM84" s="697">
        <v>6446.9999999999991</v>
      </c>
      <c r="BN84" s="697">
        <v>0</v>
      </c>
      <c r="BO84" s="697">
        <v>0</v>
      </c>
      <c r="BP84" s="697">
        <v>0</v>
      </c>
      <c r="BQ84" s="697">
        <v>0</v>
      </c>
      <c r="BR84" s="697">
        <v>0</v>
      </c>
      <c r="BS84" s="697">
        <v>0</v>
      </c>
      <c r="BT84" s="698">
        <v>0</v>
      </c>
    </row>
    <row r="85" spans="2:73" hidden="1">
      <c r="B85" s="692"/>
      <c r="C85" s="692" t="s">
        <v>118</v>
      </c>
      <c r="D85" s="692"/>
      <c r="E85" s="692" t="s">
        <v>777</v>
      </c>
      <c r="F85" s="692" t="s">
        <v>773</v>
      </c>
      <c r="G85" s="692"/>
      <c r="H85" s="692">
        <v>2015</v>
      </c>
      <c r="I85" s="644" t="s">
        <v>573</v>
      </c>
      <c r="J85" s="644" t="s">
        <v>579</v>
      </c>
      <c r="K85" s="633"/>
      <c r="L85" s="696">
        <v>0</v>
      </c>
      <c r="M85" s="697">
        <v>0</v>
      </c>
      <c r="N85" s="697">
        <v>0</v>
      </c>
      <c r="O85" s="697">
        <v>0</v>
      </c>
      <c r="P85" s="697">
        <v>53.619570761560993</v>
      </c>
      <c r="Q85" s="697">
        <v>53.619570761560993</v>
      </c>
      <c r="R85" s="697">
        <v>53.619570761560993</v>
      </c>
      <c r="S85" s="697">
        <v>53.619570761560993</v>
      </c>
      <c r="T85" s="697">
        <v>53.619570761560993</v>
      </c>
      <c r="U85" s="697">
        <v>53.619570761560993</v>
      </c>
      <c r="V85" s="697">
        <v>52.863186143468724</v>
      </c>
      <c r="W85" s="697">
        <v>52.863186143468724</v>
      </c>
      <c r="X85" s="697">
        <v>52.863186143468724</v>
      </c>
      <c r="Y85" s="697">
        <v>50.474548771036659</v>
      </c>
      <c r="Z85" s="697">
        <v>44.41696172810245</v>
      </c>
      <c r="AA85" s="697">
        <v>44.41696172810245</v>
      </c>
      <c r="AB85" s="697">
        <v>38.65451560166607</v>
      </c>
      <c r="AC85" s="697">
        <v>38.65451560166607</v>
      </c>
      <c r="AD85" s="697">
        <v>38.65451560166607</v>
      </c>
      <c r="AE85" s="697">
        <v>26.61446094087523</v>
      </c>
      <c r="AF85" s="697">
        <v>0</v>
      </c>
      <c r="AG85" s="697">
        <v>0</v>
      </c>
      <c r="AH85" s="697">
        <v>0</v>
      </c>
      <c r="AI85" s="697">
        <v>0</v>
      </c>
      <c r="AJ85" s="697">
        <v>0</v>
      </c>
      <c r="AK85" s="697">
        <v>0</v>
      </c>
      <c r="AL85" s="697">
        <v>0</v>
      </c>
      <c r="AM85" s="697">
        <v>0</v>
      </c>
      <c r="AN85" s="697">
        <v>0</v>
      </c>
      <c r="AO85" s="698">
        <v>0</v>
      </c>
      <c r="AP85" s="633"/>
      <c r="AQ85" s="696">
        <v>0</v>
      </c>
      <c r="AR85" s="697">
        <v>0</v>
      </c>
      <c r="AS85" s="697">
        <v>0</v>
      </c>
      <c r="AT85" s="697">
        <v>0</v>
      </c>
      <c r="AU85" s="697">
        <v>339035.14020330302</v>
      </c>
      <c r="AV85" s="697">
        <v>339035.14020330302</v>
      </c>
      <c r="AW85" s="697">
        <v>339035.14020330302</v>
      </c>
      <c r="AX85" s="697">
        <v>339035.14020330302</v>
      </c>
      <c r="AY85" s="697">
        <v>339035.14020330302</v>
      </c>
      <c r="AZ85" s="697">
        <v>339035.14020330302</v>
      </c>
      <c r="BA85" s="697">
        <v>334126.66464447579</v>
      </c>
      <c r="BB85" s="697">
        <v>334126.66464447579</v>
      </c>
      <c r="BC85" s="697">
        <v>334126.66464447579</v>
      </c>
      <c r="BD85" s="697">
        <v>318625.86269657884</v>
      </c>
      <c r="BE85" s="697">
        <v>277804.07059920212</v>
      </c>
      <c r="BF85" s="697">
        <v>277804.07059920212</v>
      </c>
      <c r="BG85" s="697">
        <v>230182.69983594102</v>
      </c>
      <c r="BH85" s="697">
        <v>230182.69983594102</v>
      </c>
      <c r="BI85" s="697">
        <v>230182.69983594102</v>
      </c>
      <c r="BJ85" s="697">
        <v>158485.71321340813</v>
      </c>
      <c r="BK85" s="697">
        <v>0</v>
      </c>
      <c r="BL85" s="697">
        <v>0</v>
      </c>
      <c r="BM85" s="697">
        <v>0</v>
      </c>
      <c r="BN85" s="697">
        <v>0</v>
      </c>
      <c r="BO85" s="697">
        <v>0</v>
      </c>
      <c r="BP85" s="697">
        <v>0</v>
      </c>
      <c r="BQ85" s="697">
        <v>0</v>
      </c>
      <c r="BR85" s="697">
        <v>0</v>
      </c>
      <c r="BS85" s="697">
        <v>0</v>
      </c>
      <c r="BT85" s="698">
        <v>0</v>
      </c>
    </row>
    <row r="86" spans="2:73" hidden="1">
      <c r="B86" s="692"/>
      <c r="C86" s="692" t="s">
        <v>125</v>
      </c>
      <c r="D86" s="692"/>
      <c r="E86" s="692" t="s">
        <v>777</v>
      </c>
      <c r="F86" s="692" t="s">
        <v>774</v>
      </c>
      <c r="G86" s="692"/>
      <c r="H86" s="692">
        <v>2016</v>
      </c>
      <c r="I86" s="644" t="s">
        <v>573</v>
      </c>
      <c r="J86" s="644" t="s">
        <v>586</v>
      </c>
      <c r="K86" s="633"/>
      <c r="L86" s="696">
        <v>0</v>
      </c>
      <c r="M86" s="697">
        <v>0</v>
      </c>
      <c r="N86" s="697">
        <v>0</v>
      </c>
      <c r="O86" s="697">
        <v>0</v>
      </c>
      <c r="P86" s="697">
        <v>0</v>
      </c>
      <c r="Q86" s="697">
        <v>22.108945842697253</v>
      </c>
      <c r="R86" s="697">
        <v>22.003026268235271</v>
      </c>
      <c r="S86" s="697">
        <v>22.003026268235271</v>
      </c>
      <c r="T86" s="697">
        <v>18.360034843558086</v>
      </c>
      <c r="U86" s="697">
        <v>15.776239163500701</v>
      </c>
      <c r="V86" s="697">
        <v>15.776239163500701</v>
      </c>
      <c r="W86" s="697">
        <v>15.776239163500701</v>
      </c>
      <c r="X86" s="697">
        <v>15.776239163500701</v>
      </c>
      <c r="Y86" s="697">
        <v>15.776239163500701</v>
      </c>
      <c r="Z86" s="697">
        <v>15.776239163500701</v>
      </c>
      <c r="AA86" s="697">
        <v>14.063337762352923</v>
      </c>
      <c r="AB86" s="697">
        <v>13.609060476327098</v>
      </c>
      <c r="AC86" s="697">
        <v>13.609060476327098</v>
      </c>
      <c r="AD86" s="697">
        <v>13.609060476327098</v>
      </c>
      <c r="AE86" s="697">
        <v>13.609060476327098</v>
      </c>
      <c r="AF86" s="697">
        <v>0</v>
      </c>
      <c r="AG86" s="697">
        <v>0</v>
      </c>
      <c r="AH86" s="697">
        <v>0</v>
      </c>
      <c r="AI86" s="697">
        <v>0</v>
      </c>
      <c r="AJ86" s="697">
        <v>0</v>
      </c>
      <c r="AK86" s="697">
        <v>0</v>
      </c>
      <c r="AL86" s="697">
        <v>0</v>
      </c>
      <c r="AM86" s="697">
        <v>0</v>
      </c>
      <c r="AN86" s="697">
        <v>0</v>
      </c>
      <c r="AO86" s="698">
        <v>0</v>
      </c>
      <c r="AP86" s="633"/>
      <c r="AQ86" s="696">
        <v>0</v>
      </c>
      <c r="AR86" s="697">
        <v>0</v>
      </c>
      <c r="AS86" s="697">
        <v>0</v>
      </c>
      <c r="AT86" s="697">
        <v>0</v>
      </c>
      <c r="AU86" s="697">
        <v>0</v>
      </c>
      <c r="AV86" s="697">
        <v>160425.60097554338</v>
      </c>
      <c r="AW86" s="697">
        <v>160024.51855551067</v>
      </c>
      <c r="AX86" s="697">
        <v>160024.51855551067</v>
      </c>
      <c r="AY86" s="697">
        <v>138828.02697156524</v>
      </c>
      <c r="AZ86" s="697">
        <v>123298.61035753968</v>
      </c>
      <c r="BA86" s="697">
        <v>123298.61035753968</v>
      </c>
      <c r="BB86" s="697">
        <v>123298.61035753968</v>
      </c>
      <c r="BC86" s="697">
        <v>123298.61035753968</v>
      </c>
      <c r="BD86" s="697">
        <v>123298.61035753968</v>
      </c>
      <c r="BE86" s="697">
        <v>123298.61035753968</v>
      </c>
      <c r="BF86" s="697">
        <v>116812.41889822288</v>
      </c>
      <c r="BG86" s="697">
        <v>113802.07251231073</v>
      </c>
      <c r="BH86" s="697">
        <v>113802.07251231073</v>
      </c>
      <c r="BI86" s="697">
        <v>113802.07251231073</v>
      </c>
      <c r="BJ86" s="697">
        <v>113802.07251231073</v>
      </c>
      <c r="BK86" s="697">
        <v>0</v>
      </c>
      <c r="BL86" s="697">
        <v>0</v>
      </c>
      <c r="BM86" s="697">
        <v>0</v>
      </c>
      <c r="BN86" s="697">
        <v>0</v>
      </c>
      <c r="BO86" s="697">
        <v>0</v>
      </c>
      <c r="BP86" s="697">
        <v>0</v>
      </c>
      <c r="BQ86" s="697">
        <v>0</v>
      </c>
      <c r="BR86" s="697">
        <v>0</v>
      </c>
      <c r="BS86" s="697">
        <v>0</v>
      </c>
      <c r="BT86" s="698">
        <v>0</v>
      </c>
    </row>
    <row r="87" spans="2:73" hidden="1">
      <c r="B87" s="692"/>
      <c r="C87" s="692" t="s">
        <v>117</v>
      </c>
      <c r="D87" s="692"/>
      <c r="E87" s="692" t="s">
        <v>777</v>
      </c>
      <c r="F87" s="692" t="s">
        <v>774</v>
      </c>
      <c r="G87" s="692"/>
      <c r="H87" s="692">
        <v>2016</v>
      </c>
      <c r="I87" s="644" t="s">
        <v>573</v>
      </c>
      <c r="J87" s="644" t="s">
        <v>586</v>
      </c>
      <c r="K87" s="633"/>
      <c r="L87" s="696">
        <v>0</v>
      </c>
      <c r="M87" s="697">
        <v>0</v>
      </c>
      <c r="N87" s="697">
        <v>0</v>
      </c>
      <c r="O87" s="697">
        <v>0</v>
      </c>
      <c r="P87" s="697">
        <v>0</v>
      </c>
      <c r="Q87" s="697">
        <v>1.7149847194239736</v>
      </c>
      <c r="R87" s="697">
        <v>1.7149847194239736</v>
      </c>
      <c r="S87" s="697">
        <v>1.7149847194239736</v>
      </c>
      <c r="T87" s="697">
        <v>1.7149847194239736</v>
      </c>
      <c r="U87" s="697">
        <v>1.7149847194239736</v>
      </c>
      <c r="V87" s="697">
        <v>1.7149847194239736</v>
      </c>
      <c r="W87" s="697">
        <v>1.7149847194239736</v>
      </c>
      <c r="X87" s="697">
        <v>1.7149847194239736</v>
      </c>
      <c r="Y87" s="697">
        <v>1.7149847194239736</v>
      </c>
      <c r="Z87" s="697">
        <v>1.7149847194239736</v>
      </c>
      <c r="AA87" s="697">
        <v>0.42340981224303831</v>
      </c>
      <c r="AB87" s="697">
        <v>0</v>
      </c>
      <c r="AC87" s="697">
        <v>0</v>
      </c>
      <c r="AD87" s="697">
        <v>0</v>
      </c>
      <c r="AE87" s="697">
        <v>0</v>
      </c>
      <c r="AF87" s="697">
        <v>0</v>
      </c>
      <c r="AG87" s="697">
        <v>0</v>
      </c>
      <c r="AH87" s="697">
        <v>0</v>
      </c>
      <c r="AI87" s="697">
        <v>0</v>
      </c>
      <c r="AJ87" s="697">
        <v>0</v>
      </c>
      <c r="AK87" s="697">
        <v>0</v>
      </c>
      <c r="AL87" s="697">
        <v>0</v>
      </c>
      <c r="AM87" s="697">
        <v>0</v>
      </c>
      <c r="AN87" s="697">
        <v>0</v>
      </c>
      <c r="AO87" s="698">
        <v>0</v>
      </c>
      <c r="AP87" s="633"/>
      <c r="AQ87" s="699">
        <v>0</v>
      </c>
      <c r="AR87" s="700">
        <v>0</v>
      </c>
      <c r="AS87" s="700">
        <v>0</v>
      </c>
      <c r="AT87" s="700">
        <v>0</v>
      </c>
      <c r="AU87" s="700">
        <v>0</v>
      </c>
      <c r="AV87" s="700">
        <v>13142.640539737338</v>
      </c>
      <c r="AW87" s="700">
        <v>13142.640539737338</v>
      </c>
      <c r="AX87" s="700">
        <v>13142.640539737338</v>
      </c>
      <c r="AY87" s="700">
        <v>13142.640539737338</v>
      </c>
      <c r="AZ87" s="700">
        <v>13142.640539737338</v>
      </c>
      <c r="BA87" s="700">
        <v>13142.640539737338</v>
      </c>
      <c r="BB87" s="700">
        <v>13142.640539737338</v>
      </c>
      <c r="BC87" s="700">
        <v>13142.640539737338</v>
      </c>
      <c r="BD87" s="700">
        <v>13142.640539737338</v>
      </c>
      <c r="BE87" s="700">
        <v>13142.640539737338</v>
      </c>
      <c r="BF87" s="700">
        <v>3244.76533247305</v>
      </c>
      <c r="BG87" s="700">
        <v>0</v>
      </c>
      <c r="BH87" s="700">
        <v>0</v>
      </c>
      <c r="BI87" s="700">
        <v>0</v>
      </c>
      <c r="BJ87" s="700">
        <v>0</v>
      </c>
      <c r="BK87" s="700">
        <v>0</v>
      </c>
      <c r="BL87" s="700">
        <v>0</v>
      </c>
      <c r="BM87" s="700">
        <v>0</v>
      </c>
      <c r="BN87" s="700">
        <v>0</v>
      </c>
      <c r="BO87" s="700">
        <v>0</v>
      </c>
      <c r="BP87" s="700">
        <v>0</v>
      </c>
      <c r="BQ87" s="700">
        <v>0</v>
      </c>
      <c r="BR87" s="700">
        <v>0</v>
      </c>
      <c r="BS87" s="700">
        <v>0</v>
      </c>
      <c r="BT87" s="701">
        <v>0</v>
      </c>
    </row>
    <row r="88" spans="2:73" hidden="1">
      <c r="B88" s="692"/>
      <c r="C88" s="692" t="s">
        <v>113</v>
      </c>
      <c r="D88" s="692"/>
      <c r="E88" s="692" t="s">
        <v>777</v>
      </c>
      <c r="F88" s="692" t="s">
        <v>29</v>
      </c>
      <c r="G88" s="692"/>
      <c r="H88" s="692">
        <v>2016</v>
      </c>
      <c r="I88" s="644" t="s">
        <v>573</v>
      </c>
      <c r="J88" s="644" t="s">
        <v>586</v>
      </c>
      <c r="K88" s="633"/>
      <c r="L88" s="696">
        <v>0</v>
      </c>
      <c r="M88" s="697">
        <v>0</v>
      </c>
      <c r="N88" s="697">
        <v>0</v>
      </c>
      <c r="O88" s="697">
        <v>0</v>
      </c>
      <c r="P88" s="697">
        <v>0</v>
      </c>
      <c r="Q88" s="697">
        <v>78.899288230727407</v>
      </c>
      <c r="R88" s="697">
        <v>78.899288230727407</v>
      </c>
      <c r="S88" s="697">
        <v>78.899288230727407</v>
      </c>
      <c r="T88" s="697">
        <v>78.899288230727407</v>
      </c>
      <c r="U88" s="697">
        <v>78.899288230727407</v>
      </c>
      <c r="V88" s="697">
        <v>78.899288230727407</v>
      </c>
      <c r="W88" s="697">
        <v>78.899288230727407</v>
      </c>
      <c r="X88" s="697">
        <v>78.897821942814602</v>
      </c>
      <c r="Y88" s="697">
        <v>78.897821942814602</v>
      </c>
      <c r="Z88" s="697">
        <v>78.589512341895571</v>
      </c>
      <c r="AA88" s="697">
        <v>76.051560252117994</v>
      </c>
      <c r="AB88" s="697">
        <v>76.051481878063541</v>
      </c>
      <c r="AC88" s="697">
        <v>76.051481878063541</v>
      </c>
      <c r="AD88" s="697">
        <v>75.98411483932037</v>
      </c>
      <c r="AE88" s="697">
        <v>67.037969786231201</v>
      </c>
      <c r="AF88" s="697">
        <v>67.037969786231201</v>
      </c>
      <c r="AG88" s="697">
        <v>25.267446777205738</v>
      </c>
      <c r="AH88" s="697">
        <v>0</v>
      </c>
      <c r="AI88" s="697">
        <v>0</v>
      </c>
      <c r="AJ88" s="697">
        <v>0</v>
      </c>
      <c r="AK88" s="697">
        <v>0</v>
      </c>
      <c r="AL88" s="697">
        <v>0</v>
      </c>
      <c r="AM88" s="697">
        <v>0</v>
      </c>
      <c r="AN88" s="697">
        <v>0</v>
      </c>
      <c r="AO88" s="698">
        <v>0</v>
      </c>
      <c r="AP88" s="633"/>
      <c r="AQ88" s="693">
        <v>0</v>
      </c>
      <c r="AR88" s="694">
        <v>0</v>
      </c>
      <c r="AS88" s="694">
        <v>0</v>
      </c>
      <c r="AT88" s="694">
        <v>0</v>
      </c>
      <c r="AU88" s="694">
        <v>0</v>
      </c>
      <c r="AV88" s="694">
        <v>1213321.5909365376</v>
      </c>
      <c r="AW88" s="694">
        <v>1213321.5909365376</v>
      </c>
      <c r="AX88" s="694">
        <v>1213321.5909365376</v>
      </c>
      <c r="AY88" s="694">
        <v>1213321.5909365376</v>
      </c>
      <c r="AZ88" s="694">
        <v>1213321.5909365376</v>
      </c>
      <c r="BA88" s="694">
        <v>1213321.5909365376</v>
      </c>
      <c r="BB88" s="694">
        <v>1213321.5909365376</v>
      </c>
      <c r="BC88" s="694">
        <v>1213158.4068729002</v>
      </c>
      <c r="BD88" s="694">
        <v>1213158.4068729002</v>
      </c>
      <c r="BE88" s="694">
        <v>1208247.2430350757</v>
      </c>
      <c r="BF88" s="694">
        <v>1194785.6641423029</v>
      </c>
      <c r="BG88" s="694">
        <v>1194139.7722764846</v>
      </c>
      <c r="BH88" s="694">
        <v>1194139.7722764846</v>
      </c>
      <c r="BI88" s="694">
        <v>1188438.0904269055</v>
      </c>
      <c r="BJ88" s="694">
        <v>1045932.0382582601</v>
      </c>
      <c r="BK88" s="694">
        <v>1045932.0382582601</v>
      </c>
      <c r="BL88" s="694">
        <v>402493.3719756293</v>
      </c>
      <c r="BM88" s="694">
        <v>0</v>
      </c>
      <c r="BN88" s="694">
        <v>0</v>
      </c>
      <c r="BO88" s="694">
        <v>0</v>
      </c>
      <c r="BP88" s="694">
        <v>0</v>
      </c>
      <c r="BQ88" s="694">
        <v>0</v>
      </c>
      <c r="BR88" s="694">
        <v>0</v>
      </c>
      <c r="BS88" s="694">
        <v>0</v>
      </c>
      <c r="BT88" s="695">
        <v>0</v>
      </c>
    </row>
    <row r="89" spans="2:73" hidden="1">
      <c r="B89" s="692"/>
      <c r="C89" s="692" t="s">
        <v>114</v>
      </c>
      <c r="D89" s="692"/>
      <c r="E89" s="692" t="s">
        <v>777</v>
      </c>
      <c r="F89" s="692" t="s">
        <v>29</v>
      </c>
      <c r="G89" s="692"/>
      <c r="H89" s="692">
        <v>2016</v>
      </c>
      <c r="I89" s="644" t="s">
        <v>573</v>
      </c>
      <c r="J89" s="644" t="s">
        <v>586</v>
      </c>
      <c r="K89" s="633"/>
      <c r="L89" s="696">
        <v>0</v>
      </c>
      <c r="M89" s="697">
        <v>0</v>
      </c>
      <c r="N89" s="697">
        <v>0</v>
      </c>
      <c r="O89" s="697">
        <v>0</v>
      </c>
      <c r="P89" s="697">
        <v>0</v>
      </c>
      <c r="Q89" s="697">
        <v>47.83640000000004</v>
      </c>
      <c r="R89" s="697">
        <v>47.83640000000004</v>
      </c>
      <c r="S89" s="697">
        <v>47.83640000000004</v>
      </c>
      <c r="T89" s="697">
        <v>47.83640000000004</v>
      </c>
      <c r="U89" s="697">
        <v>47.83640000000004</v>
      </c>
      <c r="V89" s="697">
        <v>47.83640000000004</v>
      </c>
      <c r="W89" s="697">
        <v>47.83640000000004</v>
      </c>
      <c r="X89" s="697">
        <v>47.83640000000004</v>
      </c>
      <c r="Y89" s="697">
        <v>47.83640000000004</v>
      </c>
      <c r="Z89" s="697">
        <v>47.83640000000004</v>
      </c>
      <c r="AA89" s="697">
        <v>47.83640000000004</v>
      </c>
      <c r="AB89" s="697">
        <v>47.83640000000004</v>
      </c>
      <c r="AC89" s="697">
        <v>47.83640000000004</v>
      </c>
      <c r="AD89" s="697">
        <v>47.83640000000004</v>
      </c>
      <c r="AE89" s="697">
        <v>47.83640000000004</v>
      </c>
      <c r="AF89" s="697">
        <v>47.83640000000004</v>
      </c>
      <c r="AG89" s="697">
        <v>47.83640000000004</v>
      </c>
      <c r="AH89" s="697">
        <v>47.83640000000004</v>
      </c>
      <c r="AI89" s="697">
        <v>44.846000000000146</v>
      </c>
      <c r="AJ89" s="697">
        <v>0</v>
      </c>
      <c r="AK89" s="697">
        <v>0</v>
      </c>
      <c r="AL89" s="697">
        <v>0</v>
      </c>
      <c r="AM89" s="697">
        <v>0</v>
      </c>
      <c r="AN89" s="697">
        <v>0</v>
      </c>
      <c r="AO89" s="698">
        <v>0</v>
      </c>
      <c r="AP89" s="633"/>
      <c r="AQ89" s="696">
        <v>0</v>
      </c>
      <c r="AR89" s="697">
        <v>0</v>
      </c>
      <c r="AS89" s="697">
        <v>0</v>
      </c>
      <c r="AT89" s="697">
        <v>0</v>
      </c>
      <c r="AU89" s="697">
        <v>0</v>
      </c>
      <c r="AV89" s="697">
        <v>165327.20000000016</v>
      </c>
      <c r="AW89" s="697">
        <v>165327.20000000016</v>
      </c>
      <c r="AX89" s="697">
        <v>165327.20000000016</v>
      </c>
      <c r="AY89" s="697">
        <v>165327.20000000016</v>
      </c>
      <c r="AZ89" s="697">
        <v>165327.20000000016</v>
      </c>
      <c r="BA89" s="697">
        <v>165327.20000000016</v>
      </c>
      <c r="BB89" s="697">
        <v>165327.20000000016</v>
      </c>
      <c r="BC89" s="697">
        <v>165327.20000000016</v>
      </c>
      <c r="BD89" s="697">
        <v>165327.20000000016</v>
      </c>
      <c r="BE89" s="697">
        <v>165327.20000000016</v>
      </c>
      <c r="BF89" s="697">
        <v>165327.20000000016</v>
      </c>
      <c r="BG89" s="697">
        <v>165327.20000000016</v>
      </c>
      <c r="BH89" s="697">
        <v>165327.20000000016</v>
      </c>
      <c r="BI89" s="697">
        <v>165327.20000000016</v>
      </c>
      <c r="BJ89" s="697">
        <v>165327.20000000016</v>
      </c>
      <c r="BK89" s="697">
        <v>165327.20000000016</v>
      </c>
      <c r="BL89" s="697">
        <v>165327.20000000016</v>
      </c>
      <c r="BM89" s="697">
        <v>165327.20000000016</v>
      </c>
      <c r="BN89" s="697">
        <v>162655.99999999988</v>
      </c>
      <c r="BO89" s="697">
        <v>0</v>
      </c>
      <c r="BP89" s="697">
        <v>0</v>
      </c>
      <c r="BQ89" s="697">
        <v>0</v>
      </c>
      <c r="BR89" s="697">
        <v>0</v>
      </c>
      <c r="BS89" s="697">
        <v>0</v>
      </c>
      <c r="BT89" s="698">
        <v>0</v>
      </c>
    </row>
    <row r="90" spans="2:73" hidden="1">
      <c r="B90" s="692"/>
      <c r="C90" s="692" t="s">
        <v>118</v>
      </c>
      <c r="D90" s="692"/>
      <c r="E90" s="692" t="s">
        <v>777</v>
      </c>
      <c r="F90" s="692" t="s">
        <v>773</v>
      </c>
      <c r="G90" s="692"/>
      <c r="H90" s="692">
        <v>2016</v>
      </c>
      <c r="I90" s="644" t="s">
        <v>573</v>
      </c>
      <c r="J90" s="644" t="s">
        <v>586</v>
      </c>
      <c r="K90" s="633"/>
      <c r="L90" s="696">
        <v>0</v>
      </c>
      <c r="M90" s="697">
        <v>0</v>
      </c>
      <c r="N90" s="697">
        <v>0</v>
      </c>
      <c r="O90" s="697">
        <v>0</v>
      </c>
      <c r="P90" s="697">
        <v>0</v>
      </c>
      <c r="Q90" s="697">
        <v>88.675643452987742</v>
      </c>
      <c r="R90" s="697">
        <v>86.977191344639024</v>
      </c>
      <c r="S90" s="697">
        <v>86.977191344639024</v>
      </c>
      <c r="T90" s="697">
        <v>86.977191344639024</v>
      </c>
      <c r="U90" s="697">
        <v>86.977191344639024</v>
      </c>
      <c r="V90" s="697">
        <v>81.484276454079136</v>
      </c>
      <c r="W90" s="697">
        <v>81.484276454079136</v>
      </c>
      <c r="X90" s="697">
        <v>81.484276454079136</v>
      </c>
      <c r="Y90" s="697">
        <v>81.484276454079136</v>
      </c>
      <c r="Z90" s="697">
        <v>81.484276454079136</v>
      </c>
      <c r="AA90" s="697">
        <v>81.484276454079136</v>
      </c>
      <c r="AB90" s="697">
        <v>66.700246000260748</v>
      </c>
      <c r="AC90" s="697">
        <v>44.144101099884395</v>
      </c>
      <c r="AD90" s="697">
        <v>44.144101099884395</v>
      </c>
      <c r="AE90" s="697">
        <v>11.554212199553968</v>
      </c>
      <c r="AF90" s="697">
        <v>0</v>
      </c>
      <c r="AG90" s="697">
        <v>0</v>
      </c>
      <c r="AH90" s="697">
        <v>0</v>
      </c>
      <c r="AI90" s="697">
        <v>0</v>
      </c>
      <c r="AJ90" s="697">
        <v>0</v>
      </c>
      <c r="AK90" s="697">
        <v>0</v>
      </c>
      <c r="AL90" s="697">
        <v>0</v>
      </c>
      <c r="AM90" s="697">
        <v>0</v>
      </c>
      <c r="AN90" s="697">
        <v>0</v>
      </c>
      <c r="AO90" s="698">
        <v>0</v>
      </c>
      <c r="AP90" s="633"/>
      <c r="AQ90" s="696">
        <v>0</v>
      </c>
      <c r="AR90" s="697">
        <v>0</v>
      </c>
      <c r="AS90" s="697">
        <v>0</v>
      </c>
      <c r="AT90" s="697">
        <v>0</v>
      </c>
      <c r="AU90" s="697">
        <v>0</v>
      </c>
      <c r="AV90" s="697">
        <v>685419.37317366735</v>
      </c>
      <c r="AW90" s="697">
        <v>678724.47254545777</v>
      </c>
      <c r="AX90" s="697">
        <v>678724.47254545777</v>
      </c>
      <c r="AY90" s="697">
        <v>678724.47254545777</v>
      </c>
      <c r="AZ90" s="697">
        <v>678724.47254545777</v>
      </c>
      <c r="BA90" s="697">
        <v>644707.39801255171</v>
      </c>
      <c r="BB90" s="697">
        <v>644707.39801255171</v>
      </c>
      <c r="BC90" s="697">
        <v>644707.39801255171</v>
      </c>
      <c r="BD90" s="697">
        <v>644707.39801255171</v>
      </c>
      <c r="BE90" s="697">
        <v>644707.39801255171</v>
      </c>
      <c r="BF90" s="697">
        <v>644707.39801255171</v>
      </c>
      <c r="BG90" s="697">
        <v>585818.9835486575</v>
      </c>
      <c r="BH90" s="697">
        <v>193302.85853254964</v>
      </c>
      <c r="BI90" s="697">
        <v>193302.85853254964</v>
      </c>
      <c r="BJ90" s="697">
        <v>43253.650967321089</v>
      </c>
      <c r="BK90" s="697">
        <v>0</v>
      </c>
      <c r="BL90" s="697">
        <v>0</v>
      </c>
      <c r="BM90" s="697">
        <v>0</v>
      </c>
      <c r="BN90" s="697">
        <v>0</v>
      </c>
      <c r="BO90" s="697">
        <v>0</v>
      </c>
      <c r="BP90" s="697">
        <v>0</v>
      </c>
      <c r="BQ90" s="697">
        <v>0</v>
      </c>
      <c r="BR90" s="697">
        <v>0</v>
      </c>
      <c r="BS90" s="697">
        <v>0</v>
      </c>
      <c r="BT90" s="698">
        <v>0</v>
      </c>
    </row>
    <row r="91" spans="2:73" hidden="1">
      <c r="B91" s="692"/>
      <c r="C91" s="692" t="s">
        <v>118</v>
      </c>
      <c r="D91" s="692"/>
      <c r="E91" s="692" t="s">
        <v>777</v>
      </c>
      <c r="F91" s="692" t="s">
        <v>773</v>
      </c>
      <c r="G91" s="692"/>
      <c r="H91" s="692">
        <v>2015</v>
      </c>
      <c r="I91" s="644" t="s">
        <v>574</v>
      </c>
      <c r="J91" s="644" t="s">
        <v>579</v>
      </c>
      <c r="K91" s="633"/>
      <c r="L91" s="696"/>
      <c r="M91" s="697"/>
      <c r="N91" s="697"/>
      <c r="O91" s="697"/>
      <c r="P91" s="697">
        <v>0</v>
      </c>
      <c r="Q91" s="697">
        <v>0</v>
      </c>
      <c r="R91" s="697">
        <v>0</v>
      </c>
      <c r="S91" s="697">
        <v>0</v>
      </c>
      <c r="T91" s="697">
        <v>0</v>
      </c>
      <c r="U91" s="697">
        <v>0</v>
      </c>
      <c r="V91" s="697">
        <v>1</v>
      </c>
      <c r="W91" s="697">
        <v>1</v>
      </c>
      <c r="X91" s="697">
        <v>1</v>
      </c>
      <c r="Y91" s="697">
        <v>1</v>
      </c>
      <c r="Z91" s="697">
        <v>0</v>
      </c>
      <c r="AA91" s="697">
        <v>0</v>
      </c>
      <c r="AB91" s="697">
        <v>0</v>
      </c>
      <c r="AC91" s="697">
        <v>0</v>
      </c>
      <c r="AD91" s="697">
        <v>0</v>
      </c>
      <c r="AE91" s="697">
        <v>0</v>
      </c>
      <c r="AF91" s="697">
        <v>0</v>
      </c>
      <c r="AG91" s="697">
        <v>0</v>
      </c>
      <c r="AH91" s="697">
        <v>0</v>
      </c>
      <c r="AI91" s="697">
        <v>0</v>
      </c>
      <c r="AJ91" s="697">
        <v>0</v>
      </c>
      <c r="AK91" s="697">
        <v>0</v>
      </c>
      <c r="AL91" s="697">
        <v>0</v>
      </c>
      <c r="AM91" s="697"/>
      <c r="AN91" s="697"/>
      <c r="AO91" s="698"/>
      <c r="AP91" s="633"/>
      <c r="AQ91" s="696"/>
      <c r="AR91" s="697"/>
      <c r="AS91" s="697"/>
      <c r="AT91" s="697"/>
      <c r="AU91" s="697">
        <v>0</v>
      </c>
      <c r="AV91" s="697">
        <v>0</v>
      </c>
      <c r="AW91" s="697">
        <v>0</v>
      </c>
      <c r="AX91" s="697">
        <v>0</v>
      </c>
      <c r="AY91" s="697">
        <v>0</v>
      </c>
      <c r="AZ91" s="697">
        <v>0</v>
      </c>
      <c r="BA91" s="697">
        <v>9448</v>
      </c>
      <c r="BB91" s="697">
        <v>9448</v>
      </c>
      <c r="BC91" s="697">
        <v>9448</v>
      </c>
      <c r="BD91" s="697">
        <v>6659</v>
      </c>
      <c r="BE91" s="697">
        <v>0</v>
      </c>
      <c r="BF91" s="697">
        <v>0</v>
      </c>
      <c r="BG91" s="697">
        <v>0</v>
      </c>
      <c r="BH91" s="697">
        <v>0</v>
      </c>
      <c r="BI91" s="697">
        <v>0</v>
      </c>
      <c r="BJ91" s="697">
        <v>0</v>
      </c>
      <c r="BK91" s="697">
        <v>0</v>
      </c>
      <c r="BL91" s="697">
        <v>0</v>
      </c>
      <c r="BM91" s="697">
        <v>0</v>
      </c>
      <c r="BN91" s="697">
        <v>0</v>
      </c>
      <c r="BO91" s="697"/>
      <c r="BP91" s="697"/>
      <c r="BQ91" s="697"/>
      <c r="BR91" s="697"/>
      <c r="BS91" s="697"/>
      <c r="BT91" s="698"/>
    </row>
    <row r="92" spans="2:73" hidden="1">
      <c r="B92" s="692"/>
      <c r="C92" s="692" t="s">
        <v>100</v>
      </c>
      <c r="D92" s="692"/>
      <c r="E92" s="692" t="s">
        <v>777</v>
      </c>
      <c r="F92" s="692" t="s">
        <v>773</v>
      </c>
      <c r="G92" s="692"/>
      <c r="H92" s="692">
        <v>2015</v>
      </c>
      <c r="I92" s="644" t="s">
        <v>574</v>
      </c>
      <c r="J92" s="644" t="s">
        <v>579</v>
      </c>
      <c r="K92" s="633"/>
      <c r="L92" s="696"/>
      <c r="M92" s="697"/>
      <c r="N92" s="697"/>
      <c r="O92" s="697"/>
      <c r="P92" s="697">
        <v>-27.916966139163478</v>
      </c>
      <c r="Q92" s="697">
        <v>-27.916966139163478</v>
      </c>
      <c r="R92" s="697">
        <v>-20</v>
      </c>
      <c r="S92" s="697">
        <v>-20</v>
      </c>
      <c r="T92" s="697">
        <v>-20</v>
      </c>
      <c r="U92" s="697">
        <v>-20</v>
      </c>
      <c r="V92" s="697">
        <v>-19.677634936099281</v>
      </c>
      <c r="W92" s="697">
        <v>-19.677634936099281</v>
      </c>
      <c r="X92" s="697">
        <v>-19.562576279318648</v>
      </c>
      <c r="Y92" s="697">
        <v>-18.509193086339753</v>
      </c>
      <c r="Z92" s="697">
        <v>-15.929719597386701</v>
      </c>
      <c r="AA92" s="697">
        <v>-15.929719597386701</v>
      </c>
      <c r="AB92" s="697">
        <v>-13.901317914232493</v>
      </c>
      <c r="AC92" s="697">
        <v>-13.901317914232493</v>
      </c>
      <c r="AD92" s="697">
        <v>-13.901317914232493</v>
      </c>
      <c r="AE92" s="697">
        <v>-13.901317914232493</v>
      </c>
      <c r="AF92" s="697">
        <v>-13.901317914232493</v>
      </c>
      <c r="AG92" s="697">
        <v>-13.901317914232493</v>
      </c>
      <c r="AH92" s="697">
        <v>-13.901317914232493</v>
      </c>
      <c r="AI92" s="697">
        <v>-13.901317914232493</v>
      </c>
      <c r="AJ92" s="697">
        <v>0</v>
      </c>
      <c r="AK92" s="697">
        <v>0</v>
      </c>
      <c r="AL92" s="697">
        <v>0</v>
      </c>
      <c r="AM92" s="697"/>
      <c r="AN92" s="697"/>
      <c r="AO92" s="698"/>
      <c r="AP92" s="633"/>
      <c r="AQ92" s="696"/>
      <c r="AR92" s="697"/>
      <c r="AS92" s="697"/>
      <c r="AT92" s="697"/>
      <c r="AU92" s="697">
        <v>-108625</v>
      </c>
      <c r="AV92" s="697">
        <v>-108625</v>
      </c>
      <c r="AW92" s="697">
        <v>-106447</v>
      </c>
      <c r="AX92" s="697">
        <v>-81187</v>
      </c>
      <c r="AY92" s="697">
        <v>-81187</v>
      </c>
      <c r="AZ92" s="697">
        <v>-81187</v>
      </c>
      <c r="BA92" s="697">
        <v>-65028</v>
      </c>
      <c r="BB92" s="697">
        <v>-65027.922271138756</v>
      </c>
      <c r="BC92" s="697">
        <v>-65027.922271138756</v>
      </c>
      <c r="BD92" s="697">
        <v>-69894.35975093965</v>
      </c>
      <c r="BE92" s="697">
        <v>-69894.35975093965</v>
      </c>
      <c r="BF92" s="697">
        <v>-69894.35975093965</v>
      </c>
      <c r="BG92" s="697">
        <v>-69894.35975093965</v>
      </c>
      <c r="BH92" s="697">
        <v>-69894.35975093965</v>
      </c>
      <c r="BI92" s="697">
        <v>-69894.35975093965</v>
      </c>
      <c r="BJ92" s="697">
        <v>-69894.35975093965</v>
      </c>
      <c r="BK92" s="697">
        <v>-69894.35975093965</v>
      </c>
      <c r="BL92" s="697">
        <v>-69894.35975093965</v>
      </c>
      <c r="BM92" s="697">
        <v>-69894.35975093965</v>
      </c>
      <c r="BN92" s="697">
        <v>-69894.35975093965</v>
      </c>
      <c r="BO92" s="697"/>
      <c r="BP92" s="697"/>
      <c r="BQ92" s="697"/>
      <c r="BR92" s="697"/>
      <c r="BS92" s="697"/>
      <c r="BT92" s="698"/>
    </row>
    <row r="93" spans="2:73" hidden="1">
      <c r="B93" s="692"/>
      <c r="C93" s="692" t="s">
        <v>101</v>
      </c>
      <c r="D93" s="692"/>
      <c r="E93" s="692" t="s">
        <v>777</v>
      </c>
      <c r="F93" s="692" t="s">
        <v>773</v>
      </c>
      <c r="G93" s="692"/>
      <c r="H93" s="692">
        <v>2015</v>
      </c>
      <c r="I93" s="644" t="s">
        <v>574</v>
      </c>
      <c r="J93" s="644" t="s">
        <v>579</v>
      </c>
      <c r="K93" s="633"/>
      <c r="L93" s="696"/>
      <c r="M93" s="697"/>
      <c r="N93" s="697"/>
      <c r="O93" s="697"/>
      <c r="P93" s="697">
        <v>-11</v>
      </c>
      <c r="Q93" s="697">
        <v>-5</v>
      </c>
      <c r="R93" s="697">
        <v>2</v>
      </c>
      <c r="S93" s="697">
        <v>4</v>
      </c>
      <c r="T93" s="697">
        <v>4</v>
      </c>
      <c r="U93" s="697">
        <v>4</v>
      </c>
      <c r="V93" s="697">
        <v>4</v>
      </c>
      <c r="W93" s="697">
        <v>4</v>
      </c>
      <c r="X93" s="697">
        <v>4</v>
      </c>
      <c r="Y93" s="697">
        <v>4</v>
      </c>
      <c r="Z93" s="697">
        <v>4</v>
      </c>
      <c r="AA93" s="697">
        <v>3</v>
      </c>
      <c r="AB93" s="697">
        <v>0</v>
      </c>
      <c r="AC93" s="697">
        <v>0</v>
      </c>
      <c r="AD93" s="697">
        <v>0</v>
      </c>
      <c r="AE93" s="697">
        <v>0</v>
      </c>
      <c r="AF93" s="697">
        <v>0</v>
      </c>
      <c r="AG93" s="697">
        <v>0</v>
      </c>
      <c r="AH93" s="697">
        <v>0</v>
      </c>
      <c r="AI93" s="697">
        <v>0</v>
      </c>
      <c r="AJ93" s="697">
        <v>0</v>
      </c>
      <c r="AK93" s="697">
        <v>0</v>
      </c>
      <c r="AL93" s="697">
        <v>0</v>
      </c>
      <c r="AM93" s="697"/>
      <c r="AN93" s="697"/>
      <c r="AO93" s="698"/>
      <c r="AP93" s="633"/>
      <c r="AQ93" s="696"/>
      <c r="AR93" s="697"/>
      <c r="AS93" s="697"/>
      <c r="AT93" s="697"/>
      <c r="AU93" s="697">
        <v>-46374.688951201097</v>
      </c>
      <c r="AV93" s="697">
        <v>-19784.351743232313</v>
      </c>
      <c r="AW93" s="697">
        <v>8868.9930554278253</v>
      </c>
      <c r="AX93" s="697">
        <v>15272.993055427825</v>
      </c>
      <c r="AY93" s="697">
        <v>15272.993055427825</v>
      </c>
      <c r="AZ93" s="697">
        <v>15272.993055427825</v>
      </c>
      <c r="BA93" s="697">
        <v>15272.993055427825</v>
      </c>
      <c r="BB93" s="697">
        <v>15272.993055427825</v>
      </c>
      <c r="BC93" s="697">
        <v>15272.993055427825</v>
      </c>
      <c r="BD93" s="697">
        <v>15272.993055427825</v>
      </c>
      <c r="BE93" s="697">
        <v>15272.993055427825</v>
      </c>
      <c r="BF93" s="697">
        <v>15272.993055427825</v>
      </c>
      <c r="BG93" s="697">
        <v>0</v>
      </c>
      <c r="BH93" s="697">
        <v>0</v>
      </c>
      <c r="BI93" s="697">
        <v>0</v>
      </c>
      <c r="BJ93" s="697">
        <v>0</v>
      </c>
      <c r="BK93" s="697">
        <v>0</v>
      </c>
      <c r="BL93" s="697">
        <v>0</v>
      </c>
      <c r="BM93" s="697">
        <v>0</v>
      </c>
      <c r="BN93" s="697">
        <v>0</v>
      </c>
      <c r="BO93" s="697"/>
      <c r="BP93" s="697"/>
      <c r="BQ93" s="697"/>
      <c r="BR93" s="697"/>
      <c r="BS93" s="697"/>
      <c r="BT93" s="698"/>
    </row>
    <row r="94" spans="2:73" hidden="1">
      <c r="B94" s="692"/>
      <c r="C94" s="692" t="s">
        <v>113</v>
      </c>
      <c r="D94" s="692"/>
      <c r="E94" s="692" t="s">
        <v>777</v>
      </c>
      <c r="F94" s="692" t="s">
        <v>29</v>
      </c>
      <c r="G94" s="692"/>
      <c r="H94" s="692">
        <v>2016</v>
      </c>
      <c r="I94" s="644" t="s">
        <v>574</v>
      </c>
      <c r="J94" s="644" t="s">
        <v>579</v>
      </c>
      <c r="K94" s="633"/>
      <c r="L94" s="696"/>
      <c r="M94" s="697"/>
      <c r="N94" s="697"/>
      <c r="O94" s="697"/>
      <c r="P94" s="697"/>
      <c r="Q94" s="697">
        <v>6</v>
      </c>
      <c r="R94" s="697">
        <v>6</v>
      </c>
      <c r="S94" s="697">
        <v>6</v>
      </c>
      <c r="T94" s="697">
        <v>6</v>
      </c>
      <c r="U94" s="697">
        <v>6</v>
      </c>
      <c r="V94" s="697">
        <v>6</v>
      </c>
      <c r="W94" s="697">
        <v>6</v>
      </c>
      <c r="X94" s="697">
        <v>6</v>
      </c>
      <c r="Y94" s="697">
        <v>6</v>
      </c>
      <c r="Z94" s="697">
        <v>6</v>
      </c>
      <c r="AA94" s="697">
        <v>6</v>
      </c>
      <c r="AB94" s="697">
        <v>6</v>
      </c>
      <c r="AC94" s="697">
        <v>6</v>
      </c>
      <c r="AD94" s="697">
        <v>6</v>
      </c>
      <c r="AE94" s="697">
        <v>6</v>
      </c>
      <c r="AF94" s="697">
        <v>6</v>
      </c>
      <c r="AG94" s="697">
        <v>2</v>
      </c>
      <c r="AH94" s="697">
        <v>0</v>
      </c>
      <c r="AI94" s="697">
        <v>0</v>
      </c>
      <c r="AJ94" s="697"/>
      <c r="AK94" s="697"/>
      <c r="AL94" s="697"/>
      <c r="AM94" s="697"/>
      <c r="AN94" s="697"/>
      <c r="AO94" s="698"/>
      <c r="AP94" s="633"/>
      <c r="AQ94" s="696"/>
      <c r="AR94" s="697"/>
      <c r="AS94" s="697"/>
      <c r="AT94" s="697"/>
      <c r="AU94" s="697"/>
      <c r="AV94" s="697">
        <v>98536</v>
      </c>
      <c r="AW94" s="697">
        <v>98536</v>
      </c>
      <c r="AX94" s="697">
        <v>98536</v>
      </c>
      <c r="AY94" s="697">
        <v>98536</v>
      </c>
      <c r="AZ94" s="697">
        <v>98536</v>
      </c>
      <c r="BA94" s="697">
        <v>98536</v>
      </c>
      <c r="BB94" s="697">
        <v>98536</v>
      </c>
      <c r="BC94" s="697">
        <v>98529</v>
      </c>
      <c r="BD94" s="697">
        <v>98529</v>
      </c>
      <c r="BE94" s="697">
        <v>98625</v>
      </c>
      <c r="BF94" s="697">
        <v>98672</v>
      </c>
      <c r="BG94" s="697">
        <v>98746</v>
      </c>
      <c r="BH94" s="697">
        <v>98746</v>
      </c>
      <c r="BI94" s="697">
        <v>98533</v>
      </c>
      <c r="BJ94" s="697">
        <v>87693</v>
      </c>
      <c r="BK94" s="697">
        <v>87693</v>
      </c>
      <c r="BL94" s="697">
        <v>28747</v>
      </c>
      <c r="BM94" s="697">
        <v>0</v>
      </c>
      <c r="BN94" s="697">
        <v>0</v>
      </c>
      <c r="BO94" s="697"/>
      <c r="BP94" s="697"/>
      <c r="BQ94" s="697"/>
      <c r="BR94" s="697"/>
      <c r="BS94" s="697"/>
      <c r="BT94" s="698"/>
    </row>
    <row r="95" spans="2:73" hidden="1">
      <c r="B95" s="692"/>
      <c r="C95" s="692" t="s">
        <v>779</v>
      </c>
      <c r="D95" s="692"/>
      <c r="E95" s="692" t="s">
        <v>777</v>
      </c>
      <c r="F95" s="692" t="s">
        <v>29</v>
      </c>
      <c r="G95" s="692"/>
      <c r="H95" s="692">
        <v>2016</v>
      </c>
      <c r="I95" s="644" t="s">
        <v>574</v>
      </c>
      <c r="J95" s="644" t="s">
        <v>579</v>
      </c>
      <c r="K95" s="633"/>
      <c r="L95" s="696"/>
      <c r="M95" s="697"/>
      <c r="N95" s="697"/>
      <c r="O95" s="697"/>
      <c r="P95" s="697"/>
      <c r="Q95" s="697">
        <v>0</v>
      </c>
      <c r="R95" s="697">
        <v>0</v>
      </c>
      <c r="S95" s="697">
        <v>0</v>
      </c>
      <c r="T95" s="697">
        <v>0</v>
      </c>
      <c r="U95" s="697">
        <v>0</v>
      </c>
      <c r="V95" s="697">
        <v>0</v>
      </c>
      <c r="W95" s="697">
        <v>0</v>
      </c>
      <c r="X95" s="697">
        <v>0</v>
      </c>
      <c r="Y95" s="697">
        <v>0</v>
      </c>
      <c r="Z95" s="697">
        <v>0</v>
      </c>
      <c r="AA95" s="697">
        <v>0</v>
      </c>
      <c r="AB95" s="697">
        <v>0</v>
      </c>
      <c r="AC95" s="697">
        <v>0</v>
      </c>
      <c r="AD95" s="697">
        <v>0</v>
      </c>
      <c r="AE95" s="697">
        <v>0</v>
      </c>
      <c r="AF95" s="697">
        <v>0</v>
      </c>
      <c r="AG95" s="697">
        <v>0</v>
      </c>
      <c r="AH95" s="697">
        <v>0</v>
      </c>
      <c r="AI95" s="697">
        <v>0</v>
      </c>
      <c r="AJ95" s="697"/>
      <c r="AK95" s="697"/>
      <c r="AL95" s="697"/>
      <c r="AM95" s="697"/>
      <c r="AN95" s="697"/>
      <c r="AO95" s="698"/>
      <c r="AP95" s="633"/>
      <c r="AQ95" s="696"/>
      <c r="AR95" s="697"/>
      <c r="AS95" s="697"/>
      <c r="AT95" s="697"/>
      <c r="AU95" s="697"/>
      <c r="AV95" s="697">
        <v>1399</v>
      </c>
      <c r="AW95" s="697">
        <v>1399</v>
      </c>
      <c r="AX95" s="697">
        <v>1399</v>
      </c>
      <c r="AY95" s="697">
        <v>1399</v>
      </c>
      <c r="AZ95" s="697">
        <v>1399</v>
      </c>
      <c r="BA95" s="697">
        <v>1399</v>
      </c>
      <c r="BB95" s="697">
        <v>1399</v>
      </c>
      <c r="BC95" s="697">
        <v>1399</v>
      </c>
      <c r="BD95" s="697">
        <v>1399</v>
      </c>
      <c r="BE95" s="697">
        <v>1399</v>
      </c>
      <c r="BF95" s="697">
        <v>1399</v>
      </c>
      <c r="BG95" s="697">
        <v>1399</v>
      </c>
      <c r="BH95" s="697">
        <v>1399</v>
      </c>
      <c r="BI95" s="697">
        <v>1399</v>
      </c>
      <c r="BJ95" s="697">
        <v>1399</v>
      </c>
      <c r="BK95" s="697">
        <v>1399</v>
      </c>
      <c r="BL95" s="697">
        <v>1399</v>
      </c>
      <c r="BM95" s="697">
        <v>1399</v>
      </c>
      <c r="BN95" s="697">
        <v>1367</v>
      </c>
      <c r="BO95" s="697"/>
      <c r="BP95" s="697"/>
      <c r="BQ95" s="697"/>
      <c r="BR95" s="697"/>
      <c r="BS95" s="697"/>
      <c r="BT95" s="698"/>
    </row>
    <row r="96" spans="2:73" hidden="1">
      <c r="B96" s="692"/>
      <c r="C96" s="692" t="s">
        <v>118</v>
      </c>
      <c r="D96" s="692"/>
      <c r="E96" s="692" t="s">
        <v>777</v>
      </c>
      <c r="F96" s="692" t="s">
        <v>773</v>
      </c>
      <c r="G96" s="692"/>
      <c r="H96" s="692">
        <v>2016</v>
      </c>
      <c r="I96" s="644" t="s">
        <v>574</v>
      </c>
      <c r="J96" s="644" t="s">
        <v>579</v>
      </c>
      <c r="K96" s="633"/>
      <c r="L96" s="696"/>
      <c r="M96" s="697"/>
      <c r="N96" s="697"/>
      <c r="O96" s="697"/>
      <c r="P96" s="697"/>
      <c r="Q96" s="697">
        <v>37.799412720574452</v>
      </c>
      <c r="R96" s="697">
        <v>39.497864828923177</v>
      </c>
      <c r="S96" s="697">
        <v>39.497864828923177</v>
      </c>
      <c r="T96" s="697">
        <v>39.497864828923177</v>
      </c>
      <c r="U96" s="697">
        <v>39.497864828923177</v>
      </c>
      <c r="V96" s="697">
        <v>39.497864828923177</v>
      </c>
      <c r="W96" s="697">
        <v>39.497864828923177</v>
      </c>
      <c r="X96" s="697">
        <v>39.497864828923177</v>
      </c>
      <c r="Y96" s="697">
        <v>39.497864828923177</v>
      </c>
      <c r="Z96" s="697">
        <v>39.497864828923177</v>
      </c>
      <c r="AA96" s="697">
        <v>39.497864828923177</v>
      </c>
      <c r="AB96" s="697">
        <v>32.33160328862855</v>
      </c>
      <c r="AC96" s="697">
        <v>0</v>
      </c>
      <c r="AD96" s="697">
        <v>0</v>
      </c>
      <c r="AE96" s="697">
        <v>0</v>
      </c>
      <c r="AF96" s="697">
        <v>0</v>
      </c>
      <c r="AG96" s="697">
        <v>0</v>
      </c>
      <c r="AH96" s="697">
        <v>0</v>
      </c>
      <c r="AI96" s="697">
        <v>0</v>
      </c>
      <c r="AJ96" s="697"/>
      <c r="AK96" s="697"/>
      <c r="AL96" s="697"/>
      <c r="AM96" s="697"/>
      <c r="AN96" s="697"/>
      <c r="AO96" s="698"/>
      <c r="AP96" s="633"/>
      <c r="AQ96" s="696"/>
      <c r="AR96" s="697"/>
      <c r="AS96" s="697"/>
      <c r="AT96" s="697"/>
      <c r="AU96" s="697"/>
      <c r="AV96" s="697">
        <v>178177</v>
      </c>
      <c r="AW96" s="697">
        <v>184872</v>
      </c>
      <c r="AX96" s="697">
        <v>184872</v>
      </c>
      <c r="AY96" s="697">
        <v>184872</v>
      </c>
      <c r="AZ96" s="697">
        <v>184872</v>
      </c>
      <c r="BA96" s="697">
        <v>184872</v>
      </c>
      <c r="BB96" s="697">
        <v>184872.29286278464</v>
      </c>
      <c r="BC96" s="697">
        <v>184872.29286278458</v>
      </c>
      <c r="BD96" s="697">
        <v>184872.29286278458</v>
      </c>
      <c r="BE96" s="697">
        <v>184872.29286278458</v>
      </c>
      <c r="BF96" s="697">
        <f>BE96</f>
        <v>184872.29286278458</v>
      </c>
      <c r="BG96" s="697">
        <v>177076</v>
      </c>
      <c r="BH96" s="697">
        <v>0</v>
      </c>
      <c r="BI96" s="697">
        <v>0</v>
      </c>
      <c r="BJ96" s="697">
        <v>0</v>
      </c>
      <c r="BK96" s="697">
        <v>0</v>
      </c>
      <c r="BL96" s="697">
        <v>0</v>
      </c>
      <c r="BM96" s="697">
        <v>0</v>
      </c>
      <c r="BN96" s="697">
        <v>0</v>
      </c>
      <c r="BO96" s="697"/>
      <c r="BP96" s="697"/>
      <c r="BQ96" s="697"/>
      <c r="BR96" s="697"/>
      <c r="BS96" s="697"/>
      <c r="BT96" s="698"/>
    </row>
    <row r="97" spans="2:73" ht="15.75" hidden="1">
      <c r="B97" s="692"/>
      <c r="C97" s="692" t="s">
        <v>124</v>
      </c>
      <c r="D97" s="692"/>
      <c r="E97" s="692" t="s">
        <v>777</v>
      </c>
      <c r="F97" s="692" t="s">
        <v>773</v>
      </c>
      <c r="G97" s="692"/>
      <c r="H97" s="692">
        <v>2016</v>
      </c>
      <c r="I97" s="644" t="s">
        <v>574</v>
      </c>
      <c r="J97" s="644" t="s">
        <v>579</v>
      </c>
      <c r="K97" s="633"/>
      <c r="L97" s="696"/>
      <c r="M97" s="697"/>
      <c r="N97" s="697"/>
      <c r="O97" s="697"/>
      <c r="P97" s="697"/>
      <c r="Q97" s="697">
        <v>0</v>
      </c>
      <c r="R97" s="697">
        <v>0</v>
      </c>
      <c r="S97" s="697">
        <v>0</v>
      </c>
      <c r="T97" s="697">
        <v>0</v>
      </c>
      <c r="U97" s="697">
        <v>0</v>
      </c>
      <c r="V97" s="697">
        <v>0</v>
      </c>
      <c r="W97" s="697">
        <v>0</v>
      </c>
      <c r="X97" s="697">
        <v>0</v>
      </c>
      <c r="Y97" s="697">
        <v>0</v>
      </c>
      <c r="Z97" s="697">
        <v>0</v>
      </c>
      <c r="AA97" s="697">
        <v>0</v>
      </c>
      <c r="AB97" s="697">
        <v>0</v>
      </c>
      <c r="AC97" s="697">
        <v>0</v>
      </c>
      <c r="AD97" s="697">
        <v>0</v>
      </c>
      <c r="AE97" s="697">
        <v>0</v>
      </c>
      <c r="AF97" s="697">
        <v>0</v>
      </c>
      <c r="AG97" s="697">
        <v>0</v>
      </c>
      <c r="AH97" s="697">
        <v>0</v>
      </c>
      <c r="AI97" s="697">
        <v>0</v>
      </c>
      <c r="AJ97" s="697"/>
      <c r="AK97" s="697"/>
      <c r="AL97" s="697"/>
      <c r="AM97" s="697"/>
      <c r="AN97" s="697"/>
      <c r="AO97" s="698"/>
      <c r="AP97" s="633"/>
      <c r="AQ97" s="696"/>
      <c r="AR97" s="697"/>
      <c r="AS97" s="697"/>
      <c r="AT97" s="697"/>
      <c r="AU97" s="697"/>
      <c r="AV97" s="697">
        <v>971</v>
      </c>
      <c r="AW97" s="697">
        <v>971</v>
      </c>
      <c r="AX97" s="697">
        <v>971</v>
      </c>
      <c r="AY97" s="697">
        <v>971</v>
      </c>
      <c r="AZ97" s="697">
        <v>971</v>
      </c>
      <c r="BA97" s="697">
        <v>971</v>
      </c>
      <c r="BB97" s="697">
        <v>971</v>
      </c>
      <c r="BC97" s="697">
        <v>971</v>
      </c>
      <c r="BD97" s="697">
        <v>971</v>
      </c>
      <c r="BE97" s="697">
        <v>971</v>
      </c>
      <c r="BF97" s="697">
        <v>971</v>
      </c>
      <c r="BG97" s="697">
        <v>971</v>
      </c>
      <c r="BH97" s="697">
        <v>971</v>
      </c>
      <c r="BI97" s="697">
        <v>971</v>
      </c>
      <c r="BJ97" s="697">
        <v>971</v>
      </c>
      <c r="BK97" s="697">
        <v>0</v>
      </c>
      <c r="BL97" s="697">
        <v>0</v>
      </c>
      <c r="BM97" s="697">
        <v>0</v>
      </c>
      <c r="BN97" s="697">
        <v>0</v>
      </c>
      <c r="BO97" s="697"/>
      <c r="BP97" s="697"/>
      <c r="BQ97" s="697"/>
      <c r="BR97" s="697"/>
      <c r="BS97" s="697"/>
      <c r="BT97" s="698"/>
      <c r="BU97" s="163"/>
    </row>
    <row r="98" spans="2:73" ht="15.75" hidden="1">
      <c r="B98" s="692"/>
      <c r="C98" s="692" t="s">
        <v>127</v>
      </c>
      <c r="D98" s="692"/>
      <c r="E98" s="692" t="s">
        <v>777</v>
      </c>
      <c r="F98" s="692" t="s">
        <v>29</v>
      </c>
      <c r="G98" s="692"/>
      <c r="H98" s="692">
        <v>2016</v>
      </c>
      <c r="I98" s="644" t="s">
        <v>574</v>
      </c>
      <c r="J98" s="644" t="s">
        <v>579</v>
      </c>
      <c r="K98" s="633"/>
      <c r="L98" s="696"/>
      <c r="M98" s="697"/>
      <c r="N98" s="697"/>
      <c r="O98" s="697"/>
      <c r="P98" s="697"/>
      <c r="Q98" s="697">
        <v>0</v>
      </c>
      <c r="R98" s="697">
        <v>0</v>
      </c>
      <c r="S98" s="697">
        <v>0</v>
      </c>
      <c r="T98" s="697">
        <v>0</v>
      </c>
      <c r="U98" s="697">
        <v>0</v>
      </c>
      <c r="V98" s="697">
        <v>0</v>
      </c>
      <c r="W98" s="697">
        <v>0</v>
      </c>
      <c r="X98" s="697">
        <v>0</v>
      </c>
      <c r="Y98" s="697">
        <v>0</v>
      </c>
      <c r="Z98" s="697">
        <v>0</v>
      </c>
      <c r="AA98" s="697">
        <v>0</v>
      </c>
      <c r="AB98" s="697">
        <v>0</v>
      </c>
      <c r="AC98" s="697">
        <v>0</v>
      </c>
      <c r="AD98" s="697">
        <v>0</v>
      </c>
      <c r="AE98" s="697">
        <v>0</v>
      </c>
      <c r="AF98" s="697">
        <v>0</v>
      </c>
      <c r="AG98" s="697">
        <v>0</v>
      </c>
      <c r="AH98" s="697">
        <v>0</v>
      </c>
      <c r="AI98" s="697">
        <v>0</v>
      </c>
      <c r="AJ98" s="697"/>
      <c r="AK98" s="697"/>
      <c r="AL98" s="697"/>
      <c r="AM98" s="697"/>
      <c r="AN98" s="697"/>
      <c r="AO98" s="698"/>
      <c r="AP98" s="633"/>
      <c r="AQ98" s="696"/>
      <c r="AR98" s="697"/>
      <c r="AS98" s="697"/>
      <c r="AT98" s="697"/>
      <c r="AU98" s="697"/>
      <c r="AV98" s="697">
        <v>429218</v>
      </c>
      <c r="AW98" s="697">
        <v>0</v>
      </c>
      <c r="AX98" s="697">
        <v>0</v>
      </c>
      <c r="AY98" s="697">
        <v>0</v>
      </c>
      <c r="AZ98" s="697">
        <v>0</v>
      </c>
      <c r="BA98" s="697">
        <v>0</v>
      </c>
      <c r="BB98" s="697">
        <v>0</v>
      </c>
      <c r="BC98" s="697">
        <v>0</v>
      </c>
      <c r="BD98" s="697">
        <v>0</v>
      </c>
      <c r="BE98" s="697">
        <v>0</v>
      </c>
      <c r="BF98" s="697">
        <v>0</v>
      </c>
      <c r="BG98" s="697">
        <v>0</v>
      </c>
      <c r="BH98" s="697">
        <v>0</v>
      </c>
      <c r="BI98" s="697">
        <v>0</v>
      </c>
      <c r="BJ98" s="697">
        <v>0</v>
      </c>
      <c r="BK98" s="697">
        <v>0</v>
      </c>
      <c r="BL98" s="697">
        <v>0</v>
      </c>
      <c r="BM98" s="697">
        <v>0</v>
      </c>
      <c r="BN98" s="697">
        <v>0</v>
      </c>
      <c r="BO98" s="697"/>
      <c r="BP98" s="697"/>
      <c r="BQ98" s="697"/>
      <c r="BR98" s="697"/>
      <c r="BS98" s="697"/>
      <c r="BT98" s="698"/>
      <c r="BU98" s="163"/>
    </row>
    <row r="99" spans="2:73" ht="15.75">
      <c r="B99" s="692"/>
      <c r="C99" s="692" t="s">
        <v>113</v>
      </c>
      <c r="D99" s="692"/>
      <c r="E99" s="692" t="s">
        <v>777</v>
      </c>
      <c r="F99" s="692" t="s">
        <v>29</v>
      </c>
      <c r="G99" s="692"/>
      <c r="H99" s="692">
        <v>2017</v>
      </c>
      <c r="I99" s="644" t="s">
        <v>574</v>
      </c>
      <c r="J99" s="644" t="s">
        <v>586</v>
      </c>
      <c r="K99" s="633"/>
      <c r="L99" s="696"/>
      <c r="M99" s="697"/>
      <c r="N99" s="697"/>
      <c r="O99" s="697"/>
      <c r="P99" s="697"/>
      <c r="Q99" s="697"/>
      <c r="R99" s="697">
        <v>103</v>
      </c>
      <c r="S99" s="697">
        <v>83</v>
      </c>
      <c r="T99" s="697">
        <v>83</v>
      </c>
      <c r="U99" s="697">
        <v>83</v>
      </c>
      <c r="V99" s="697">
        <v>83</v>
      </c>
      <c r="W99" s="697">
        <v>83</v>
      </c>
      <c r="X99" s="697">
        <v>83</v>
      </c>
      <c r="Y99" s="697">
        <v>83</v>
      </c>
      <c r="Z99" s="697">
        <v>83</v>
      </c>
      <c r="AA99" s="697">
        <v>83</v>
      </c>
      <c r="AB99" s="697">
        <v>78</v>
      </c>
      <c r="AC99" s="697">
        <v>78</v>
      </c>
      <c r="AD99" s="697">
        <v>78</v>
      </c>
      <c r="AE99" s="697">
        <v>78</v>
      </c>
      <c r="AF99" s="697">
        <v>71</v>
      </c>
      <c r="AG99" s="697">
        <v>71</v>
      </c>
      <c r="AH99" s="697">
        <v>5</v>
      </c>
      <c r="AI99" s="697">
        <v>0</v>
      </c>
      <c r="AJ99" s="697">
        <v>0</v>
      </c>
      <c r="AK99" s="697">
        <v>0</v>
      </c>
      <c r="AL99" s="697">
        <v>0</v>
      </c>
      <c r="AM99" s="697">
        <v>0</v>
      </c>
      <c r="AN99" s="697">
        <v>0</v>
      </c>
      <c r="AO99" s="698"/>
      <c r="AP99" s="633"/>
      <c r="AQ99" s="696"/>
      <c r="AR99" s="697"/>
      <c r="AS99" s="697"/>
      <c r="AT99" s="697"/>
      <c r="AU99" s="697"/>
      <c r="AV99" s="697"/>
      <c r="AW99" s="697">
        <v>1911331</v>
      </c>
      <c r="AX99" s="697">
        <v>1529745</v>
      </c>
      <c r="AY99" s="697">
        <v>1529745</v>
      </c>
      <c r="AZ99" s="697">
        <v>1529745</v>
      </c>
      <c r="BA99" s="697">
        <v>1529745</v>
      </c>
      <c r="BB99" s="697">
        <v>1529745</v>
      </c>
      <c r="BC99" s="697">
        <v>1529745</v>
      </c>
      <c r="BD99" s="697">
        <v>1529745</v>
      </c>
      <c r="BE99" s="697">
        <v>1529745</v>
      </c>
      <c r="BF99" s="697">
        <v>1529745</v>
      </c>
      <c r="BG99" s="697">
        <v>1529745</v>
      </c>
      <c r="BH99" s="697">
        <v>1529745</v>
      </c>
      <c r="BI99" s="697">
        <v>1529745</v>
      </c>
      <c r="BJ99" s="697">
        <v>1529745</v>
      </c>
      <c r="BK99" s="697">
        <v>1529745</v>
      </c>
      <c r="BL99" s="697">
        <v>1529745</v>
      </c>
      <c r="BM99" s="697">
        <v>0</v>
      </c>
      <c r="BN99" s="697">
        <v>0</v>
      </c>
      <c r="BO99" s="697">
        <v>0</v>
      </c>
      <c r="BP99" s="697">
        <v>0</v>
      </c>
      <c r="BQ99" s="697">
        <v>0</v>
      </c>
      <c r="BR99" s="697">
        <v>0</v>
      </c>
      <c r="BS99" s="697">
        <v>0</v>
      </c>
      <c r="BT99" s="698">
        <v>0</v>
      </c>
      <c r="BU99" s="163"/>
    </row>
    <row r="100" spans="2:73">
      <c r="B100" s="692"/>
      <c r="C100" s="692" t="s">
        <v>780</v>
      </c>
      <c r="D100" s="692"/>
      <c r="E100" s="692" t="s">
        <v>777</v>
      </c>
      <c r="F100" s="692" t="s">
        <v>29</v>
      </c>
      <c r="G100" s="692"/>
      <c r="H100" s="692">
        <v>2017</v>
      </c>
      <c r="I100" s="644" t="s">
        <v>574</v>
      </c>
      <c r="J100" s="644" t="s">
        <v>586</v>
      </c>
      <c r="K100" s="633"/>
      <c r="L100" s="696"/>
      <c r="M100" s="697"/>
      <c r="N100" s="697"/>
      <c r="O100" s="697"/>
      <c r="P100" s="697"/>
      <c r="Q100" s="697"/>
      <c r="R100" s="697">
        <v>57</v>
      </c>
      <c r="S100" s="697">
        <v>41</v>
      </c>
      <c r="T100" s="697">
        <v>41</v>
      </c>
      <c r="U100" s="697">
        <v>41</v>
      </c>
      <c r="V100" s="697">
        <v>41</v>
      </c>
      <c r="W100" s="697">
        <v>41</v>
      </c>
      <c r="X100" s="697">
        <v>41</v>
      </c>
      <c r="Y100" s="697">
        <v>41</v>
      </c>
      <c r="Z100" s="697">
        <v>41</v>
      </c>
      <c r="AA100" s="697">
        <v>41</v>
      </c>
      <c r="AB100" s="697">
        <v>40</v>
      </c>
      <c r="AC100" s="697">
        <v>40</v>
      </c>
      <c r="AD100" s="697">
        <v>40</v>
      </c>
      <c r="AE100" s="697">
        <v>33</v>
      </c>
      <c r="AF100" s="697">
        <v>33</v>
      </c>
      <c r="AG100" s="697">
        <v>26</v>
      </c>
      <c r="AH100" s="697">
        <v>22</v>
      </c>
      <c r="AI100" s="697">
        <v>0</v>
      </c>
      <c r="AJ100" s="697">
        <v>0</v>
      </c>
      <c r="AK100" s="697">
        <v>0</v>
      </c>
      <c r="AL100" s="697">
        <v>0</v>
      </c>
      <c r="AM100" s="697">
        <v>0</v>
      </c>
      <c r="AN100" s="697">
        <v>0</v>
      </c>
      <c r="AO100" s="698"/>
      <c r="AP100" s="633"/>
      <c r="AQ100" s="696"/>
      <c r="AR100" s="697"/>
      <c r="AS100" s="697"/>
      <c r="AT100" s="697"/>
      <c r="AU100" s="697"/>
      <c r="AV100" s="697"/>
      <c r="AW100" s="697">
        <v>1127399</v>
      </c>
      <c r="AX100" s="697">
        <v>816449</v>
      </c>
      <c r="AY100" s="697">
        <v>816449</v>
      </c>
      <c r="AZ100" s="697">
        <v>816449</v>
      </c>
      <c r="BA100" s="697">
        <v>816449</v>
      </c>
      <c r="BB100" s="697">
        <v>816449</v>
      </c>
      <c r="BC100" s="697">
        <v>816449</v>
      </c>
      <c r="BD100" s="697">
        <v>816449</v>
      </c>
      <c r="BE100" s="697">
        <v>816449</v>
      </c>
      <c r="BF100" s="697">
        <v>816449</v>
      </c>
      <c r="BG100" s="697">
        <v>816449</v>
      </c>
      <c r="BH100" s="697">
        <v>816449</v>
      </c>
      <c r="BI100" s="697">
        <v>816449</v>
      </c>
      <c r="BJ100" s="697">
        <v>816449</v>
      </c>
      <c r="BK100" s="697">
        <v>816449</v>
      </c>
      <c r="BL100" s="697">
        <v>816449</v>
      </c>
      <c r="BM100" s="697">
        <v>0</v>
      </c>
      <c r="BN100" s="697">
        <v>0</v>
      </c>
      <c r="BO100" s="697">
        <v>0</v>
      </c>
      <c r="BP100" s="697">
        <v>0</v>
      </c>
      <c r="BQ100" s="697">
        <v>0</v>
      </c>
      <c r="BR100" s="697">
        <v>0</v>
      </c>
      <c r="BS100" s="697">
        <v>0</v>
      </c>
      <c r="BT100" s="698">
        <v>0</v>
      </c>
    </row>
    <row r="101" spans="2:73" ht="15.75" hidden="1">
      <c r="B101" s="692"/>
      <c r="C101" s="692" t="s">
        <v>779</v>
      </c>
      <c r="D101" s="692"/>
      <c r="E101" s="692" t="s">
        <v>777</v>
      </c>
      <c r="F101" s="692" t="s">
        <v>29</v>
      </c>
      <c r="G101" s="692"/>
      <c r="H101" s="692">
        <v>2017</v>
      </c>
      <c r="I101" s="644" t="s">
        <v>574</v>
      </c>
      <c r="J101" s="644" t="s">
        <v>586</v>
      </c>
      <c r="K101" s="633"/>
      <c r="L101" s="696"/>
      <c r="M101" s="697"/>
      <c r="N101" s="697"/>
      <c r="O101" s="697"/>
      <c r="P101" s="697"/>
      <c r="Q101" s="697"/>
      <c r="R101" s="697">
        <v>43</v>
      </c>
      <c r="S101" s="697">
        <v>43</v>
      </c>
      <c r="T101" s="697">
        <v>43</v>
      </c>
      <c r="U101" s="697">
        <v>43</v>
      </c>
      <c r="V101" s="697">
        <v>43</v>
      </c>
      <c r="W101" s="697">
        <v>43</v>
      </c>
      <c r="X101" s="697">
        <v>43</v>
      </c>
      <c r="Y101" s="697">
        <v>43</v>
      </c>
      <c r="Z101" s="697">
        <v>43</v>
      </c>
      <c r="AA101" s="697">
        <v>43</v>
      </c>
      <c r="AB101" s="697">
        <v>43</v>
      </c>
      <c r="AC101" s="697">
        <v>43</v>
      </c>
      <c r="AD101" s="697">
        <v>43</v>
      </c>
      <c r="AE101" s="697">
        <v>43</v>
      </c>
      <c r="AF101" s="697">
        <v>43</v>
      </c>
      <c r="AG101" s="697">
        <v>43</v>
      </c>
      <c r="AH101" s="697">
        <v>43</v>
      </c>
      <c r="AI101" s="697">
        <v>43</v>
      </c>
      <c r="AJ101" s="697">
        <v>42</v>
      </c>
      <c r="AK101" s="697">
        <v>0</v>
      </c>
      <c r="AL101" s="697">
        <v>0</v>
      </c>
      <c r="AM101" s="697">
        <v>0</v>
      </c>
      <c r="AN101" s="697">
        <v>0</v>
      </c>
      <c r="AO101" s="698"/>
      <c r="AP101" s="633"/>
      <c r="AQ101" s="696"/>
      <c r="AR101" s="697"/>
      <c r="AS101" s="697"/>
      <c r="AT101" s="697"/>
      <c r="AU101" s="697"/>
      <c r="AV101" s="697">
        <v>166193</v>
      </c>
      <c r="AW101" s="697">
        <v>166193</v>
      </c>
      <c r="AX101" s="697">
        <v>166193</v>
      </c>
      <c r="AY101" s="697">
        <v>166193</v>
      </c>
      <c r="AZ101" s="697">
        <v>166193</v>
      </c>
      <c r="BA101" s="697">
        <v>166193</v>
      </c>
      <c r="BB101" s="697">
        <v>166193</v>
      </c>
      <c r="BC101" s="697">
        <v>166193</v>
      </c>
      <c r="BD101" s="697">
        <v>166193</v>
      </c>
      <c r="BE101" s="697">
        <v>166193</v>
      </c>
      <c r="BF101" s="697">
        <v>166193</v>
      </c>
      <c r="BG101" s="697">
        <v>166193</v>
      </c>
      <c r="BH101" s="697">
        <v>166193</v>
      </c>
      <c r="BI101" s="697">
        <v>166193</v>
      </c>
      <c r="BJ101" s="697">
        <v>166193</v>
      </c>
      <c r="BK101" s="697">
        <v>166193</v>
      </c>
      <c r="BL101" s="697">
        <v>166193</v>
      </c>
      <c r="BM101" s="697">
        <v>166193</v>
      </c>
      <c r="BN101" s="697">
        <v>155036</v>
      </c>
      <c r="BO101" s="697">
        <v>0</v>
      </c>
      <c r="BP101" s="697">
        <v>0</v>
      </c>
      <c r="BQ101" s="697">
        <v>0</v>
      </c>
      <c r="BR101" s="697">
        <v>0</v>
      </c>
      <c r="BS101" s="697">
        <v>0</v>
      </c>
      <c r="BT101" s="698">
        <v>0</v>
      </c>
      <c r="BU101" s="163"/>
    </row>
    <row r="102" spans="2:73" ht="15.75" hidden="1">
      <c r="B102" s="692"/>
      <c r="C102" s="692" t="s">
        <v>116</v>
      </c>
      <c r="D102" s="692"/>
      <c r="E102" s="692" t="s">
        <v>777</v>
      </c>
      <c r="F102" s="692" t="s">
        <v>29</v>
      </c>
      <c r="G102" s="692"/>
      <c r="H102" s="692">
        <v>2017</v>
      </c>
      <c r="I102" s="644" t="s">
        <v>574</v>
      </c>
      <c r="J102" s="644" t="s">
        <v>586</v>
      </c>
      <c r="K102" s="633"/>
      <c r="L102" s="696"/>
      <c r="M102" s="697"/>
      <c r="N102" s="697"/>
      <c r="O102" s="697"/>
      <c r="P102" s="697"/>
      <c r="Q102" s="697"/>
      <c r="R102" s="697">
        <v>1</v>
      </c>
      <c r="S102" s="697">
        <v>1</v>
      </c>
      <c r="T102" s="697">
        <v>1</v>
      </c>
      <c r="U102" s="697">
        <v>1</v>
      </c>
      <c r="V102" s="697">
        <v>1</v>
      </c>
      <c r="W102" s="697">
        <v>1</v>
      </c>
      <c r="X102" s="697">
        <v>1</v>
      </c>
      <c r="Y102" s="697">
        <v>1</v>
      </c>
      <c r="Z102" s="697">
        <v>1</v>
      </c>
      <c r="AA102" s="697">
        <v>1</v>
      </c>
      <c r="AB102" s="697">
        <v>0</v>
      </c>
      <c r="AC102" s="697">
        <v>0</v>
      </c>
      <c r="AD102" s="697">
        <v>0</v>
      </c>
      <c r="AE102" s="697">
        <v>0</v>
      </c>
      <c r="AF102" s="697">
        <v>0</v>
      </c>
      <c r="AG102" s="697">
        <v>0</v>
      </c>
      <c r="AH102" s="697">
        <v>0</v>
      </c>
      <c r="AI102" s="697">
        <v>0</v>
      </c>
      <c r="AJ102" s="697">
        <v>0</v>
      </c>
      <c r="AK102" s="697">
        <v>0</v>
      </c>
      <c r="AL102" s="697">
        <v>0</v>
      </c>
      <c r="AM102" s="697">
        <v>0</v>
      </c>
      <c r="AN102" s="697">
        <v>0</v>
      </c>
      <c r="AO102" s="698"/>
      <c r="AP102" s="633"/>
      <c r="AQ102" s="696"/>
      <c r="AR102" s="697"/>
      <c r="AS102" s="697"/>
      <c r="AT102" s="697"/>
      <c r="AU102" s="697"/>
      <c r="AV102" s="697">
        <v>7431</v>
      </c>
      <c r="AW102" s="697">
        <v>7431</v>
      </c>
      <c r="AX102" s="697">
        <v>7431</v>
      </c>
      <c r="AY102" s="697">
        <v>7431</v>
      </c>
      <c r="AZ102" s="697">
        <v>7431</v>
      </c>
      <c r="BA102" s="697">
        <v>7431</v>
      </c>
      <c r="BB102" s="697">
        <v>7431</v>
      </c>
      <c r="BC102" s="697">
        <v>7431</v>
      </c>
      <c r="BD102" s="697">
        <v>7431</v>
      </c>
      <c r="BE102" s="697">
        <v>7431</v>
      </c>
      <c r="BF102" s="697">
        <v>4828</v>
      </c>
      <c r="BG102" s="697">
        <v>4783</v>
      </c>
      <c r="BH102" s="697">
        <v>4783</v>
      </c>
      <c r="BI102" s="697">
        <v>4783</v>
      </c>
      <c r="BJ102" s="697">
        <v>4653</v>
      </c>
      <c r="BK102" s="697">
        <v>4653</v>
      </c>
      <c r="BL102" s="697">
        <v>4653</v>
      </c>
      <c r="BM102" s="697">
        <v>4653</v>
      </c>
      <c r="BN102" s="697">
        <v>4653</v>
      </c>
      <c r="BO102" s="697">
        <v>4653</v>
      </c>
      <c r="BP102" s="697">
        <v>0</v>
      </c>
      <c r="BQ102" s="697">
        <v>0</v>
      </c>
      <c r="BR102" s="697">
        <v>0</v>
      </c>
      <c r="BS102" s="697">
        <v>0</v>
      </c>
      <c r="BT102" s="698">
        <v>0</v>
      </c>
      <c r="BU102" s="163"/>
    </row>
    <row r="103" spans="2:73" ht="15.75" hidden="1">
      <c r="B103" s="692"/>
      <c r="C103" s="692" t="s">
        <v>118</v>
      </c>
      <c r="D103" s="692"/>
      <c r="E103" s="692" t="s">
        <v>777</v>
      </c>
      <c r="F103" s="692" t="s">
        <v>774</v>
      </c>
      <c r="G103" s="692"/>
      <c r="H103" s="692">
        <v>2017</v>
      </c>
      <c r="I103" s="644" t="s">
        <v>574</v>
      </c>
      <c r="J103" s="644" t="s">
        <v>586</v>
      </c>
      <c r="K103" s="633"/>
      <c r="L103" s="696"/>
      <c r="M103" s="697"/>
      <c r="N103" s="697"/>
      <c r="O103" s="697"/>
      <c r="P103" s="697"/>
      <c r="Q103" s="697"/>
      <c r="R103" s="697">
        <v>462</v>
      </c>
      <c r="S103" s="697">
        <v>477</v>
      </c>
      <c r="T103" s="697">
        <v>477</v>
      </c>
      <c r="U103" s="697">
        <v>477</v>
      </c>
      <c r="V103" s="697">
        <v>477</v>
      </c>
      <c r="W103" s="697">
        <v>471</v>
      </c>
      <c r="X103" s="697">
        <v>471</v>
      </c>
      <c r="Y103" s="697">
        <v>471</v>
      </c>
      <c r="Z103" s="697">
        <v>471</v>
      </c>
      <c r="AA103" s="697">
        <v>471</v>
      </c>
      <c r="AB103" s="697">
        <v>468</v>
      </c>
      <c r="AC103" s="697">
        <v>391</v>
      </c>
      <c r="AD103" s="697">
        <v>297</v>
      </c>
      <c r="AE103" s="697">
        <v>280</v>
      </c>
      <c r="AF103" s="697">
        <v>23</v>
      </c>
      <c r="AG103" s="697">
        <v>0</v>
      </c>
      <c r="AH103" s="697">
        <v>0</v>
      </c>
      <c r="AI103" s="697">
        <v>0</v>
      </c>
      <c r="AJ103" s="697">
        <v>0</v>
      </c>
      <c r="AK103" s="697">
        <v>0</v>
      </c>
      <c r="AL103" s="697">
        <v>0</v>
      </c>
      <c r="AM103" s="697">
        <v>0</v>
      </c>
      <c r="AN103" s="697">
        <v>0</v>
      </c>
      <c r="AO103" s="698"/>
      <c r="AP103" s="633"/>
      <c r="AQ103" s="696"/>
      <c r="AR103" s="697"/>
      <c r="AS103" s="697"/>
      <c r="AT103" s="697"/>
      <c r="AU103" s="697"/>
      <c r="AV103" s="697">
        <v>3772098</v>
      </c>
      <c r="AW103" s="697">
        <v>3825401</v>
      </c>
      <c r="AX103" s="697">
        <v>3825401</v>
      </c>
      <c r="AY103" s="697">
        <v>3825401</v>
      </c>
      <c r="AZ103" s="697">
        <v>3825401</v>
      </c>
      <c r="BA103" s="697">
        <v>3786260</v>
      </c>
      <c r="BB103" s="697">
        <v>3786260</v>
      </c>
      <c r="BC103" s="697">
        <v>3786260</v>
      </c>
      <c r="BD103" s="697">
        <v>3775430</v>
      </c>
      <c r="BE103" s="697">
        <v>3775430</v>
      </c>
      <c r="BF103" s="697">
        <v>3761844</v>
      </c>
      <c r="BG103" s="697">
        <v>3492782</v>
      </c>
      <c r="BH103" s="697">
        <v>1549879</v>
      </c>
      <c r="BI103" s="697">
        <v>1430961</v>
      </c>
      <c r="BJ103" s="697">
        <v>115778</v>
      </c>
      <c r="BK103" s="697">
        <v>0</v>
      </c>
      <c r="BL103" s="697">
        <v>0</v>
      </c>
      <c r="BM103" s="697">
        <v>0</v>
      </c>
      <c r="BN103" s="697">
        <v>0</v>
      </c>
      <c r="BO103" s="697">
        <v>0</v>
      </c>
      <c r="BP103" s="697">
        <v>0</v>
      </c>
      <c r="BQ103" s="697">
        <v>0</v>
      </c>
      <c r="BR103" s="697">
        <v>0</v>
      </c>
      <c r="BS103" s="697">
        <v>0</v>
      </c>
      <c r="BT103" s="698">
        <v>0</v>
      </c>
      <c r="BU103" s="163"/>
    </row>
    <row r="104" spans="2:73" ht="15.75" hidden="1">
      <c r="B104" s="692"/>
      <c r="C104" s="692" t="s">
        <v>119</v>
      </c>
      <c r="D104" s="692"/>
      <c r="E104" s="692" t="s">
        <v>777</v>
      </c>
      <c r="F104" s="692" t="s">
        <v>773</v>
      </c>
      <c r="G104" s="692"/>
      <c r="H104" s="692">
        <v>2017</v>
      </c>
      <c r="I104" s="644" t="s">
        <v>574</v>
      </c>
      <c r="J104" s="644" t="s">
        <v>586</v>
      </c>
      <c r="K104" s="633"/>
      <c r="L104" s="696"/>
      <c r="M104" s="697"/>
      <c r="N104" s="697"/>
      <c r="O104" s="697"/>
      <c r="P104" s="697"/>
      <c r="Q104" s="697"/>
      <c r="R104" s="697">
        <v>26</v>
      </c>
      <c r="S104" s="697">
        <v>26</v>
      </c>
      <c r="T104" s="697">
        <v>26</v>
      </c>
      <c r="U104" s="697">
        <v>26</v>
      </c>
      <c r="V104" s="697">
        <v>26</v>
      </c>
      <c r="W104" s="697">
        <v>22</v>
      </c>
      <c r="X104" s="697">
        <v>18</v>
      </c>
      <c r="Y104" s="697">
        <v>16</v>
      </c>
      <c r="Z104" s="697">
        <v>15</v>
      </c>
      <c r="AA104" s="697">
        <v>13</v>
      </c>
      <c r="AB104" s="697">
        <v>8</v>
      </c>
      <c r="AC104" s="697">
        <v>7</v>
      </c>
      <c r="AD104" s="697">
        <v>3</v>
      </c>
      <c r="AE104" s="697">
        <v>3</v>
      </c>
      <c r="AF104" s="697">
        <v>3</v>
      </c>
      <c r="AG104" s="697">
        <v>3</v>
      </c>
      <c r="AH104" s="697">
        <v>3</v>
      </c>
      <c r="AI104" s="697">
        <v>2</v>
      </c>
      <c r="AJ104" s="697">
        <v>2</v>
      </c>
      <c r="AK104" s="697">
        <v>2</v>
      </c>
      <c r="AL104" s="697">
        <v>1</v>
      </c>
      <c r="AM104" s="697">
        <v>1</v>
      </c>
      <c r="AN104" s="697">
        <v>1</v>
      </c>
      <c r="AO104" s="698"/>
      <c r="AP104" s="633"/>
      <c r="AQ104" s="696"/>
      <c r="AR104" s="697"/>
      <c r="AS104" s="697"/>
      <c r="AT104" s="697"/>
      <c r="AU104" s="697"/>
      <c r="AV104" s="697">
        <v>111011</v>
      </c>
      <c r="AW104" s="697">
        <v>111011</v>
      </c>
      <c r="AX104" s="697">
        <v>105372</v>
      </c>
      <c r="AY104" s="697">
        <v>105372</v>
      </c>
      <c r="AZ104" s="697">
        <v>105372</v>
      </c>
      <c r="BA104" s="697">
        <v>79717</v>
      </c>
      <c r="BB104" s="697">
        <v>61097</v>
      </c>
      <c r="BC104" s="697">
        <v>52883</v>
      </c>
      <c r="BD104" s="697">
        <v>44821</v>
      </c>
      <c r="BE104" s="697">
        <v>38822</v>
      </c>
      <c r="BF104" s="697">
        <v>24285</v>
      </c>
      <c r="BG104" s="697">
        <v>21060</v>
      </c>
      <c r="BH104" s="697">
        <v>7791</v>
      </c>
      <c r="BI104" s="697">
        <v>7791</v>
      </c>
      <c r="BJ104" s="697">
        <v>7791</v>
      </c>
      <c r="BK104" s="697">
        <v>7469</v>
      </c>
      <c r="BL104" s="697">
        <v>6139</v>
      </c>
      <c r="BM104" s="697">
        <v>5485</v>
      </c>
      <c r="BN104" s="697">
        <v>5485</v>
      </c>
      <c r="BO104" s="697">
        <v>5485</v>
      </c>
      <c r="BP104" s="697">
        <v>1146</v>
      </c>
      <c r="BQ104" s="697">
        <v>1146</v>
      </c>
      <c r="BR104" s="697">
        <v>1146</v>
      </c>
      <c r="BS104" s="697">
        <v>0</v>
      </c>
      <c r="BT104" s="698">
        <v>0</v>
      </c>
      <c r="BU104" s="163"/>
    </row>
    <row r="105" spans="2:73" ht="15.75" hidden="1">
      <c r="B105" s="692"/>
      <c r="C105" s="692" t="s">
        <v>127</v>
      </c>
      <c r="D105" s="692"/>
      <c r="E105" s="692" t="s">
        <v>777</v>
      </c>
      <c r="F105" s="692" t="s">
        <v>773</v>
      </c>
      <c r="G105" s="692"/>
      <c r="H105" s="692">
        <v>2017</v>
      </c>
      <c r="I105" s="644" t="s">
        <v>574</v>
      </c>
      <c r="J105" s="644" t="s">
        <v>586</v>
      </c>
      <c r="K105" s="633"/>
      <c r="L105" s="696"/>
      <c r="M105" s="697"/>
      <c r="N105" s="697"/>
      <c r="O105" s="697"/>
      <c r="P105" s="697"/>
      <c r="Q105" s="697"/>
      <c r="R105" s="697">
        <v>427</v>
      </c>
      <c r="S105" s="697">
        <v>427</v>
      </c>
      <c r="T105" s="697">
        <v>427</v>
      </c>
      <c r="U105" s="697">
        <v>427</v>
      </c>
      <c r="V105" s="697">
        <v>0</v>
      </c>
      <c r="W105" s="697">
        <v>0</v>
      </c>
      <c r="X105" s="697">
        <v>0</v>
      </c>
      <c r="Y105" s="697">
        <v>0</v>
      </c>
      <c r="Z105" s="697">
        <v>0</v>
      </c>
      <c r="AA105" s="697">
        <v>0</v>
      </c>
      <c r="AB105" s="697">
        <v>0</v>
      </c>
      <c r="AC105" s="697">
        <v>0</v>
      </c>
      <c r="AD105" s="697">
        <v>0</v>
      </c>
      <c r="AE105" s="697">
        <v>0</v>
      </c>
      <c r="AF105" s="697">
        <v>0</v>
      </c>
      <c r="AG105" s="697">
        <v>0</v>
      </c>
      <c r="AH105" s="697">
        <v>0</v>
      </c>
      <c r="AI105" s="697">
        <v>0</v>
      </c>
      <c r="AJ105" s="697">
        <v>0</v>
      </c>
      <c r="AK105" s="697">
        <v>0</v>
      </c>
      <c r="AL105" s="697">
        <v>0</v>
      </c>
      <c r="AM105" s="697">
        <v>0</v>
      </c>
      <c r="AN105" s="697">
        <v>0</v>
      </c>
      <c r="AO105" s="698"/>
      <c r="AP105" s="633"/>
      <c r="AQ105" s="696"/>
      <c r="AR105" s="697"/>
      <c r="AS105" s="697"/>
      <c r="AT105" s="697"/>
      <c r="AU105" s="697"/>
      <c r="AV105" s="697">
        <v>1328879</v>
      </c>
      <c r="AW105" s="697">
        <v>1328879</v>
      </c>
      <c r="AX105" s="697">
        <v>1328879</v>
      </c>
      <c r="AY105" s="697">
        <v>1328879</v>
      </c>
      <c r="AZ105" s="697">
        <v>0</v>
      </c>
      <c r="BA105" s="697">
        <v>0</v>
      </c>
      <c r="BB105" s="697">
        <v>0</v>
      </c>
      <c r="BC105" s="697">
        <v>0</v>
      </c>
      <c r="BD105" s="697">
        <v>0</v>
      </c>
      <c r="BE105" s="697">
        <v>0</v>
      </c>
      <c r="BF105" s="697">
        <v>0</v>
      </c>
      <c r="BG105" s="697">
        <v>0</v>
      </c>
      <c r="BH105" s="697">
        <v>0</v>
      </c>
      <c r="BI105" s="697">
        <v>0</v>
      </c>
      <c r="BJ105" s="697">
        <v>0</v>
      </c>
      <c r="BK105" s="697">
        <v>0</v>
      </c>
      <c r="BL105" s="697">
        <v>0</v>
      </c>
      <c r="BM105" s="697">
        <v>0</v>
      </c>
      <c r="BN105" s="697">
        <v>0</v>
      </c>
      <c r="BO105" s="697">
        <v>0</v>
      </c>
      <c r="BP105" s="697">
        <v>0</v>
      </c>
      <c r="BQ105" s="697">
        <v>0</v>
      </c>
      <c r="BR105" s="697">
        <v>0</v>
      </c>
      <c r="BS105" s="697">
        <v>0</v>
      </c>
      <c r="BT105" s="698">
        <v>0</v>
      </c>
      <c r="BU105" s="163"/>
    </row>
    <row r="106" spans="2:73" ht="15.75" hidden="1">
      <c r="B106" s="692"/>
      <c r="C106" s="692" t="s">
        <v>781</v>
      </c>
      <c r="D106" s="692"/>
      <c r="E106" s="692" t="s">
        <v>777</v>
      </c>
      <c r="F106" s="692" t="s">
        <v>29</v>
      </c>
      <c r="G106" s="692"/>
      <c r="H106" s="692">
        <v>2017</v>
      </c>
      <c r="I106" s="644" t="s">
        <v>574</v>
      </c>
      <c r="J106" s="644" t="s">
        <v>586</v>
      </c>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v>723</v>
      </c>
      <c r="AW106" s="697">
        <v>723</v>
      </c>
      <c r="AX106" s="697">
        <v>723</v>
      </c>
      <c r="AY106" s="697">
        <v>723</v>
      </c>
      <c r="AZ106" s="697">
        <v>723</v>
      </c>
      <c r="BA106" s="697">
        <v>723</v>
      </c>
      <c r="BB106" s="697">
        <v>723</v>
      </c>
      <c r="BC106" s="697">
        <v>723</v>
      </c>
      <c r="BD106" s="697">
        <v>723</v>
      </c>
      <c r="BE106" s="697">
        <v>723</v>
      </c>
      <c r="BF106" s="697">
        <v>723</v>
      </c>
      <c r="BG106" s="697">
        <v>723</v>
      </c>
      <c r="BH106" s="697">
        <v>723</v>
      </c>
      <c r="BI106" s="697">
        <v>723</v>
      </c>
      <c r="BJ106" s="697">
        <v>723</v>
      </c>
      <c r="BK106" s="697">
        <v>723</v>
      </c>
      <c r="BL106" s="697">
        <v>723</v>
      </c>
      <c r="BM106" s="697">
        <v>723</v>
      </c>
      <c r="BN106" s="697">
        <v>723</v>
      </c>
      <c r="BO106" s="697">
        <v>0</v>
      </c>
      <c r="BP106" s="697">
        <v>0</v>
      </c>
      <c r="BQ106" s="697">
        <v>0</v>
      </c>
      <c r="BR106" s="697">
        <v>0</v>
      </c>
      <c r="BS106" s="697">
        <v>0</v>
      </c>
      <c r="BT106" s="698">
        <v>0</v>
      </c>
      <c r="BU106" s="163"/>
    </row>
    <row r="107" spans="2:73" ht="15.75" hidden="1">
      <c r="B107" s="692"/>
      <c r="C107" s="692" t="s">
        <v>114</v>
      </c>
      <c r="D107" s="692"/>
      <c r="E107" s="692" t="s">
        <v>777</v>
      </c>
      <c r="F107" s="692" t="s">
        <v>29</v>
      </c>
      <c r="G107" s="692"/>
      <c r="H107" s="692">
        <v>2018</v>
      </c>
      <c r="I107" s="644" t="s">
        <v>576</v>
      </c>
      <c r="J107" s="644" t="s">
        <v>586</v>
      </c>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6"/>
      <c r="AR107" s="697"/>
      <c r="AS107" s="697"/>
      <c r="AT107" s="697"/>
      <c r="AU107" s="697"/>
      <c r="AV107" s="697"/>
      <c r="AW107" s="697"/>
      <c r="AX107" s="697">
        <v>268705.43934674992</v>
      </c>
      <c r="AY107" s="697">
        <v>268705.43934674992</v>
      </c>
      <c r="AZ107" s="697">
        <v>268705.43934674992</v>
      </c>
      <c r="BA107" s="697">
        <v>268705.43934674992</v>
      </c>
      <c r="BB107" s="697">
        <v>268705.43934674992</v>
      </c>
      <c r="BC107" s="697">
        <v>268705.43934674992</v>
      </c>
      <c r="BD107" s="697">
        <v>268705.43934674992</v>
      </c>
      <c r="BE107" s="697">
        <v>268705.43934674992</v>
      </c>
      <c r="BF107" s="697">
        <v>268705.43934674992</v>
      </c>
      <c r="BG107" s="697">
        <v>268705.43934674992</v>
      </c>
      <c r="BH107" s="697"/>
      <c r="BI107" s="697"/>
      <c r="BJ107" s="697"/>
      <c r="BK107" s="697"/>
      <c r="BL107" s="697"/>
      <c r="BM107" s="697"/>
      <c r="BN107" s="697"/>
      <c r="BO107" s="697"/>
      <c r="BP107" s="697"/>
      <c r="BQ107" s="697"/>
      <c r="BR107" s="697"/>
      <c r="BS107" s="697"/>
      <c r="BT107" s="698"/>
      <c r="BU107" s="163"/>
    </row>
    <row r="108" spans="2:73" ht="15.75" hidden="1">
      <c r="B108" s="692"/>
      <c r="C108" s="692" t="s">
        <v>116</v>
      </c>
      <c r="D108" s="692"/>
      <c r="E108" s="692" t="s">
        <v>777</v>
      </c>
      <c r="F108" s="692" t="s">
        <v>29</v>
      </c>
      <c r="G108" s="692"/>
      <c r="H108" s="692">
        <v>2018</v>
      </c>
      <c r="I108" s="644" t="s">
        <v>577</v>
      </c>
      <c r="J108" s="644" t="s">
        <v>586</v>
      </c>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6"/>
      <c r="AR108" s="697"/>
      <c r="AS108" s="697"/>
      <c r="AT108" s="697"/>
      <c r="AU108" s="697"/>
      <c r="AV108" s="697"/>
      <c r="AW108" s="697"/>
      <c r="AX108" s="697">
        <v>19234.174898600577</v>
      </c>
      <c r="AY108" s="697">
        <v>17179.984487263559</v>
      </c>
      <c r="AZ108" s="697">
        <v>16796.316835316535</v>
      </c>
      <c r="BA108" s="697">
        <v>16412.648971152405</v>
      </c>
      <c r="BB108" s="697">
        <v>16379.484242191298</v>
      </c>
      <c r="BC108" s="697">
        <v>16379.484242191298</v>
      </c>
      <c r="BD108" s="697">
        <v>16379.484242191298</v>
      </c>
      <c r="BE108" s="697">
        <v>16379.484242191298</v>
      </c>
      <c r="BF108" s="697">
        <v>16379.484242191298</v>
      </c>
      <c r="BG108" s="697">
        <v>16379.484242191298</v>
      </c>
      <c r="BH108" s="697"/>
      <c r="BI108" s="697"/>
      <c r="BJ108" s="697"/>
      <c r="BK108" s="697"/>
      <c r="BL108" s="697"/>
      <c r="BM108" s="697"/>
      <c r="BN108" s="697"/>
      <c r="BO108" s="697"/>
      <c r="BP108" s="697"/>
      <c r="BQ108" s="697"/>
      <c r="BR108" s="697"/>
      <c r="BS108" s="697"/>
      <c r="BT108" s="698"/>
      <c r="BU108" s="163"/>
    </row>
    <row r="109" spans="2:73" ht="15.75" hidden="1">
      <c r="B109" s="692"/>
      <c r="C109" s="692" t="s">
        <v>780</v>
      </c>
      <c r="D109" s="692"/>
      <c r="E109" s="692" t="s">
        <v>777</v>
      </c>
      <c r="F109" s="692" t="s">
        <v>29</v>
      </c>
      <c r="G109" s="692"/>
      <c r="H109" s="692">
        <v>2018</v>
      </c>
      <c r="I109" s="644" t="s">
        <v>783</v>
      </c>
      <c r="J109" s="644" t="s">
        <v>586</v>
      </c>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v>483222.86673278094</v>
      </c>
      <c r="AY109" s="697">
        <v>479250.46540554619</v>
      </c>
      <c r="AZ109" s="697">
        <v>479250.46540554619</v>
      </c>
      <c r="BA109" s="697">
        <v>479250.46540554619</v>
      </c>
      <c r="BB109" s="697">
        <v>479250.46540554619</v>
      </c>
      <c r="BC109" s="697">
        <v>479250.46540554619</v>
      </c>
      <c r="BD109" s="697">
        <v>479250.46540554619</v>
      </c>
      <c r="BE109" s="697">
        <v>479250.46540554619</v>
      </c>
      <c r="BF109" s="697">
        <v>479250.46540554619</v>
      </c>
      <c r="BG109" s="697">
        <v>479250.46540554619</v>
      </c>
      <c r="BH109" s="697"/>
      <c r="BI109" s="697"/>
      <c r="BJ109" s="697"/>
      <c r="BK109" s="697"/>
      <c r="BL109" s="697"/>
      <c r="BM109" s="697"/>
      <c r="BN109" s="697"/>
      <c r="BO109" s="697"/>
      <c r="BP109" s="697"/>
      <c r="BQ109" s="697"/>
      <c r="BR109" s="697"/>
      <c r="BS109" s="697"/>
      <c r="BT109" s="698"/>
      <c r="BU109" s="163"/>
    </row>
    <row r="110" spans="2:73" ht="15.75" hidden="1">
      <c r="B110" s="692"/>
      <c r="C110" s="692" t="s">
        <v>782</v>
      </c>
      <c r="D110" s="692"/>
      <c r="E110" s="692" t="s">
        <v>777</v>
      </c>
      <c r="F110" s="692" t="s">
        <v>29</v>
      </c>
      <c r="G110" s="692"/>
      <c r="H110" s="692">
        <v>2018</v>
      </c>
      <c r="I110" s="644" t="s">
        <v>784</v>
      </c>
      <c r="J110" s="644" t="s">
        <v>586</v>
      </c>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v>13263.400000000007</v>
      </c>
      <c r="AY110" s="697">
        <v>13263.400000000007</v>
      </c>
      <c r="AZ110" s="697">
        <v>13263.400000000007</v>
      </c>
      <c r="BA110" s="697">
        <v>13263.400000000007</v>
      </c>
      <c r="BB110" s="697">
        <v>13263.400000000007</v>
      </c>
      <c r="BC110" s="697">
        <v>13263.400000000007</v>
      </c>
      <c r="BD110" s="697">
        <v>13263.400000000007</v>
      </c>
      <c r="BE110" s="697">
        <v>13263.400000000007</v>
      </c>
      <c r="BF110" s="697">
        <v>13263.400000000007</v>
      </c>
      <c r="BG110" s="697">
        <v>13263.400000000007</v>
      </c>
      <c r="BH110" s="697"/>
      <c r="BI110" s="697"/>
      <c r="BJ110" s="697"/>
      <c r="BK110" s="697"/>
      <c r="BL110" s="697"/>
      <c r="BM110" s="697"/>
      <c r="BN110" s="697"/>
      <c r="BO110" s="697"/>
      <c r="BP110" s="697"/>
      <c r="BQ110" s="697"/>
      <c r="BR110" s="697"/>
      <c r="BS110" s="697"/>
      <c r="BT110" s="698"/>
      <c r="BU110" s="163"/>
    </row>
    <row r="111" spans="2:73" ht="15.75" hidden="1">
      <c r="B111" s="692"/>
      <c r="C111" s="692" t="s">
        <v>118</v>
      </c>
      <c r="D111" s="692"/>
      <c r="E111" s="692" t="s">
        <v>777</v>
      </c>
      <c r="F111" s="692" t="s">
        <v>773</v>
      </c>
      <c r="G111" s="692"/>
      <c r="H111" s="692">
        <v>2018</v>
      </c>
      <c r="I111" s="644" t="s">
        <v>785</v>
      </c>
      <c r="J111" s="644" t="s">
        <v>586</v>
      </c>
      <c r="K111" s="633"/>
      <c r="L111" s="696"/>
      <c r="M111" s="697"/>
      <c r="N111" s="697"/>
      <c r="O111" s="697"/>
      <c r="P111" s="697"/>
      <c r="Q111" s="697"/>
      <c r="R111" s="697"/>
      <c r="S111" s="697">
        <v>372.55020000000013</v>
      </c>
      <c r="T111" s="697">
        <v>372.55020000000013</v>
      </c>
      <c r="U111" s="697">
        <v>370.70790046431438</v>
      </c>
      <c r="V111" s="697">
        <v>370.70790046431438</v>
      </c>
      <c r="W111" s="697">
        <v>370.70790046431438</v>
      </c>
      <c r="X111" s="697">
        <v>370.69799465046475</v>
      </c>
      <c r="Y111" s="697">
        <v>370.69799465046475</v>
      </c>
      <c r="Z111" s="697">
        <v>370.69799465046475</v>
      </c>
      <c r="AA111" s="697">
        <v>370.69799465046475</v>
      </c>
      <c r="AB111" s="697">
        <v>370.69799465046475</v>
      </c>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v>1287410.1001627799</v>
      </c>
      <c r="AY111" s="697">
        <v>1287410.1001627799</v>
      </c>
      <c r="AZ111" s="697">
        <v>1281043.7231489788</v>
      </c>
      <c r="BA111" s="697">
        <v>1281043.7231489788</v>
      </c>
      <c r="BB111" s="697">
        <v>1281043.7231489788</v>
      </c>
      <c r="BC111" s="697">
        <v>1281009.491937184</v>
      </c>
      <c r="BD111" s="697">
        <v>1281009.491937184</v>
      </c>
      <c r="BE111" s="697">
        <v>1281009.491937184</v>
      </c>
      <c r="BF111" s="697">
        <v>1281009.491937184</v>
      </c>
      <c r="BG111" s="697">
        <v>1281009.491937184</v>
      </c>
      <c r="BH111" s="697"/>
      <c r="BI111" s="697"/>
      <c r="BJ111" s="697"/>
      <c r="BK111" s="697"/>
      <c r="BL111" s="697"/>
      <c r="BM111" s="697"/>
      <c r="BN111" s="697"/>
      <c r="BO111" s="697"/>
      <c r="BP111" s="697"/>
      <c r="BQ111" s="697"/>
      <c r="BR111" s="697"/>
      <c r="BS111" s="697"/>
      <c r="BT111" s="698"/>
      <c r="BU111" s="163"/>
    </row>
    <row r="112" spans="2:73" ht="15.75" hidden="1">
      <c r="B112" s="692"/>
      <c r="C112" s="692" t="s">
        <v>119</v>
      </c>
      <c r="D112" s="692"/>
      <c r="E112" s="692" t="s">
        <v>777</v>
      </c>
      <c r="F112" s="692" t="s">
        <v>773</v>
      </c>
      <c r="G112" s="692"/>
      <c r="H112" s="692">
        <v>2018</v>
      </c>
      <c r="I112" s="644" t="s">
        <v>786</v>
      </c>
      <c r="J112" s="644" t="s">
        <v>586</v>
      </c>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v>61599.561464535465</v>
      </c>
      <c r="AY112" s="697">
        <v>54238.495602571151</v>
      </c>
      <c r="AZ112" s="697">
        <v>39607.805241851544</v>
      </c>
      <c r="BA112" s="697">
        <v>39487.65694657516</v>
      </c>
      <c r="BB112" s="697">
        <v>39487.65694657516</v>
      </c>
      <c r="BC112" s="697">
        <v>39487.65694657516</v>
      </c>
      <c r="BD112" s="697">
        <v>39487.65694657516</v>
      </c>
      <c r="BE112" s="697">
        <v>39487.65694657516</v>
      </c>
      <c r="BF112" s="697">
        <v>39487.65694657516</v>
      </c>
      <c r="BG112" s="697">
        <v>39487.65694657516</v>
      </c>
      <c r="BH112" s="697"/>
      <c r="BI112" s="697"/>
      <c r="BJ112" s="697"/>
      <c r="BK112" s="697"/>
      <c r="BL112" s="697"/>
      <c r="BM112" s="697"/>
      <c r="BN112" s="697"/>
      <c r="BO112" s="697"/>
      <c r="BP112" s="697"/>
      <c r="BQ112" s="697"/>
      <c r="BR112" s="697"/>
      <c r="BS112" s="697"/>
      <c r="BT112" s="698"/>
      <c r="BU112" s="163"/>
    </row>
    <row r="113" spans="2:73" ht="15.75">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c r="BU113" s="163"/>
    </row>
    <row r="114" spans="2:73" ht="15.75">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c r="BU114" s="163"/>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ht="15.75">
      <c r="B120" s="692"/>
      <c r="C120" s="692"/>
      <c r="D120" s="692"/>
      <c r="E120" s="692"/>
      <c r="F120" s="692"/>
      <c r="G120" s="692"/>
      <c r="H120" s="692"/>
      <c r="I120" s="644"/>
      <c r="J120" s="644"/>
      <c r="K120" s="633"/>
      <c r="L120" s="699"/>
      <c r="M120" s="700"/>
      <c r="N120" s="700"/>
      <c r="O120" s="700"/>
      <c r="P120" s="700"/>
      <c r="Q120" s="700"/>
      <c r="R120" s="700"/>
      <c r="S120" s="700"/>
      <c r="T120" s="700"/>
      <c r="U120" s="700"/>
      <c r="V120" s="700"/>
      <c r="W120" s="700"/>
      <c r="X120" s="700"/>
      <c r="Y120" s="700"/>
      <c r="Z120" s="700"/>
      <c r="AA120" s="700"/>
      <c r="AB120" s="700"/>
      <c r="AC120" s="700"/>
      <c r="AD120" s="700"/>
      <c r="AE120" s="700"/>
      <c r="AF120" s="700"/>
      <c r="AG120" s="700"/>
      <c r="AH120" s="700"/>
      <c r="AI120" s="700"/>
      <c r="AJ120" s="700"/>
      <c r="AK120" s="700"/>
      <c r="AL120" s="700"/>
      <c r="AM120" s="700"/>
      <c r="AN120" s="700"/>
      <c r="AO120" s="701"/>
      <c r="AP120" s="633"/>
      <c r="AQ120" s="699"/>
      <c r="AR120" s="700"/>
      <c r="AS120" s="700"/>
      <c r="AT120" s="700"/>
      <c r="AU120" s="700"/>
      <c r="AV120" s="700"/>
      <c r="AW120" s="700"/>
      <c r="AX120" s="700"/>
      <c r="AY120" s="700"/>
      <c r="AZ120" s="700"/>
      <c r="BA120" s="700"/>
      <c r="BB120" s="700"/>
      <c r="BC120" s="700"/>
      <c r="BD120" s="700"/>
      <c r="BE120" s="700"/>
      <c r="BF120" s="700"/>
      <c r="BG120" s="700"/>
      <c r="BH120" s="700"/>
      <c r="BI120" s="700"/>
      <c r="BJ120" s="700"/>
      <c r="BK120" s="700"/>
      <c r="BL120" s="700"/>
      <c r="BM120" s="700"/>
      <c r="BN120" s="700"/>
      <c r="BO120" s="700"/>
      <c r="BP120" s="700"/>
      <c r="BQ120" s="700"/>
      <c r="BR120" s="700"/>
      <c r="BS120" s="700"/>
      <c r="BT120" s="701"/>
      <c r="BU120" s="163"/>
    </row>
    <row r="122" spans="2:73">
      <c r="AX122" s="784"/>
      <c r="AY122" s="784"/>
      <c r="AZ122" s="784"/>
    </row>
  </sheetData>
  <autoFilter ref="C26:BT112">
    <filterColumn colId="0">
      <filters>
        <filter val="Save on Energy Coupon Program"/>
        <filter val="Save on Energy Instant Discount Program"/>
      </filters>
    </filterColumn>
    <filterColumn colId="5">
      <filters>
        <filter val="2017"/>
      </filters>
    </filterColumn>
  </autoFilter>
  <mergeCells count="1">
    <mergeCell ref="C24:G24"/>
  </mergeCells>
  <conditionalFormatting sqref="L74:AO85 AQ72:BT87 AQ114:BT120">
    <cfRule type="cellIs" dxfId="12" priority="14" operator="equal">
      <formula>0</formula>
    </cfRule>
  </conditionalFormatting>
  <conditionalFormatting sqref="L114:AO120">
    <cfRule type="cellIs" dxfId="11" priority="21" operator="equal">
      <formula>0</formula>
    </cfRule>
  </conditionalFormatting>
  <conditionalFormatting sqref="AQ44:BT71 L27:AO69">
    <cfRule type="cellIs" dxfId="10" priority="12" operator="equal">
      <formula>0</formula>
    </cfRule>
  </conditionalFormatting>
  <conditionalFormatting sqref="L90:AO104 AQ88:BT105">
    <cfRule type="cellIs" dxfId="9" priority="10" operator="equal">
      <formula>0</formula>
    </cfRule>
  </conditionalFormatting>
  <conditionalFormatting sqref="L27:AO32 AQ27:BT32">
    <cfRule type="cellIs" dxfId="8" priority="9" operator="equal">
      <formula>0</formula>
    </cfRule>
  </conditionalFormatting>
  <conditionalFormatting sqref="L33:AO43 AQ33:BT43">
    <cfRule type="cellIs" dxfId="7" priority="8" operator="equal">
      <formula>0</formula>
    </cfRule>
  </conditionalFormatting>
  <conditionalFormatting sqref="L70:AO73">
    <cfRule type="cellIs" dxfId="6" priority="7" operator="equal">
      <formula>0</formula>
    </cfRule>
  </conditionalFormatting>
  <conditionalFormatting sqref="L105:AO105">
    <cfRule type="cellIs" dxfId="5" priority="5" operator="equal">
      <formula>0</formula>
    </cfRule>
  </conditionalFormatting>
  <conditionalFormatting sqref="L106:AO106">
    <cfRule type="cellIs" dxfId="4" priority="3" operator="equal">
      <formula>0</formula>
    </cfRule>
  </conditionalFormatting>
  <conditionalFormatting sqref="L86:AO89">
    <cfRule type="cellIs" dxfId="3" priority="6" operator="equal">
      <formula>0</formula>
    </cfRule>
  </conditionalFormatting>
  <conditionalFormatting sqref="AQ106:BT106">
    <cfRule type="cellIs" dxfId="2" priority="4" operator="equal">
      <formula>0</formula>
    </cfRule>
  </conditionalFormatting>
  <conditionalFormatting sqref="L107:AO113">
    <cfRule type="cellIs" dxfId="1" priority="1" operator="equal">
      <formula>0</formula>
    </cfRule>
  </conditionalFormatting>
  <conditionalFormatting sqref="AQ107:BT113">
    <cfRule type="cellIs" dxfId="0" priority="2"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I113:I1048576</xm:sqref>
        </x14:dataValidation>
        <x14:dataValidation type="list" allowBlank="1" showInputMessage="1" showErrorMessage="1">
          <x14:formula1>
            <xm:f>DropDownList!$H$2:$H$3</xm:f>
          </x14:formula1>
          <xm:sqref>J113:J1048576</xm:sqref>
        </x14:dataValidation>
        <x14:dataValidation type="list" allowBlank="1" showInputMessage="1" showErrorMessage="1">
          <x14:formula1>
            <xm:f>'O:\Power\Collingwood\BILLING-FINANCE\Shared Databases\Shared Billing Documents\OEB\Rate applications\IRM\EB-2018-0025\[2018_0025_EPCOR_LRAMVA_Work_Form_v3_20190328.XLSX]DropDownList'!#REF!</xm:f>
          </x14:formula1>
          <xm:sqref>J27:J112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zoomScale="90" zoomScaleNormal="90" workbookViewId="0">
      <selection activeCell="F21" sqref="F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5"/>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661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54" t="s">
        <v>714</v>
      </c>
      <c r="C18" s="854"/>
      <c r="D18" s="854"/>
      <c r="E18" s="854"/>
      <c r="F18" s="854"/>
      <c r="G18" s="854"/>
      <c r="H18" s="854"/>
      <c r="I18" s="854"/>
      <c r="J18" s="854"/>
      <c r="K18" s="854"/>
      <c r="L18" s="854"/>
      <c r="M18" s="854"/>
      <c r="N18" s="854"/>
      <c r="O18" s="854"/>
      <c r="P18" s="854"/>
      <c r="Q18" s="854"/>
      <c r="R18" s="854"/>
      <c r="S18" s="854"/>
      <c r="T18" s="854"/>
      <c r="U18" s="854"/>
    </row>
    <row r="21" spans="2:21" ht="21">
      <c r="B21" s="743" t="s">
        <v>698</v>
      </c>
    </row>
    <row r="23" spans="2:21" ht="21">
      <c r="B23" s="743" t="s">
        <v>699</v>
      </c>
      <c r="C23" s="744"/>
      <c r="E23" s="744"/>
      <c r="F23" s="744"/>
      <c r="H23" s="743" t="s">
        <v>700</v>
      </c>
    </row>
    <row r="24" spans="2:21" ht="18.75" customHeight="1">
      <c r="B24" s="853" t="s">
        <v>677</v>
      </c>
      <c r="C24" s="853"/>
      <c r="D24" s="853"/>
      <c r="E24" s="853"/>
      <c r="F24" s="853"/>
      <c r="H24" s="12" t="s">
        <v>685</v>
      </c>
      <c r="M24" s="12" t="s">
        <v>686</v>
      </c>
    </row>
    <row r="25" spans="2:21" ht="45">
      <c r="B25" s="740" t="s">
        <v>62</v>
      </c>
      <c r="C25" s="740" t="s">
        <v>678</v>
      </c>
      <c r="D25" s="740" t="s">
        <v>679</v>
      </c>
      <c r="E25" s="740" t="s">
        <v>681</v>
      </c>
      <c r="F25" s="740" t="s">
        <v>680</v>
      </c>
      <c r="H25" s="740" t="s">
        <v>682</v>
      </c>
      <c r="I25" s="740" t="s">
        <v>683</v>
      </c>
      <c r="J25" s="740" t="s">
        <v>684</v>
      </c>
      <c r="K25" s="740" t="s">
        <v>678</v>
      </c>
      <c r="M25" s="740" t="s">
        <v>682</v>
      </c>
      <c r="N25" s="740" t="s">
        <v>683</v>
      </c>
      <c r="O25" s="740" t="s">
        <v>684</v>
      </c>
      <c r="P25" s="740" t="s">
        <v>678</v>
      </c>
    </row>
    <row r="26" spans="2:21" ht="18">
      <c r="B26" s="747"/>
      <c r="C26" s="747" t="s">
        <v>688</v>
      </c>
      <c r="D26" s="747" t="s">
        <v>689</v>
      </c>
      <c r="E26" s="747" t="s">
        <v>690</v>
      </c>
      <c r="F26" s="747" t="s">
        <v>691</v>
      </c>
      <c r="H26" s="747"/>
      <c r="I26" s="747" t="s">
        <v>692</v>
      </c>
      <c r="J26" s="747" t="s">
        <v>693</v>
      </c>
      <c r="K26" s="747" t="s">
        <v>694</v>
      </c>
      <c r="M26" s="747"/>
      <c r="N26" s="747" t="s">
        <v>695</v>
      </c>
      <c r="O26" s="747" t="s">
        <v>696</v>
      </c>
      <c r="P26" s="747" t="s">
        <v>697</v>
      </c>
    </row>
    <row r="27" spans="2:21" ht="15.75" customHeight="1">
      <c r="B27" s="742" t="s">
        <v>702</v>
      </c>
      <c r="C27" s="750">
        <f>K49</f>
        <v>0</v>
      </c>
      <c r="D27" s="748"/>
      <c r="E27" s="741"/>
      <c r="F27" s="741"/>
      <c r="H27" s="741"/>
      <c r="I27" s="741"/>
      <c r="J27" s="741"/>
      <c r="K27" s="741">
        <f>I27*J27</f>
        <v>0</v>
      </c>
      <c r="M27" s="741"/>
      <c r="N27" s="741"/>
      <c r="O27" s="741"/>
      <c r="P27" s="741">
        <f>N27*O27</f>
        <v>0</v>
      </c>
    </row>
    <row r="28" spans="2:21" ht="15.75" customHeight="1">
      <c r="B28" s="742" t="s">
        <v>703</v>
      </c>
      <c r="C28" s="751">
        <f>P49</f>
        <v>0</v>
      </c>
      <c r="D28" s="752">
        <f>C28-C27</f>
        <v>0</v>
      </c>
      <c r="E28" s="741"/>
      <c r="F28" s="749">
        <f>D28*E28</f>
        <v>0</v>
      </c>
      <c r="H28" s="741"/>
      <c r="I28" s="741"/>
      <c r="J28" s="741"/>
      <c r="K28" s="741"/>
      <c r="M28" s="741"/>
      <c r="N28" s="741"/>
      <c r="O28" s="741"/>
      <c r="P28" s="741"/>
    </row>
    <row r="29" spans="2:21" ht="15.75" customHeight="1">
      <c r="B29" s="742" t="s">
        <v>704</v>
      </c>
      <c r="C29" s="741"/>
      <c r="D29" s="741"/>
      <c r="E29" s="741"/>
      <c r="F29" s="741"/>
      <c r="H29" s="741"/>
      <c r="I29" s="741"/>
      <c r="J29" s="741"/>
      <c r="K29" s="741"/>
      <c r="M29" s="741"/>
      <c r="N29" s="741"/>
      <c r="O29" s="741"/>
      <c r="P29" s="741"/>
    </row>
    <row r="30" spans="2:21" ht="15.75" customHeight="1">
      <c r="B30" s="742" t="s">
        <v>705</v>
      </c>
      <c r="C30" s="741"/>
      <c r="D30" s="741"/>
      <c r="E30" s="741"/>
      <c r="F30" s="741"/>
      <c r="H30" s="741"/>
      <c r="I30" s="741"/>
      <c r="J30" s="741"/>
      <c r="K30" s="741"/>
      <c r="M30" s="741"/>
      <c r="N30" s="741"/>
      <c r="O30" s="741"/>
      <c r="P30" s="741"/>
    </row>
    <row r="31" spans="2:21" ht="15.75" customHeight="1">
      <c r="B31" s="742" t="s">
        <v>706</v>
      </c>
      <c r="C31" s="741"/>
      <c r="D31" s="741"/>
      <c r="E31" s="741"/>
      <c r="F31" s="741"/>
      <c r="H31" s="741"/>
      <c r="I31" s="741"/>
      <c r="J31" s="741"/>
      <c r="K31" s="741"/>
      <c r="M31" s="741"/>
      <c r="N31" s="741"/>
      <c r="O31" s="741"/>
      <c r="P31" s="741"/>
    </row>
    <row r="32" spans="2:21" ht="15.75" customHeight="1">
      <c r="B32" s="742" t="s">
        <v>707</v>
      </c>
      <c r="C32" s="741"/>
      <c r="D32" s="741"/>
      <c r="E32" s="741"/>
      <c r="F32" s="741"/>
      <c r="H32" s="741"/>
      <c r="I32" s="741"/>
      <c r="J32" s="741"/>
      <c r="K32" s="741"/>
      <c r="M32" s="741"/>
      <c r="N32" s="741"/>
      <c r="O32" s="741"/>
      <c r="P32" s="741"/>
    </row>
    <row r="33" spans="2:16" ht="15.75" customHeight="1">
      <c r="B33" s="742" t="s">
        <v>708</v>
      </c>
      <c r="C33" s="741"/>
      <c r="D33" s="741"/>
      <c r="E33" s="741"/>
      <c r="F33" s="741"/>
      <c r="H33" s="741"/>
      <c r="I33" s="741"/>
      <c r="J33" s="741"/>
      <c r="K33" s="741"/>
      <c r="M33" s="741"/>
      <c r="N33" s="741"/>
      <c r="O33" s="741"/>
      <c r="P33" s="741"/>
    </row>
    <row r="34" spans="2:16" ht="15.75" customHeight="1">
      <c r="B34" s="742" t="s">
        <v>709</v>
      </c>
      <c r="C34" s="741"/>
      <c r="D34" s="741"/>
      <c r="E34" s="741"/>
      <c r="F34" s="741"/>
      <c r="H34" s="741"/>
      <c r="I34" s="741"/>
      <c r="J34" s="741"/>
      <c r="K34" s="741"/>
      <c r="M34" s="741"/>
      <c r="N34" s="741"/>
      <c r="O34" s="741"/>
      <c r="P34" s="741"/>
    </row>
    <row r="35" spans="2:16" ht="15.75" customHeight="1">
      <c r="B35" s="742" t="s">
        <v>710</v>
      </c>
      <c r="C35" s="741"/>
      <c r="D35" s="741"/>
      <c r="E35" s="741"/>
      <c r="F35" s="741"/>
      <c r="H35" s="741"/>
      <c r="I35" s="741"/>
      <c r="J35" s="741"/>
      <c r="K35" s="741"/>
      <c r="M35" s="741"/>
      <c r="N35" s="741"/>
      <c r="O35" s="741"/>
      <c r="P35" s="741"/>
    </row>
    <row r="36" spans="2:16" ht="15.75" customHeight="1">
      <c r="B36" s="742" t="s">
        <v>711</v>
      </c>
      <c r="C36" s="741"/>
      <c r="D36" s="741"/>
      <c r="E36" s="741"/>
      <c r="F36" s="741"/>
      <c r="H36" s="741"/>
      <c r="I36" s="741"/>
      <c r="J36" s="741"/>
      <c r="K36" s="741"/>
      <c r="M36" s="741"/>
      <c r="N36" s="741"/>
      <c r="O36" s="741"/>
      <c r="P36" s="741"/>
    </row>
    <row r="37" spans="2:16" ht="15.75" customHeight="1">
      <c r="B37" s="742" t="s">
        <v>712</v>
      </c>
      <c r="C37" s="741"/>
      <c r="D37" s="741"/>
      <c r="E37" s="741"/>
      <c r="F37" s="741"/>
      <c r="H37" s="741"/>
      <c r="I37" s="741"/>
      <c r="J37" s="741"/>
      <c r="K37" s="741"/>
      <c r="M37" s="741"/>
      <c r="N37" s="741"/>
      <c r="O37" s="741"/>
      <c r="P37" s="741"/>
    </row>
    <row r="38" spans="2:16" ht="15.75" customHeight="1">
      <c r="B38" s="742" t="s">
        <v>713</v>
      </c>
      <c r="C38" s="741"/>
      <c r="D38" s="741"/>
      <c r="E38" s="741"/>
      <c r="F38" s="741"/>
      <c r="H38" s="741"/>
      <c r="I38" s="741"/>
      <c r="J38" s="741"/>
      <c r="K38" s="741"/>
      <c r="M38" s="741"/>
      <c r="N38" s="741"/>
      <c r="O38" s="741"/>
      <c r="P38" s="741"/>
    </row>
    <row r="39" spans="2:16" ht="16.350000000000001" customHeight="1">
      <c r="B39" s="753" t="s">
        <v>26</v>
      </c>
      <c r="C39" s="754"/>
      <c r="D39" s="754"/>
      <c r="E39" s="754"/>
      <c r="F39" s="755">
        <f>SUM(F28:F38)</f>
        <v>0</v>
      </c>
      <c r="H39" s="741"/>
      <c r="I39" s="741"/>
      <c r="J39" s="741"/>
      <c r="K39" s="741"/>
      <c r="M39" s="741"/>
      <c r="N39" s="741"/>
      <c r="O39" s="741"/>
      <c r="P39" s="741"/>
    </row>
    <row r="40" spans="2:16">
      <c r="B40" s="742" t="s">
        <v>701</v>
      </c>
      <c r="C40" s="741"/>
      <c r="D40" s="741"/>
      <c r="E40" s="741"/>
      <c r="F40" s="741"/>
      <c r="H40" s="741"/>
      <c r="I40" s="741"/>
      <c r="J40" s="741"/>
      <c r="K40" s="741"/>
      <c r="M40" s="741"/>
      <c r="N40" s="741"/>
      <c r="O40" s="741"/>
      <c r="P40" s="741"/>
    </row>
    <row r="41" spans="2:16">
      <c r="B41" s="742" t="s">
        <v>701</v>
      </c>
      <c r="C41" s="741"/>
      <c r="D41" s="741"/>
      <c r="E41" s="741"/>
      <c r="F41" s="741"/>
      <c r="H41" s="741"/>
      <c r="I41" s="741"/>
      <c r="J41" s="741"/>
      <c r="K41" s="741"/>
      <c r="M41" s="741"/>
      <c r="N41" s="741"/>
      <c r="O41" s="741"/>
      <c r="P41" s="741"/>
    </row>
    <row r="42" spans="2:16">
      <c r="B42" s="742" t="s">
        <v>701</v>
      </c>
      <c r="C42" s="741"/>
      <c r="D42" s="741"/>
      <c r="E42" s="741"/>
      <c r="F42" s="741"/>
      <c r="H42" s="741"/>
      <c r="I42" s="741"/>
      <c r="J42" s="741"/>
      <c r="K42" s="741"/>
      <c r="M42" s="741"/>
      <c r="N42" s="741"/>
      <c r="O42" s="741"/>
      <c r="P42" s="741"/>
    </row>
    <row r="43" spans="2:16">
      <c r="B43" s="742" t="s">
        <v>701</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561</v>
      </c>
      <c r="C16" s="790" t="s">
        <v>505</v>
      </c>
      <c r="D16" s="791"/>
      <c r="E16" s="791"/>
      <c r="F16" s="791"/>
      <c r="G16" s="791"/>
      <c r="H16" s="791"/>
      <c r="I16" s="791"/>
      <c r="J16" s="791"/>
      <c r="K16" s="791"/>
      <c r="L16" s="791"/>
      <c r="M16" s="791"/>
      <c r="N16" s="791"/>
      <c r="O16" s="791"/>
      <c r="P16" s="791"/>
      <c r="Q16" s="791"/>
      <c r="R16" s="791"/>
      <c r="S16" s="791"/>
      <c r="T16" s="791"/>
      <c r="U16" s="791"/>
    </row>
    <row r="17" spans="2:21" ht="55.5" customHeight="1">
      <c r="B17" s="706" t="s">
        <v>631</v>
      </c>
      <c r="C17" s="792" t="s">
        <v>737</v>
      </c>
      <c r="D17" s="792"/>
      <c r="E17" s="792"/>
      <c r="F17" s="792"/>
      <c r="G17" s="792"/>
      <c r="H17" s="792"/>
      <c r="I17" s="792"/>
      <c r="J17" s="792"/>
      <c r="K17" s="792"/>
      <c r="L17" s="792"/>
      <c r="M17" s="792"/>
      <c r="N17" s="792"/>
      <c r="O17" s="792"/>
      <c r="P17" s="792"/>
      <c r="Q17" s="792"/>
      <c r="R17" s="792"/>
      <c r="S17" s="792"/>
      <c r="T17" s="792"/>
      <c r="U17" s="793"/>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635</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632</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89" t="s">
        <v>633</v>
      </c>
      <c r="D23" s="789"/>
      <c r="E23" s="789"/>
      <c r="F23" s="789"/>
      <c r="G23" s="789"/>
      <c r="H23" s="789"/>
      <c r="I23" s="789"/>
      <c r="J23" s="789"/>
      <c r="K23" s="789"/>
      <c r="L23" s="789"/>
      <c r="M23" s="789"/>
      <c r="N23" s="789"/>
      <c r="O23" s="789"/>
      <c r="P23" s="789"/>
      <c r="Q23" s="789"/>
      <c r="R23" s="789"/>
      <c r="S23" s="789"/>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636</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89" t="s">
        <v>634</v>
      </c>
      <c r="D27" s="789"/>
      <c r="E27" s="789"/>
      <c r="F27" s="789"/>
      <c r="G27" s="789"/>
      <c r="H27" s="789"/>
      <c r="I27" s="789"/>
      <c r="J27" s="789"/>
      <c r="K27" s="789"/>
      <c r="L27" s="789"/>
      <c r="M27" s="789"/>
      <c r="N27" s="789"/>
      <c r="O27" s="789"/>
      <c r="P27" s="789"/>
      <c r="Q27" s="789"/>
      <c r="R27" s="789"/>
      <c r="S27" s="789"/>
      <c r="T27" s="789"/>
      <c r="U27" s="794"/>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89" t="s">
        <v>637</v>
      </c>
      <c r="D29" s="789"/>
      <c r="E29" s="789"/>
      <c r="F29" s="789"/>
      <c r="G29" s="789"/>
      <c r="H29" s="789"/>
      <c r="I29" s="789"/>
      <c r="J29" s="789"/>
      <c r="K29" s="789"/>
      <c r="L29" s="789"/>
      <c r="M29" s="789"/>
      <c r="N29" s="789"/>
      <c r="O29" s="789"/>
      <c r="P29" s="789"/>
      <c r="Q29" s="789"/>
      <c r="R29" s="789"/>
      <c r="S29" s="789"/>
      <c r="T29" s="789"/>
      <c r="U29" s="794"/>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638</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639</v>
      </c>
      <c r="C33" s="795" t="s">
        <v>640</v>
      </c>
      <c r="D33" s="795"/>
      <c r="E33" s="795"/>
      <c r="F33" s="795"/>
      <c r="G33" s="795"/>
      <c r="H33" s="795"/>
      <c r="I33" s="795"/>
      <c r="J33" s="795"/>
      <c r="K33" s="795"/>
      <c r="L33" s="795"/>
      <c r="M33" s="795"/>
      <c r="N33" s="795"/>
      <c r="O33" s="795"/>
      <c r="P33" s="795"/>
      <c r="Q33" s="795"/>
      <c r="R33" s="795"/>
      <c r="S33" s="795"/>
      <c r="T33" s="795"/>
      <c r="U33" s="796"/>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641</v>
      </c>
      <c r="C35" s="720" t="s">
        <v>642</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643</v>
      </c>
      <c r="C37" s="797" t="s">
        <v>644</v>
      </c>
      <c r="D37" s="797"/>
      <c r="E37" s="797"/>
      <c r="F37" s="797"/>
      <c r="G37" s="797"/>
      <c r="H37" s="797"/>
      <c r="I37" s="797"/>
      <c r="J37" s="797"/>
      <c r="K37" s="797"/>
      <c r="L37" s="797"/>
      <c r="M37" s="797"/>
      <c r="N37" s="797"/>
      <c r="O37" s="797"/>
      <c r="P37" s="797"/>
      <c r="Q37" s="797"/>
      <c r="R37" s="797"/>
      <c r="S37" s="797"/>
      <c r="T37" s="797"/>
      <c r="U37" s="798"/>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645</v>
      </c>
      <c r="C39" s="722" t="s">
        <v>646</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647</v>
      </c>
      <c r="C41" s="799" t="s">
        <v>648</v>
      </c>
      <c r="D41" s="799"/>
      <c r="E41" s="799"/>
      <c r="F41" s="799"/>
      <c r="G41" s="799"/>
      <c r="H41" s="799"/>
      <c r="I41" s="799"/>
      <c r="J41" s="799"/>
      <c r="K41" s="799"/>
      <c r="L41" s="799"/>
      <c r="M41" s="799"/>
      <c r="N41" s="799"/>
      <c r="O41" s="799"/>
      <c r="P41" s="799"/>
      <c r="Q41" s="799"/>
      <c r="R41" s="799"/>
      <c r="S41" s="799"/>
      <c r="T41" s="799"/>
      <c r="U41" s="800"/>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649</v>
      </c>
      <c r="C43" s="720" t="s">
        <v>650</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87" t="s">
        <v>666</v>
      </c>
      <c r="D45" s="787"/>
      <c r="E45" s="787"/>
      <c r="F45" s="787"/>
      <c r="G45" s="787"/>
      <c r="H45" s="787"/>
      <c r="I45" s="787"/>
      <c r="J45" s="787"/>
      <c r="K45" s="787"/>
      <c r="L45" s="787"/>
      <c r="M45" s="787"/>
      <c r="N45" s="787"/>
      <c r="O45" s="787"/>
      <c r="P45" s="787"/>
      <c r="Q45" s="787"/>
      <c r="R45" s="787"/>
      <c r="S45" s="787"/>
      <c r="T45" s="787"/>
      <c r="U45" s="788"/>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87" t="s">
        <v>651</v>
      </c>
      <c r="D47" s="787"/>
      <c r="E47" s="787"/>
      <c r="F47" s="787"/>
      <c r="G47" s="787"/>
      <c r="H47" s="787"/>
      <c r="I47" s="787"/>
      <c r="J47" s="787"/>
      <c r="K47" s="787"/>
      <c r="L47" s="787"/>
      <c r="M47" s="787"/>
      <c r="N47" s="787"/>
      <c r="O47" s="787"/>
      <c r="P47" s="787"/>
      <c r="Q47" s="787"/>
      <c r="R47" s="787"/>
      <c r="S47" s="787"/>
      <c r="T47" s="787"/>
      <c r="U47" s="788"/>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87" t="s">
        <v>652</v>
      </c>
      <c r="D49" s="787"/>
      <c r="E49" s="787"/>
      <c r="F49" s="787"/>
      <c r="G49" s="787"/>
      <c r="H49" s="787"/>
      <c r="I49" s="787"/>
      <c r="J49" s="787"/>
      <c r="K49" s="787"/>
      <c r="L49" s="787"/>
      <c r="M49" s="787"/>
      <c r="N49" s="787"/>
      <c r="O49" s="787"/>
      <c r="P49" s="787"/>
      <c r="Q49" s="787"/>
      <c r="R49" s="787"/>
      <c r="S49" s="787"/>
      <c r="T49" s="787"/>
      <c r="U49" s="788"/>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87" t="s">
        <v>653</v>
      </c>
      <c r="D51" s="787"/>
      <c r="E51" s="787"/>
      <c r="F51" s="787"/>
      <c r="G51" s="787"/>
      <c r="H51" s="787"/>
      <c r="I51" s="787"/>
      <c r="J51" s="787"/>
      <c r="K51" s="787"/>
      <c r="L51" s="787"/>
      <c r="M51" s="787"/>
      <c r="N51" s="787"/>
      <c r="O51" s="787"/>
      <c r="P51" s="787"/>
      <c r="Q51" s="787"/>
      <c r="R51" s="787"/>
      <c r="S51" s="787"/>
      <c r="T51" s="787"/>
      <c r="U51" s="788"/>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89" t="s">
        <v>665</v>
      </c>
      <c r="D53" s="789"/>
      <c r="E53" s="789"/>
      <c r="F53" s="789"/>
      <c r="G53" s="789"/>
      <c r="H53" s="789"/>
      <c r="I53" s="789"/>
      <c r="J53" s="789"/>
      <c r="K53" s="789"/>
      <c r="L53" s="789"/>
      <c r="M53" s="789"/>
      <c r="N53" s="789"/>
      <c r="O53" s="789"/>
      <c r="P53" s="789"/>
      <c r="Q53" s="789"/>
      <c r="R53" s="789"/>
      <c r="S53" s="789"/>
      <c r="T53" s="789"/>
      <c r="U53" s="794"/>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654</v>
      </c>
      <c r="C55" s="797" t="s">
        <v>655</v>
      </c>
      <c r="D55" s="797"/>
      <c r="E55" s="797"/>
      <c r="F55" s="797"/>
      <c r="G55" s="797"/>
      <c r="H55" s="797"/>
      <c r="I55" s="797"/>
      <c r="J55" s="797"/>
      <c r="K55" s="797"/>
      <c r="L55" s="797"/>
      <c r="M55" s="797"/>
      <c r="N55" s="797"/>
      <c r="O55" s="797"/>
      <c r="P55" s="797"/>
      <c r="Q55" s="797"/>
      <c r="R55" s="797"/>
      <c r="S55" s="797"/>
      <c r="T55" s="797"/>
      <c r="U55" s="798"/>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656</v>
      </c>
      <c r="C57" s="797" t="s">
        <v>657</v>
      </c>
      <c r="D57" s="797"/>
      <c r="E57" s="797"/>
      <c r="F57" s="797"/>
      <c r="G57" s="797"/>
      <c r="H57" s="797"/>
      <c r="I57" s="797"/>
      <c r="J57" s="797"/>
      <c r="K57" s="797"/>
      <c r="L57" s="797"/>
      <c r="M57" s="797"/>
      <c r="N57" s="797"/>
      <c r="O57" s="797"/>
      <c r="P57" s="797"/>
      <c r="Q57" s="797"/>
      <c r="R57" s="797"/>
      <c r="S57" s="797"/>
      <c r="T57" s="797"/>
      <c r="U57" s="798"/>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658</v>
      </c>
      <c r="C59" s="727" t="s">
        <v>659</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10" zoomScale="85" zoomScaleNormal="85" workbookViewId="0">
      <selection activeCell="B13" sqref="B13:B19"/>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02" t="s">
        <v>732</v>
      </c>
      <c r="C3" s="803"/>
      <c r="D3" s="803"/>
      <c r="E3" s="803"/>
      <c r="F3" s="804"/>
      <c r="G3" s="122"/>
    </row>
    <row r="4" spans="2:20" ht="16.5" customHeight="1">
      <c r="B4" s="805"/>
      <c r="C4" s="806"/>
      <c r="D4" s="806"/>
      <c r="E4" s="806"/>
      <c r="F4" s="807"/>
      <c r="G4" s="122"/>
    </row>
    <row r="5" spans="2:20" ht="71.25" customHeight="1">
      <c r="B5" s="805"/>
      <c r="C5" s="806"/>
      <c r="D5" s="806"/>
      <c r="E5" s="806"/>
      <c r="F5" s="807"/>
      <c r="G5" s="122"/>
    </row>
    <row r="6" spans="2:20" ht="21.75" customHeight="1">
      <c r="B6" s="808"/>
      <c r="C6" s="809"/>
      <c r="D6" s="809"/>
      <c r="E6" s="809"/>
      <c r="F6" s="810"/>
      <c r="G6" s="122"/>
    </row>
    <row r="8" spans="2:20" ht="21">
      <c r="B8" s="801" t="s">
        <v>481</v>
      </c>
      <c r="C8" s="801"/>
      <c r="D8" s="801"/>
      <c r="E8" s="801"/>
      <c r="F8" s="801"/>
      <c r="G8" s="80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c r="C13" s="124" t="s">
        <v>624</v>
      </c>
      <c r="G13" s="109"/>
      <c r="L13" s="33"/>
      <c r="M13" s="33"/>
      <c r="N13" s="33"/>
      <c r="O13" s="33"/>
      <c r="P13" s="33"/>
      <c r="Q13" s="68"/>
      <c r="S13" s="8"/>
      <c r="T13" s="8"/>
    </row>
    <row r="14" spans="2:20" s="9" customFormat="1" ht="26.25" customHeight="1" thickBot="1">
      <c r="B14" s="102"/>
      <c r="C14" s="172" t="s">
        <v>619</v>
      </c>
      <c r="G14" s="123"/>
      <c r="L14" s="33"/>
      <c r="M14" s="33"/>
      <c r="N14" s="33"/>
      <c r="O14" s="33"/>
      <c r="P14" s="33"/>
      <c r="Q14" s="68"/>
      <c r="S14" s="8"/>
      <c r="T14" s="8"/>
    </row>
    <row r="15" spans="2:20" s="9" customFormat="1" ht="26.25" customHeight="1" thickBot="1">
      <c r="B15" s="102"/>
      <c r="C15" s="172" t="s">
        <v>620</v>
      </c>
      <c r="G15" s="123"/>
      <c r="L15" s="33"/>
      <c r="M15" s="33"/>
      <c r="N15" s="33"/>
      <c r="O15" s="33"/>
      <c r="P15" s="33"/>
      <c r="Q15" s="68"/>
      <c r="S15" s="8"/>
      <c r="T15" s="8"/>
    </row>
    <row r="16" spans="2:20" s="9" customFormat="1" ht="26.25" customHeight="1" thickBot="1">
      <c r="B16" s="102"/>
      <c r="C16" s="172" t="s">
        <v>621</v>
      </c>
      <c r="G16" s="123"/>
      <c r="L16" s="33"/>
      <c r="M16" s="33"/>
      <c r="N16" s="33"/>
      <c r="O16" s="33"/>
      <c r="P16" s="33"/>
      <c r="Q16" s="68"/>
      <c r="S16" s="8"/>
      <c r="T16" s="8"/>
    </row>
    <row r="17" spans="2:20" s="9" customFormat="1" ht="26.25" customHeight="1" thickBot="1">
      <c r="B17" s="102"/>
      <c r="C17" s="124" t="s">
        <v>622</v>
      </c>
      <c r="G17" s="109"/>
      <c r="L17" s="33"/>
      <c r="M17" s="33"/>
      <c r="N17" s="33"/>
      <c r="O17" s="33"/>
      <c r="P17" s="33"/>
      <c r="Q17" s="68"/>
      <c r="S17" s="8"/>
      <c r="T17" s="8"/>
    </row>
    <row r="18" spans="2:20" s="9" customFormat="1" ht="26.25" customHeight="1" thickBot="1">
      <c r="B18" s="102"/>
      <c r="C18" s="124" t="s">
        <v>623</v>
      </c>
      <c r="G18" s="123"/>
      <c r="L18" s="33"/>
      <c r="M18" s="33"/>
      <c r="N18" s="33"/>
      <c r="O18" s="33"/>
      <c r="P18" s="33"/>
      <c r="Q18" s="68"/>
      <c r="S18" s="8"/>
      <c r="T18" s="8"/>
    </row>
    <row r="19" spans="2:20" s="9" customFormat="1" ht="26.25" customHeight="1" thickBot="1">
      <c r="B19" s="102"/>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584</v>
      </c>
      <c r="F22" s="656" t="s">
        <v>448</v>
      </c>
      <c r="G22" s="174"/>
      <c r="M22" s="645"/>
      <c r="T22" s="645"/>
    </row>
    <row r="23" spans="2:20" s="103" customFormat="1" ht="35.25" customHeight="1">
      <c r="B23" s="648" t="s">
        <v>458</v>
      </c>
      <c r="C23" s="654" t="s">
        <v>438</v>
      </c>
      <c r="D23" s="657" t="s">
        <v>444</v>
      </c>
      <c r="E23" s="661" t="s">
        <v>584</v>
      </c>
      <c r="F23" s="657" t="s">
        <v>448</v>
      </c>
      <c r="G23" s="174"/>
      <c r="M23" s="645"/>
      <c r="T23" s="645"/>
    </row>
    <row r="24" spans="2:20" s="103" customFormat="1" ht="34.5" customHeight="1">
      <c r="B24" s="648" t="s">
        <v>455</v>
      </c>
      <c r="C24" s="654" t="s">
        <v>438</v>
      </c>
      <c r="D24" s="657" t="s">
        <v>445</v>
      </c>
      <c r="E24" s="661" t="s">
        <v>584</v>
      </c>
      <c r="F24" s="657" t="s">
        <v>448</v>
      </c>
      <c r="G24" s="174"/>
      <c r="M24" s="645"/>
      <c r="T24" s="645"/>
    </row>
    <row r="25" spans="2:20" s="103" customFormat="1" ht="32.25" customHeight="1">
      <c r="B25" s="649" t="s">
        <v>456</v>
      </c>
      <c r="C25" s="654" t="s">
        <v>437</v>
      </c>
      <c r="D25" s="657" t="s">
        <v>446</v>
      </c>
      <c r="E25" s="662" t="s">
        <v>603</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18" sqref="E1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567</v>
      </c>
      <c r="H1" s="120" t="s">
        <v>578</v>
      </c>
    </row>
    <row r="2" spans="1:8">
      <c r="A2" s="12" t="s">
        <v>29</v>
      </c>
      <c r="B2" s="12" t="s">
        <v>27</v>
      </c>
      <c r="C2" s="10">
        <v>2006</v>
      </c>
      <c r="D2" s="12" t="s">
        <v>416</v>
      </c>
      <c r="E2" s="10">
        <v>2013</v>
      </c>
      <c r="F2" s="26" t="s">
        <v>170</v>
      </c>
      <c r="G2" s="12" t="s">
        <v>568</v>
      </c>
      <c r="H2" s="12" t="s">
        <v>586</v>
      </c>
    </row>
    <row r="3" spans="1:8">
      <c r="A3" s="12" t="s">
        <v>371</v>
      </c>
      <c r="B3" s="12" t="s">
        <v>27</v>
      </c>
      <c r="C3" s="10">
        <v>2007</v>
      </c>
      <c r="D3" s="12" t="s">
        <v>417</v>
      </c>
      <c r="E3" s="10">
        <v>0</v>
      </c>
      <c r="F3" s="12" t="s">
        <v>550</v>
      </c>
      <c r="G3" s="12" t="s">
        <v>569</v>
      </c>
      <c r="H3" s="12" t="s">
        <v>579</v>
      </c>
    </row>
    <row r="4" spans="1:8">
      <c r="A4" s="12" t="s">
        <v>372</v>
      </c>
      <c r="B4" s="12" t="s">
        <v>28</v>
      </c>
      <c r="C4" s="10">
        <v>2008</v>
      </c>
      <c r="D4" s="12" t="s">
        <v>418</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558</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zoomScale="85" zoomScaleNormal="85" workbookViewId="0">
      <selection activeCell="F88" sqref="F88"/>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753</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754</v>
      </c>
      <c r="E14" s="130"/>
      <c r="F14" s="124" t="s">
        <v>548</v>
      </c>
      <c r="H14" s="542" t="s">
        <v>757</v>
      </c>
      <c r="J14" s="124" t="s">
        <v>515</v>
      </c>
      <c r="L14" s="132">
        <v>107796.74689761587</v>
      </c>
      <c r="N14" s="103"/>
      <c r="Q14" s="99"/>
      <c r="R14" s="96"/>
    </row>
    <row r="15" spans="2:22" ht="26.25" customHeight="1" thickBot="1">
      <c r="B15" s="124" t="s">
        <v>424</v>
      </c>
      <c r="C15" s="106"/>
      <c r="D15" s="542" t="s">
        <v>755</v>
      </c>
      <c r="F15" s="124" t="s">
        <v>414</v>
      </c>
      <c r="G15" s="127"/>
      <c r="H15" s="542" t="s">
        <v>755</v>
      </c>
      <c r="I15" s="17"/>
      <c r="J15" s="124" t="s">
        <v>516</v>
      </c>
      <c r="L15" s="132">
        <f>H22</f>
        <v>107143.71000044057</v>
      </c>
      <c r="M15" s="103"/>
      <c r="Q15" s="108"/>
      <c r="R15" s="96"/>
    </row>
    <row r="16" spans="2:22" ht="28.5" customHeight="1" thickBot="1">
      <c r="B16" s="124" t="s">
        <v>454</v>
      </c>
      <c r="C16" s="106"/>
      <c r="D16" s="543" t="s">
        <v>756</v>
      </c>
      <c r="E16" s="103"/>
      <c r="F16" s="124" t="s">
        <v>434</v>
      </c>
      <c r="G16" s="125"/>
      <c r="H16" s="543">
        <v>2019</v>
      </c>
      <c r="I16" s="103"/>
      <c r="K16" s="195"/>
      <c r="L16" s="195"/>
      <c r="M16" s="195"/>
      <c r="N16" s="195"/>
      <c r="Q16" s="115"/>
      <c r="R16" s="96"/>
    </row>
    <row r="17" spans="1:21" ht="29.25" customHeight="1">
      <c r="B17" s="124" t="s">
        <v>421</v>
      </c>
      <c r="C17" s="106"/>
      <c r="D17" s="756">
        <v>289166</v>
      </c>
      <c r="E17" s="121"/>
      <c r="F17" s="739" t="s">
        <v>669</v>
      </c>
      <c r="G17" s="195"/>
      <c r="H17" s="733">
        <v>1</v>
      </c>
      <c r="I17" s="17"/>
      <c r="L17" s="783"/>
      <c r="M17" s="195"/>
      <c r="N17" s="195"/>
      <c r="P17" s="99"/>
      <c r="Q17" s="99"/>
      <c r="R17" s="96"/>
    </row>
    <row r="18" spans="1:21" s="28" customFormat="1" ht="29.25" customHeight="1">
      <c r="B18" s="124"/>
      <c r="C18" s="734"/>
      <c r="D18" s="732"/>
      <c r="E18" s="735"/>
      <c r="F18" s="731"/>
      <c r="G18" s="736"/>
      <c r="H18" s="737"/>
      <c r="I18" s="163"/>
      <c r="M18" s="736"/>
      <c r="N18" s="736"/>
      <c r="P18" s="736"/>
      <c r="Q18" s="736"/>
      <c r="R18" s="738"/>
      <c r="T18" s="37"/>
      <c r="U18" s="37"/>
    </row>
    <row r="19" spans="1:21" ht="27.75" customHeight="1" thickBot="1">
      <c r="E19" s="9"/>
      <c r="F19" s="124" t="s">
        <v>435</v>
      </c>
      <c r="G19" s="603" t="s">
        <v>363</v>
      </c>
      <c r="H19" s="242">
        <f>SUM(R54,R57,R60,R63,R66,R69,R72,R75,R78)</f>
        <v>153477.19958667224</v>
      </c>
      <c r="I19" s="17"/>
      <c r="J19" s="115"/>
      <c r="K19" s="115"/>
      <c r="L19" s="115"/>
      <c r="M19" s="115"/>
      <c r="N19" s="115"/>
      <c r="P19" s="115"/>
      <c r="Q19" s="115"/>
      <c r="R19" s="96"/>
    </row>
    <row r="20" spans="1:21" ht="27.75" customHeight="1" thickBot="1">
      <c r="E20" s="9"/>
      <c r="F20" s="124" t="s">
        <v>436</v>
      </c>
      <c r="G20" s="603" t="s">
        <v>364</v>
      </c>
      <c r="H20" s="131">
        <f>-SUM(R55,R58,R61,R64,R67,R70,R73,R76,R79)</f>
        <v>49223.096600000004</v>
      </c>
      <c r="I20" s="17"/>
      <c r="J20" s="115"/>
      <c r="P20" s="115"/>
      <c r="Q20" s="115"/>
      <c r="R20" s="96"/>
    </row>
    <row r="21" spans="1:21" ht="27.75" customHeight="1" thickBot="1">
      <c r="C21" s="32"/>
      <c r="D21" s="32"/>
      <c r="E21" s="32"/>
      <c r="F21" s="124" t="s">
        <v>408</v>
      </c>
      <c r="G21" s="603" t="s">
        <v>365</v>
      </c>
      <c r="H21" s="188">
        <f>R84</f>
        <v>2889.6070137683323</v>
      </c>
      <c r="I21" s="103"/>
      <c r="P21" s="115"/>
      <c r="Q21" s="115"/>
      <c r="R21" s="96"/>
    </row>
    <row r="22" spans="1:21" ht="27.75" customHeight="1">
      <c r="C22" s="32"/>
      <c r="D22" s="32"/>
      <c r="E22" s="32"/>
      <c r="F22" s="124" t="s">
        <v>510</v>
      </c>
      <c r="G22" s="603" t="s">
        <v>449</v>
      </c>
      <c r="H22" s="188">
        <f>H19-H20+H21</f>
        <v>107143.71000044057</v>
      </c>
      <c r="I22" s="103"/>
      <c r="P22" s="195"/>
      <c r="Q22" s="195"/>
      <c r="R22" s="96"/>
    </row>
    <row r="23" spans="1:21" ht="22.5" customHeight="1">
      <c r="A23" s="28"/>
      <c r="E23" s="9"/>
      <c r="H23" s="782"/>
    </row>
    <row r="24" spans="1:21" ht="13.5" customHeight="1">
      <c r="A24" s="28"/>
      <c r="B24" s="118" t="s">
        <v>419</v>
      </c>
      <c r="C24" s="35"/>
      <c r="E24" s="9"/>
    </row>
    <row r="25" spans="1:21" ht="13.5" customHeight="1">
      <c r="A25" s="28"/>
      <c r="B25" s="118"/>
      <c r="C25" s="35"/>
      <c r="E25" s="9"/>
      <c r="H25" s="783"/>
    </row>
    <row r="26" spans="1:21" ht="108" customHeight="1">
      <c r="A26" s="28"/>
      <c r="B26" s="813" t="s">
        <v>676</v>
      </c>
      <c r="C26" s="813"/>
      <c r="D26" s="813"/>
      <c r="E26" s="813"/>
      <c r="F26" s="813"/>
      <c r="G26" s="813"/>
      <c r="H26" s="785"/>
    </row>
    <row r="27" spans="1:21" ht="14.25" customHeight="1">
      <c r="A27" s="28"/>
      <c r="B27" s="548"/>
      <c r="C27" s="548"/>
      <c r="D27" s="538"/>
      <c r="E27" s="538"/>
      <c r="F27" s="538"/>
      <c r="G27" s="548"/>
    </row>
    <row r="28" spans="1:21" s="17" customFormat="1" ht="27" customHeight="1">
      <c r="B28" s="814" t="s">
        <v>507</v>
      </c>
      <c r="C28" s="815"/>
      <c r="D28" s="133" t="s">
        <v>41</v>
      </c>
      <c r="E28" s="134" t="s">
        <v>667</v>
      </c>
      <c r="F28" s="134" t="s">
        <v>408</v>
      </c>
      <c r="G28" s="135" t="s">
        <v>409</v>
      </c>
      <c r="T28" s="136"/>
      <c r="U28" s="136"/>
    </row>
    <row r="29" spans="1:21" ht="20.25" customHeight="1">
      <c r="B29" s="811" t="s">
        <v>29</v>
      </c>
      <c r="C29" s="812"/>
      <c r="D29" s="638" t="s">
        <v>27</v>
      </c>
      <c r="E29" s="138">
        <f>SUM(D54:D80)</f>
        <v>10990.878410918152</v>
      </c>
      <c r="F29" s="139">
        <f>D84</f>
        <v>282.44267749724054</v>
      </c>
      <c r="G29" s="138">
        <f>E29+F29</f>
        <v>11273.321088415392</v>
      </c>
    </row>
    <row r="30" spans="1:21" ht="20.25" customHeight="1">
      <c r="B30" s="811" t="s">
        <v>371</v>
      </c>
      <c r="C30" s="812"/>
      <c r="D30" s="638" t="s">
        <v>27</v>
      </c>
      <c r="E30" s="140">
        <f>SUM(E54:E80)</f>
        <v>40440.825826550812</v>
      </c>
      <c r="F30" s="141">
        <f>E84</f>
        <v>1111.5378059857658</v>
      </c>
      <c r="G30" s="140">
        <f>E30+F30</f>
        <v>41552.363632536581</v>
      </c>
    </row>
    <row r="31" spans="1:21" ht="20.25" customHeight="1">
      <c r="B31" s="811" t="s">
        <v>372</v>
      </c>
      <c r="C31" s="812"/>
      <c r="D31" s="638" t="s">
        <v>28</v>
      </c>
      <c r="E31" s="140">
        <f>SUM(F54:F80)</f>
        <v>14475.112470694941</v>
      </c>
      <c r="F31" s="141">
        <f>F84</f>
        <v>447.10058618529558</v>
      </c>
      <c r="G31" s="140">
        <f t="shared" ref="G31:G34" si="0">E31+F31</f>
        <v>14922.213056880237</v>
      </c>
    </row>
    <row r="32" spans="1:21" ht="20.25" customHeight="1">
      <c r="B32" s="811" t="s">
        <v>758</v>
      </c>
      <c r="C32" s="812"/>
      <c r="D32" s="638" t="s">
        <v>28</v>
      </c>
      <c r="E32" s="140">
        <f>SUM(G54:G80)</f>
        <v>38404.899478508334</v>
      </c>
      <c r="F32" s="141">
        <f>G84</f>
        <v>1050.0064833125302</v>
      </c>
      <c r="G32" s="140">
        <f t="shared" si="0"/>
        <v>39454.905961820863</v>
      </c>
    </row>
    <row r="33" spans="2:22" ht="20.25" customHeight="1">
      <c r="B33" s="811" t="s">
        <v>32</v>
      </c>
      <c r="C33" s="812"/>
      <c r="D33" s="757" t="s">
        <v>759</v>
      </c>
      <c r="E33" s="140">
        <f>SUM(H54:H80)</f>
        <v>-57.613199999999999</v>
      </c>
      <c r="F33" s="141">
        <f>H84</f>
        <v>-1.4805392124999992</v>
      </c>
      <c r="G33" s="140">
        <f>E33+F33</f>
        <v>-59.093739212499997</v>
      </c>
    </row>
    <row r="34" spans="2:22" ht="20.25" hidden="1" customHeight="1">
      <c r="B34" s="811"/>
      <c r="C34" s="812"/>
      <c r="D34" s="638"/>
      <c r="E34" s="140">
        <f>SUM(I54:I80)</f>
        <v>0</v>
      </c>
      <c r="F34" s="141">
        <f>I84</f>
        <v>0</v>
      </c>
      <c r="G34" s="140">
        <f t="shared" si="0"/>
        <v>0</v>
      </c>
    </row>
    <row r="35" spans="2:22" ht="20.25" hidden="1" customHeight="1">
      <c r="B35" s="811"/>
      <c r="C35" s="812"/>
      <c r="D35" s="638"/>
      <c r="E35" s="140">
        <f>SUM(J54:J80)</f>
        <v>0</v>
      </c>
      <c r="F35" s="141">
        <f>J84</f>
        <v>0</v>
      </c>
      <c r="G35" s="140">
        <f>E35+F35</f>
        <v>0</v>
      </c>
    </row>
    <row r="36" spans="2:22" ht="20.25" hidden="1" customHeight="1">
      <c r="B36" s="811"/>
      <c r="C36" s="812"/>
      <c r="D36" s="638"/>
      <c r="E36" s="140">
        <f>SUM(K54:K80)</f>
        <v>0</v>
      </c>
      <c r="F36" s="141">
        <f>K84</f>
        <v>0</v>
      </c>
      <c r="G36" s="140">
        <f t="shared" ref="G36:G42" si="1">E36+F36</f>
        <v>0</v>
      </c>
    </row>
    <row r="37" spans="2:22" ht="20.25" hidden="1" customHeight="1">
      <c r="B37" s="811"/>
      <c r="C37" s="812"/>
      <c r="D37" s="638"/>
      <c r="E37" s="140">
        <f>SUM(L54:L80)</f>
        <v>0</v>
      </c>
      <c r="F37" s="141">
        <f>L84</f>
        <v>0</v>
      </c>
      <c r="G37" s="140">
        <f t="shared" si="1"/>
        <v>0</v>
      </c>
    </row>
    <row r="38" spans="2:22" ht="20.25" hidden="1" customHeight="1">
      <c r="B38" s="811"/>
      <c r="C38" s="812"/>
      <c r="D38" s="638"/>
      <c r="E38" s="140">
        <f>SUM(M54:M80)</f>
        <v>0</v>
      </c>
      <c r="F38" s="141">
        <f>M84</f>
        <v>0</v>
      </c>
      <c r="G38" s="140">
        <f t="shared" si="1"/>
        <v>0</v>
      </c>
    </row>
    <row r="39" spans="2:22" ht="20.25" hidden="1" customHeight="1">
      <c r="B39" s="811"/>
      <c r="C39" s="812"/>
      <c r="D39" s="638"/>
      <c r="E39" s="140">
        <f>SUM(N54:N80)</f>
        <v>0</v>
      </c>
      <c r="F39" s="141">
        <f>N84</f>
        <v>0</v>
      </c>
      <c r="G39" s="140">
        <f t="shared" si="1"/>
        <v>0</v>
      </c>
    </row>
    <row r="40" spans="2:22" ht="20.25" hidden="1" customHeight="1">
      <c r="B40" s="811"/>
      <c r="C40" s="812"/>
      <c r="D40" s="638"/>
      <c r="E40" s="140">
        <f>SUM(O54:O80)</f>
        <v>0</v>
      </c>
      <c r="F40" s="141">
        <f>O84</f>
        <v>0</v>
      </c>
      <c r="G40" s="140">
        <f t="shared" si="1"/>
        <v>0</v>
      </c>
    </row>
    <row r="41" spans="2:22" ht="20.25" hidden="1" customHeight="1">
      <c r="B41" s="811"/>
      <c r="C41" s="812"/>
      <c r="D41" s="638"/>
      <c r="E41" s="140">
        <f>SUM(P54:P80)</f>
        <v>0</v>
      </c>
      <c r="F41" s="141">
        <f>P84</f>
        <v>0</v>
      </c>
      <c r="G41" s="140">
        <f t="shared" si="1"/>
        <v>0</v>
      </c>
    </row>
    <row r="42" spans="2:22" ht="20.25" hidden="1" customHeight="1">
      <c r="B42" s="811"/>
      <c r="C42" s="812"/>
      <c r="D42" s="639"/>
      <c r="E42" s="142">
        <f>SUM(Q54:Q80)</f>
        <v>0</v>
      </c>
      <c r="F42" s="143">
        <f>Q84</f>
        <v>0</v>
      </c>
      <c r="G42" s="142">
        <f t="shared" si="1"/>
        <v>0</v>
      </c>
    </row>
    <row r="43" spans="2:22" s="8" customFormat="1" ht="21" customHeight="1">
      <c r="B43" s="816" t="s">
        <v>26</v>
      </c>
      <c r="C43" s="817"/>
      <c r="D43" s="137"/>
      <c r="E43" s="144">
        <f>SUM(E29:E42)</f>
        <v>104254.10298667224</v>
      </c>
      <c r="F43" s="144">
        <f>SUM(F29:F42)</f>
        <v>2889.6070137683323</v>
      </c>
      <c r="G43" s="144">
        <f>SUM(G29:G42)</f>
        <v>107143.71000044058</v>
      </c>
      <c r="H43" s="200"/>
      <c r="I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13" t="s">
        <v>606</v>
      </c>
      <c r="C48" s="813"/>
      <c r="D48" s="813"/>
      <c r="E48" s="813"/>
      <c r="F48" s="813"/>
      <c r="G48" s="813"/>
      <c r="H48" s="813"/>
      <c r="I48" s="813"/>
      <c r="J48" s="813"/>
      <c r="K48" s="813"/>
      <c r="L48" s="813"/>
      <c r="M48" s="617"/>
      <c r="N48" s="105"/>
      <c r="O48" s="105"/>
      <c r="P48" s="105"/>
      <c r="Q48" s="105"/>
      <c r="R48" s="105"/>
      <c r="T48" s="37"/>
      <c r="U48" s="19"/>
      <c r="V48" s="38"/>
    </row>
    <row r="49" spans="2:22" s="28" customFormat="1" ht="41.1" customHeight="1">
      <c r="B49" s="813" t="s">
        <v>562</v>
      </c>
      <c r="C49" s="813"/>
      <c r="D49" s="813"/>
      <c r="E49" s="813"/>
      <c r="F49" s="813"/>
      <c r="G49" s="813"/>
      <c r="H49" s="813"/>
      <c r="I49" s="813"/>
      <c r="J49" s="813"/>
      <c r="K49" s="813"/>
      <c r="L49" s="813"/>
      <c r="M49" s="617"/>
      <c r="N49" s="105"/>
      <c r="O49" s="105"/>
      <c r="P49" s="105"/>
      <c r="Q49" s="105"/>
      <c r="R49" s="105"/>
      <c r="T49" s="37"/>
      <c r="U49" s="19"/>
      <c r="V49" s="38"/>
    </row>
    <row r="50" spans="2:22" s="28" customFormat="1" ht="18" customHeight="1">
      <c r="B50" s="813" t="s">
        <v>675</v>
      </c>
      <c r="C50" s="813"/>
      <c r="D50" s="813"/>
      <c r="E50" s="813"/>
      <c r="F50" s="813"/>
      <c r="G50" s="813"/>
      <c r="H50" s="813"/>
      <c r="I50" s="813"/>
      <c r="J50" s="813"/>
      <c r="K50" s="813"/>
      <c r="L50" s="813"/>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Streetlights</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hidden="1">
      <c r="B54" s="148" t="s">
        <v>142</v>
      </c>
      <c r="C54" s="149"/>
      <c r="D54" s="150"/>
      <c r="E54" s="150"/>
      <c r="F54" s="150"/>
      <c r="G54" s="150"/>
      <c r="H54" s="150"/>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hidden="1">
      <c r="B55" s="154" t="s">
        <v>35</v>
      </c>
      <c r="C55" s="155"/>
      <c r="D55" s="156"/>
      <c r="E55" s="156"/>
      <c r="F55" s="156"/>
      <c r="G55" s="156"/>
      <c r="H55" s="156"/>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hidden="1">
      <c r="B56" s="625" t="s">
        <v>67</v>
      </c>
      <c r="C56" s="621"/>
      <c r="D56" s="160"/>
      <c r="E56" s="160"/>
      <c r="F56" s="160"/>
      <c r="G56" s="160"/>
      <c r="H56" s="160"/>
      <c r="I56" s="160"/>
      <c r="J56" s="160"/>
      <c r="K56" s="161"/>
      <c r="L56" s="161"/>
      <c r="M56" s="161"/>
      <c r="N56" s="161"/>
      <c r="O56" s="161"/>
      <c r="P56" s="161"/>
      <c r="Q56" s="161"/>
      <c r="R56" s="162"/>
      <c r="U56" s="159"/>
      <c r="V56" s="153"/>
    </row>
    <row r="57" spans="2:22" s="17" customFormat="1" hidden="1">
      <c r="B57" s="154" t="s">
        <v>143</v>
      </c>
      <c r="C57" s="155"/>
      <c r="D57" s="156"/>
      <c r="E57" s="156"/>
      <c r="F57" s="156"/>
      <c r="G57" s="156"/>
      <c r="H57" s="156"/>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hidden="1">
      <c r="B58" s="154" t="s">
        <v>36</v>
      </c>
      <c r="C58" s="155"/>
      <c r="D58" s="156"/>
      <c r="E58" s="156"/>
      <c r="F58" s="156"/>
      <c r="G58" s="156"/>
      <c r="H58" s="156"/>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hidden="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hidden="1">
      <c r="B60" s="154" t="s">
        <v>38</v>
      </c>
      <c r="C60" s="155"/>
      <c r="D60" s="156"/>
      <c r="E60" s="156"/>
      <c r="F60" s="156"/>
      <c r="G60" s="156"/>
      <c r="H60" s="156"/>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hidden="1">
      <c r="B61" s="154" t="s">
        <v>37</v>
      </c>
      <c r="C61" s="155"/>
      <c r="D61" s="156"/>
      <c r="E61" s="156"/>
      <c r="F61" s="156"/>
      <c r="G61" s="156"/>
      <c r="H61" s="156"/>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hidden="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hidden="1">
      <c r="B63" s="154" t="s">
        <v>40</v>
      </c>
      <c r="C63" s="155"/>
      <c r="D63" s="156"/>
      <c r="E63" s="156"/>
      <c r="F63" s="156"/>
      <c r="G63" s="156"/>
      <c r="H63" s="156"/>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hidden="1">
      <c r="B64" s="154" t="s">
        <v>39</v>
      </c>
      <c r="C64" s="155"/>
      <c r="D64" s="156"/>
      <c r="E64" s="156"/>
      <c r="F64" s="156"/>
      <c r="G64" s="156"/>
      <c r="H64" s="156"/>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hidden="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hidden="1">
      <c r="B66" s="154" t="s">
        <v>94</v>
      </c>
      <c r="C66" s="535"/>
      <c r="D66" s="164"/>
      <c r="E66" s="164"/>
      <c r="F66" s="164"/>
      <c r="G66" s="164"/>
      <c r="H66" s="164"/>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hidden="1">
      <c r="B67" s="154" t="s">
        <v>93</v>
      </c>
      <c r="C67" s="155"/>
      <c r="D67" s="164"/>
      <c r="E67" s="164"/>
      <c r="F67" s="164"/>
      <c r="G67" s="164"/>
      <c r="H67" s="164"/>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hidden="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hidden="1">
      <c r="B69" s="154" t="s">
        <v>225</v>
      </c>
      <c r="C69" s="535"/>
      <c r="D69" s="156"/>
      <c r="E69" s="156"/>
      <c r="F69" s="156"/>
      <c r="G69" s="156"/>
      <c r="H69" s="156"/>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hidden="1">
      <c r="B70" s="154" t="s">
        <v>224</v>
      </c>
      <c r="C70" s="155"/>
      <c r="D70" s="156"/>
      <c r="E70" s="156"/>
      <c r="F70" s="156"/>
      <c r="G70" s="156"/>
      <c r="H70" s="156"/>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hidden="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hidden="1">
      <c r="B72" s="154" t="s">
        <v>227</v>
      </c>
      <c r="C72" s="535"/>
      <c r="D72" s="156"/>
      <c r="E72" s="156"/>
      <c r="F72" s="156"/>
      <c r="G72" s="156"/>
      <c r="H72" s="156"/>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hidden="1">
      <c r="B73" s="154" t="s">
        <v>226</v>
      </c>
      <c r="C73" s="155"/>
      <c r="D73" s="156"/>
      <c r="E73" s="156"/>
      <c r="F73" s="156"/>
      <c r="G73" s="156"/>
      <c r="H73" s="156"/>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hidden="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156"/>
      <c r="E75" s="156"/>
      <c r="F75" s="156"/>
      <c r="G75" s="156"/>
      <c r="H75" s="156"/>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hidden="1" customHeight="1">
      <c r="B76" s="154" t="s">
        <v>228</v>
      </c>
      <c r="C76" s="155"/>
      <c r="D76" s="156"/>
      <c r="E76" s="156"/>
      <c r="F76" s="156"/>
      <c r="G76" s="156"/>
      <c r="H76" s="156"/>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13411.883810918152</v>
      </c>
      <c r="E78" s="156">
        <f>'5.  2015-2020 LRAM'!Z940</f>
        <v>48152.632826550813</v>
      </c>
      <c r="F78" s="156">
        <f>'5.  2015-2020 LRAM'!AA940</f>
        <v>50395.832670694945</v>
      </c>
      <c r="G78" s="156">
        <f>'5.  2015-2020 LRAM'!AB940</f>
        <v>41516.850278508333</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153477.19958667224</v>
      </c>
      <c r="U78" s="152"/>
      <c r="V78" s="153"/>
    </row>
    <row r="79" spans="2:22" s="163" customFormat="1">
      <c r="B79" s="154" t="s">
        <v>230</v>
      </c>
      <c r="C79" s="155"/>
      <c r="D79" s="156">
        <f>-'5.  2015-2020 LRAM'!Y941</f>
        <v>-2421.0054</v>
      </c>
      <c r="E79" s="156">
        <f>-'5.  2015-2020 LRAM'!Z941</f>
        <v>-7711.8070000000007</v>
      </c>
      <c r="F79" s="156">
        <f>-'5.  2015-2020 LRAM'!AA941</f>
        <v>-35920.720200000003</v>
      </c>
      <c r="G79" s="156">
        <f>-'5.  2015-2020 LRAM'!AB941</f>
        <v>-3111.9508000000001</v>
      </c>
      <c r="H79" s="156">
        <f>-'5.  2015-2020 LRAM'!AC941</f>
        <v>-57.613199999999999</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-49223.096600000004</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15968.964704401005</v>
      </c>
      <c r="F81" s="156">
        <f>'5.  2015-2020 LRAM'!AA1124</f>
        <v>16593.543047823216</v>
      </c>
      <c r="G81" s="156">
        <f>'5.  2015-2020 LRAM'!AB1124</f>
        <v>13934.043682749285</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46496.551434973502</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282.44267749724054</v>
      </c>
      <c r="E84" s="679">
        <f>'6.  Carrying Charges'!J237</f>
        <v>1111.5378059857658</v>
      </c>
      <c r="F84" s="679">
        <f>'6.  Carrying Charges'!K237</f>
        <v>447.10058618529558</v>
      </c>
      <c r="G84" s="679">
        <f>'6.  Carrying Charges'!L237</f>
        <v>1050.0064833125302</v>
      </c>
      <c r="H84" s="679">
        <f>'6.  Carrying Charges'!M237</f>
        <v>-1.4805392124999992</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2889.6070137683323</v>
      </c>
      <c r="U84" s="152"/>
      <c r="V84" s="153"/>
    </row>
    <row r="85" spans="2:22" s="163" customFormat="1" ht="21.75" customHeight="1">
      <c r="B85" s="623" t="s">
        <v>240</v>
      </c>
      <c r="C85" s="624"/>
      <c r="D85" s="623">
        <f>SUM(D54:D80)+D84</f>
        <v>11273.321088415392</v>
      </c>
      <c r="E85" s="623">
        <f t="shared" ref="E85:Q85" si="2">SUM(E54:E80)+E84</f>
        <v>41552.363632536581</v>
      </c>
      <c r="F85" s="623">
        <f t="shared" si="2"/>
        <v>14922.213056880237</v>
      </c>
      <c r="G85" s="623">
        <f t="shared" si="2"/>
        <v>39454.905961820863</v>
      </c>
      <c r="H85" s="623">
        <f t="shared" si="2"/>
        <v>-59.093739212499997</v>
      </c>
      <c r="I85" s="623">
        <f t="shared" si="2"/>
        <v>0</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107143.71000044057</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8899.7235271301306</v>
      </c>
      <c r="D93" s="556">
        <f>SUM('4.  2011-2014 LRAM'!Y259:AL259)</f>
        <v>8915.4322850353929</v>
      </c>
      <c r="E93" s="556">
        <f>SUM('4.  2011-2014 LRAM'!Y388:AL388)</f>
        <v>9329.1357150110944</v>
      </c>
      <c r="F93" s="557">
        <f>SUM('4.  2011-2014 LRAM'!Y517:AL517)</f>
        <v>9442.6628846552812</v>
      </c>
      <c r="G93" s="557">
        <f>SUM('5.  2015-2020 LRAM'!Y199:AL199)</f>
        <v>8983.2390737423721</v>
      </c>
      <c r="H93" s="556">
        <f>SUM('5.  2015-2020 LRAM'!Y382:AL382)</f>
        <v>7491.824479010369</v>
      </c>
      <c r="I93" s="557">
        <f>SUM('5.  2015-2020 LRAM'!Y565:AL565)</f>
        <v>5463.5204590805461</v>
      </c>
      <c r="J93" s="556">
        <f>SUM('5.  2015-2020 LRAM'!Y748:AL748)</f>
        <v>4769.4624451615819</v>
      </c>
      <c r="K93" s="556">
        <f>SUM('5.  2015-2020 LRAM'!Y931:AL931)</f>
        <v>4066.6734485919219</v>
      </c>
      <c r="L93" s="556">
        <f>SUM('5.  2015-2020 LRAM'!Y1114:AL1114)</f>
        <v>1261.828145415911</v>
      </c>
      <c r="M93" s="556">
        <f>SUM(C93:L93)</f>
        <v>68623.5024628346</v>
      </c>
      <c r="T93" s="197"/>
      <c r="U93" s="197"/>
    </row>
    <row r="94" spans="2:22" s="90" customFormat="1" ht="23.25" hidden="1" customHeight="1">
      <c r="B94" s="198">
        <v>2012</v>
      </c>
      <c r="C94" s="558"/>
      <c r="D94" s="557">
        <f>SUM('4.  2011-2014 LRAM'!Y260:AL260)</f>
        <v>15746.921392355112</v>
      </c>
      <c r="E94" s="556">
        <f>SUM('4.  2011-2014 LRAM'!Y389:AL389)</f>
        <v>16222.122788672481</v>
      </c>
      <c r="F94" s="557">
        <f>SUM('4.  2011-2014 LRAM'!Y518:AL518)</f>
        <v>18388.085676501156</v>
      </c>
      <c r="G94" s="557">
        <f>SUM('5.  2015-2020 LRAM'!Y200:AL200)</f>
        <v>17067.752181244145</v>
      </c>
      <c r="H94" s="556">
        <f>SUM('5.  2015-2020 LRAM'!Y383:AL383)</f>
        <v>16471.141112235531</v>
      </c>
      <c r="I94" s="557">
        <f>SUM('5.  2015-2020 LRAM'!Y566:AL566)</f>
        <v>14072.108612533953</v>
      </c>
      <c r="J94" s="556">
        <f>SUM('5.  2015-2020 LRAM'!Y749:AL749)</f>
        <v>13271.000542356296</v>
      </c>
      <c r="K94" s="556">
        <f>SUM('5.  2015-2020 LRAM'!Y932:AL932)</f>
        <v>12865.68285791482</v>
      </c>
      <c r="L94" s="556">
        <f>SUM('5.  2015-2020 LRAM'!Y1115:AL1115)</f>
        <v>3894.9849527178508</v>
      </c>
      <c r="M94" s="556">
        <f>SUM(D94:L94)</f>
        <v>127999.80011653135</v>
      </c>
      <c r="T94" s="197"/>
      <c r="U94" s="197"/>
    </row>
    <row r="95" spans="2:22" s="90" customFormat="1" ht="23.25" hidden="1" customHeight="1">
      <c r="B95" s="198">
        <v>2013</v>
      </c>
      <c r="C95" s="559"/>
      <c r="D95" s="559"/>
      <c r="E95" s="557">
        <f>SUM('4.  2011-2014 LRAM'!Y390:AL390)</f>
        <v>16372.852304412754</v>
      </c>
      <c r="F95" s="557">
        <f>SUM('4.  2011-2014 LRAM'!Y519:AL519)</f>
        <v>18482.572927227171</v>
      </c>
      <c r="G95" s="557">
        <f>SUM('5.  2015-2020 LRAM'!Y201:AL201)</f>
        <v>18321.878272039939</v>
      </c>
      <c r="H95" s="556">
        <f>SUM('5.  2015-2020 LRAM'!Y384:AL384)</f>
        <v>16645.496799646891</v>
      </c>
      <c r="I95" s="557">
        <f>SUM('5.  2015-2020 LRAM'!Y567:AL567)</f>
        <v>14453.779722013714</v>
      </c>
      <c r="J95" s="556">
        <f>SUM('5.  2015-2020 LRAM'!Y750:AL750)</f>
        <v>13563.46093365518</v>
      </c>
      <c r="K95" s="556">
        <f>SUM('5.  2015-2020 LRAM'!Y933:AL933)</f>
        <v>12939.669085956135</v>
      </c>
      <c r="L95" s="556">
        <f>SUM('5.  2015-2020 LRAM'!Y1116:AL1116)</f>
        <v>4269.5804103912706</v>
      </c>
      <c r="M95" s="556">
        <f>SUM(C95:L95)</f>
        <v>115049.29045534304</v>
      </c>
      <c r="T95" s="197"/>
      <c r="U95" s="197"/>
    </row>
    <row r="96" spans="2:22" s="90" customFormat="1" ht="23.25" hidden="1" customHeight="1">
      <c r="B96" s="198">
        <v>2014</v>
      </c>
      <c r="C96" s="559"/>
      <c r="D96" s="559"/>
      <c r="E96" s="559"/>
      <c r="F96" s="557">
        <f>SUM('4.  2011-2014 LRAM'!Y520:AL520)</f>
        <v>32072.525161462636</v>
      </c>
      <c r="G96" s="557">
        <f>SUM('5.  2015-2020 LRAM'!Y202:AL202)</f>
        <v>31079.987401956419</v>
      </c>
      <c r="H96" s="556">
        <f>SUM('5.  2015-2020 LRAM'!Y385:AL385)</f>
        <v>24800.666030610675</v>
      </c>
      <c r="I96" s="557">
        <f>SUM('5.  2015-2020 LRAM'!Y568:AL568)</f>
        <v>21385.628013482277</v>
      </c>
      <c r="J96" s="556">
        <f>SUM('5.  2015-2020 LRAM'!Y751:AL751)</f>
        <v>17197.403855236182</v>
      </c>
      <c r="K96" s="556">
        <f>SUM('5.  2015-2020 LRAM'!Y934:AL934)</f>
        <v>14528.063944241558</v>
      </c>
      <c r="L96" s="556">
        <f>SUM('5.  2015-2020 LRAM'!Y1117:AL1117)</f>
        <v>4559.7772943635937</v>
      </c>
      <c r="M96" s="556">
        <f>SUM(F96:L96)</f>
        <v>145624.05170135334</v>
      </c>
      <c r="T96" s="197"/>
      <c r="U96" s="197"/>
    </row>
    <row r="97" spans="2:21" s="90" customFormat="1" ht="23.25" hidden="1" customHeight="1">
      <c r="B97" s="198">
        <v>2015</v>
      </c>
      <c r="C97" s="559"/>
      <c r="D97" s="559"/>
      <c r="E97" s="559"/>
      <c r="F97" s="559"/>
      <c r="G97" s="557">
        <f>SUM('5.  2015-2020 LRAM'!Y203:AL203)</f>
        <v>23673.317403947734</v>
      </c>
      <c r="H97" s="556">
        <f>SUM('5.  2015-2020 LRAM'!Y386:AL386)</f>
        <v>21643.034848534495</v>
      </c>
      <c r="I97" s="557">
        <f>SUM('5.  2015-2020 LRAM'!Y569:AL569)</f>
        <v>18742.781357282314</v>
      </c>
      <c r="J97" s="556">
        <f>SUM('5.  2015-2020 LRAM'!Y752:AL752)</f>
        <v>16237.611454219734</v>
      </c>
      <c r="K97" s="556">
        <f>SUM('5.  2015-2020 LRAM'!Y935:AL935)</f>
        <v>13334.081324133298</v>
      </c>
      <c r="L97" s="556">
        <f>SUM('5.  2015-2020 LRAM'!Y1118:AL1118)</f>
        <v>4144.8693051046184</v>
      </c>
      <c r="M97" s="556">
        <f>SUM(G97:L97)</f>
        <v>97775.695693222195</v>
      </c>
      <c r="T97" s="197"/>
      <c r="U97" s="197"/>
    </row>
    <row r="98" spans="2:21" s="90" customFormat="1" ht="23.25" hidden="1" customHeight="1">
      <c r="B98" s="198">
        <v>2016</v>
      </c>
      <c r="C98" s="559"/>
      <c r="D98" s="559"/>
      <c r="E98" s="559"/>
      <c r="F98" s="559"/>
      <c r="G98" s="559"/>
      <c r="H98" s="556">
        <f>SUM('5.  2015-2020 LRAM'!Y387:AL387)</f>
        <v>40912.972439416677</v>
      </c>
      <c r="I98" s="557">
        <f>SUM('5.  2015-2020 LRAM'!Y570:AL570)</f>
        <v>28256.238148024284</v>
      </c>
      <c r="J98" s="556">
        <f>SUM('5.  2015-2020 LRAM'!Y753:AL753)</f>
        <v>20912.20983818017</v>
      </c>
      <c r="K98" s="556">
        <f>SUM('5.  2015-2020 LRAM'!Y936:AL936)</f>
        <v>12758.977262153183</v>
      </c>
      <c r="L98" s="556">
        <f>SUM('5.  2015-2020 LRAM'!Y1119:AL1119)</f>
        <v>3299.051220039536</v>
      </c>
      <c r="M98" s="556">
        <f>SUM(H98:L98)</f>
        <v>106139.44890781384</v>
      </c>
      <c r="T98" s="197"/>
      <c r="U98" s="197"/>
    </row>
    <row r="99" spans="2:21" s="90" customFormat="1" ht="23.25" hidden="1" customHeight="1">
      <c r="B99" s="198">
        <v>2017</v>
      </c>
      <c r="C99" s="559"/>
      <c r="D99" s="559"/>
      <c r="E99" s="559"/>
      <c r="F99" s="559"/>
      <c r="G99" s="559"/>
      <c r="H99" s="559"/>
      <c r="I99" s="556">
        <f>SUM('5.  2015-2020 LRAM'!Y571:AL571)</f>
        <v>104717.63097745954</v>
      </c>
      <c r="J99" s="556">
        <f>SUM('5.  2015-2020 LRAM'!Y754:AL754)</f>
        <v>81071.860357677448</v>
      </c>
      <c r="K99" s="556">
        <f>SUM('5.  2015-2020 LRAM'!Y937:AL937)</f>
        <v>62983.525136830867</v>
      </c>
      <c r="L99" s="556">
        <f>SUM('5.  2015-2020 LRAM'!Y1120:AL1120)</f>
        <v>18934.737323721842</v>
      </c>
      <c r="M99" s="556">
        <f>SUM(I99:L99)</f>
        <v>267707.75379568967</v>
      </c>
      <c r="T99" s="197"/>
      <c r="U99" s="197"/>
    </row>
    <row r="100" spans="2:21" s="90" customFormat="1" ht="23.25" hidden="1" customHeight="1">
      <c r="B100" s="198">
        <v>2018</v>
      </c>
      <c r="C100" s="559"/>
      <c r="D100" s="559"/>
      <c r="E100" s="559"/>
      <c r="F100" s="559"/>
      <c r="G100" s="559"/>
      <c r="H100" s="559"/>
      <c r="I100" s="559"/>
      <c r="J100" s="556">
        <f>SUM('5.  2015-2020 LRAM'!Y755:AL755)</f>
        <v>18244.017470578568</v>
      </c>
      <c r="K100" s="556">
        <f>SUM('5.  2015-2020 LRAM'!Y938:AL938)</f>
        <v>14193.069895970459</v>
      </c>
      <c r="L100" s="556">
        <f>SUM('5.  2015-2020 LRAM'!Y1121:AL1121)</f>
        <v>4201.8450783761036</v>
      </c>
      <c r="M100" s="556">
        <f>SUM(J100:L100)</f>
        <v>36638.932444925129</v>
      </c>
      <c r="T100" s="197"/>
      <c r="U100" s="197"/>
    </row>
    <row r="101" spans="2:21" s="90" customFormat="1" ht="23.25" hidden="1" customHeight="1">
      <c r="B101" s="198">
        <v>2019</v>
      </c>
      <c r="C101" s="559"/>
      <c r="D101" s="559"/>
      <c r="E101" s="559"/>
      <c r="F101" s="559"/>
      <c r="G101" s="559"/>
      <c r="H101" s="559"/>
      <c r="I101" s="559"/>
      <c r="J101" s="559"/>
      <c r="K101" s="556">
        <f>SUM('5.  2015-2020 LRAM'!Y939:AL939)</f>
        <v>5807.4566308800004</v>
      </c>
      <c r="L101" s="556">
        <f>SUM('5.  2015-2020 LRAM'!Y1122:AL1122)</f>
        <v>1929.8777048427814</v>
      </c>
      <c r="M101" s="556">
        <f>SUM(K101:L101)</f>
        <v>7737.3343357227823</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8899.7235271301306</v>
      </c>
      <c r="D103" s="556">
        <f>D93+D94</f>
        <v>24662.353677390507</v>
      </c>
      <c r="E103" s="556">
        <f>E93+E94+E95</f>
        <v>41924.110808096331</v>
      </c>
      <c r="F103" s="556">
        <f>F93+F94+F95+F96</f>
        <v>78385.846649846237</v>
      </c>
      <c r="G103" s="556">
        <f>G93+G94+G95+G96+G97</f>
        <v>99126.174332930605</v>
      </c>
      <c r="H103" s="556">
        <f>H93+H94+H95+H96+H97+H98</f>
        <v>127965.13570945465</v>
      </c>
      <c r="I103" s="556">
        <f>I93+I94+I95+I96+I97+I98+I99</f>
        <v>207091.68728987663</v>
      </c>
      <c r="J103" s="556">
        <f>J93+J94+J95+J96+J97+J98+J99+J100</f>
        <v>185267.02689706517</v>
      </c>
      <c r="K103" s="556">
        <f>K93+K94+K95+K96+K97+K98+K99+K100+K101</f>
        <v>153477.19958667224</v>
      </c>
      <c r="L103" s="556">
        <f>SUM(L93:L102)</f>
        <v>46496.551434973509</v>
      </c>
      <c r="M103" s="556">
        <f>SUM(M93:M102)</f>
        <v>973295.80991343595</v>
      </c>
      <c r="T103" s="199"/>
      <c r="U103" s="199"/>
    </row>
    <row r="104" spans="2:21" s="27" customFormat="1" ht="24.75" hidden="1" customHeight="1">
      <c r="B104" s="572" t="s">
        <v>518</v>
      </c>
      <c r="C104" s="554">
        <f>'4.  2011-2014 LRAM'!AM132</f>
        <v>0</v>
      </c>
      <c r="D104" s="554">
        <f>'4.  2011-2014 LRAM'!AM262</f>
        <v>0</v>
      </c>
      <c r="E104" s="554">
        <f>'4.  2011-2014 LRAM'!AM392</f>
        <v>61929.956399999995</v>
      </c>
      <c r="F104" s="554">
        <f>'4.  2011-2014 LRAM'!AM522</f>
        <v>69920.1446</v>
      </c>
      <c r="G104" s="554">
        <f>'5.  2015-2020 LRAM'!AM205</f>
        <v>70517.137900000002</v>
      </c>
      <c r="H104" s="554">
        <f>'5.  2015-2020 LRAM'!AM389</f>
        <v>67413.622300000017</v>
      </c>
      <c r="I104" s="554">
        <f>'5.  2015-2020 LRAM'!AM573</f>
        <v>61670.650999999991</v>
      </c>
      <c r="J104" s="554">
        <f>'5.  2015-2020 LRAM'!AM757</f>
        <v>55666.655900000005</v>
      </c>
      <c r="K104" s="554">
        <f>'5.  2015-2020 LRAM'!AM941</f>
        <v>49223.096600000004</v>
      </c>
      <c r="L104" s="554">
        <f>'5.  2015-2020 LRAM'!AM1125</f>
        <v>0</v>
      </c>
      <c r="M104" s="556">
        <f>SUM(C104:L104)</f>
        <v>436341.26470000006</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1047.536538968167</v>
      </c>
      <c r="L105" s="554">
        <f>'6.  Carrying Charges'!W162</f>
        <v>2680.4812871278486</v>
      </c>
      <c r="M105" s="556">
        <f>SUM(C105:L105)</f>
        <v>3728.0178260960156</v>
      </c>
    </row>
    <row r="106" spans="2:21" ht="23.25" hidden="1" customHeight="1">
      <c r="B106" s="571" t="s">
        <v>26</v>
      </c>
      <c r="C106" s="554">
        <f>C103-C104+C105</f>
        <v>8899.7235271301306</v>
      </c>
      <c r="D106" s="554">
        <f t="shared" ref="D106:J106" si="3">D103-D104+D105</f>
        <v>24662.353677390507</v>
      </c>
      <c r="E106" s="554">
        <f t="shared" si="3"/>
        <v>-20005.845591903664</v>
      </c>
      <c r="F106" s="554">
        <f t="shared" si="3"/>
        <v>8465.7020498462371</v>
      </c>
      <c r="G106" s="554">
        <f t="shared" si="3"/>
        <v>28609.036432930603</v>
      </c>
      <c r="H106" s="554">
        <f t="shared" si="3"/>
        <v>60551.513409454637</v>
      </c>
      <c r="I106" s="554">
        <f t="shared" si="3"/>
        <v>145421.03628987665</v>
      </c>
      <c r="J106" s="554">
        <f t="shared" si="3"/>
        <v>129600.37099706515</v>
      </c>
      <c r="K106" s="554">
        <f>K103-K104+K105</f>
        <v>105301.63952564041</v>
      </c>
      <c r="L106" s="554">
        <f>L103-L104+L105</f>
        <v>49177.032722101358</v>
      </c>
      <c r="M106" s="554">
        <f>M103-M104+M105</f>
        <v>540682.56303953193</v>
      </c>
    </row>
    <row r="107" spans="2:21" hidden="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78</xdr:row>
                    <xdr:rowOff>142875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78</xdr:row>
                    <xdr:rowOff>142875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78</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9" zoomScale="80" zoomScaleNormal="80" workbookViewId="0">
      <selection activeCell="C55" sqref="C55"/>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611</v>
      </c>
    </row>
    <row r="20" spans="2:8" ht="13.5" customHeight="1"/>
    <row r="21" spans="2:8" ht="41.1" customHeight="1">
      <c r="B21" s="813" t="s">
        <v>674</v>
      </c>
      <c r="C21" s="813"/>
      <c r="D21" s="813"/>
      <c r="E21" s="813"/>
      <c r="F21" s="813"/>
      <c r="G21" s="813"/>
      <c r="H21" s="813"/>
    </row>
    <row r="23" spans="2:8" s="609" customFormat="1" ht="15.75">
      <c r="B23" s="619" t="s">
        <v>546</v>
      </c>
      <c r="C23" s="619" t="s">
        <v>561</v>
      </c>
      <c r="D23" s="619" t="s">
        <v>545</v>
      </c>
      <c r="E23" s="820" t="s">
        <v>34</v>
      </c>
      <c r="F23" s="821"/>
      <c r="G23" s="820" t="s">
        <v>544</v>
      </c>
      <c r="H23" s="821"/>
    </row>
    <row r="24" spans="2:8">
      <c r="B24" s="608">
        <v>1</v>
      </c>
      <c r="C24" s="644" t="s">
        <v>558</v>
      </c>
      <c r="D24" s="607" t="s">
        <v>788</v>
      </c>
      <c r="E24" s="818" t="s">
        <v>789</v>
      </c>
      <c r="F24" s="819"/>
      <c r="G24" s="822" t="s">
        <v>790</v>
      </c>
      <c r="H24" s="823"/>
    </row>
    <row r="25" spans="2:8">
      <c r="B25" s="608">
        <v>2</v>
      </c>
      <c r="C25" s="644"/>
      <c r="D25" s="607"/>
      <c r="E25" s="818"/>
      <c r="F25" s="819"/>
      <c r="G25" s="822"/>
      <c r="H25" s="823"/>
    </row>
    <row r="26" spans="2:8">
      <c r="B26" s="608">
        <v>3</v>
      </c>
      <c r="C26" s="644"/>
      <c r="D26" s="607"/>
      <c r="E26" s="777"/>
      <c r="F26" s="778"/>
      <c r="G26" s="779"/>
      <c r="H26" s="780"/>
    </row>
    <row r="27" spans="2:8" ht="15" customHeight="1">
      <c r="B27" s="608">
        <v>4</v>
      </c>
      <c r="C27" s="644"/>
      <c r="D27" s="607"/>
      <c r="E27" s="777"/>
      <c r="F27" s="778"/>
      <c r="G27" s="779"/>
      <c r="H27" s="780"/>
    </row>
    <row r="28" spans="2:8">
      <c r="B28" s="608">
        <v>5</v>
      </c>
      <c r="C28" s="644"/>
      <c r="D28" s="607"/>
      <c r="E28" s="777"/>
      <c r="F28" s="778"/>
      <c r="G28" s="779"/>
      <c r="H28" s="780"/>
    </row>
    <row r="29" spans="2:8">
      <c r="B29" s="608">
        <v>6</v>
      </c>
      <c r="C29" s="644"/>
      <c r="D29" s="607"/>
      <c r="E29" s="777"/>
      <c r="F29" s="778"/>
      <c r="G29" s="779"/>
      <c r="H29" s="780"/>
    </row>
    <row r="30" spans="2:8">
      <c r="B30" s="608">
        <v>7</v>
      </c>
      <c r="C30" s="644"/>
      <c r="D30" s="607"/>
      <c r="E30" s="818"/>
      <c r="F30" s="819"/>
      <c r="G30" s="822"/>
      <c r="H30" s="823"/>
    </row>
    <row r="31" spans="2:8">
      <c r="B31" s="608">
        <v>8</v>
      </c>
      <c r="C31" s="644"/>
      <c r="D31" s="607"/>
      <c r="E31" s="818"/>
      <c r="F31" s="819"/>
      <c r="G31" s="822"/>
      <c r="H31" s="823"/>
    </row>
    <row r="32" spans="2:8">
      <c r="B32" s="608">
        <v>9</v>
      </c>
      <c r="C32" s="644"/>
      <c r="D32" s="607"/>
      <c r="E32" s="818"/>
      <c r="F32" s="819"/>
      <c r="G32" s="822"/>
      <c r="H32" s="823"/>
    </row>
    <row r="33" spans="2:8">
      <c r="B33" s="608">
        <v>10</v>
      </c>
      <c r="C33" s="644"/>
      <c r="D33" s="607"/>
      <c r="E33" s="818"/>
      <c r="F33" s="819"/>
      <c r="G33" s="822"/>
      <c r="H33" s="823"/>
    </row>
    <row r="34" spans="2:8">
      <c r="B34" s="608">
        <v>11</v>
      </c>
      <c r="C34" s="644"/>
      <c r="D34" s="607"/>
      <c r="E34" s="818"/>
      <c r="F34" s="819"/>
      <c r="G34" s="822"/>
      <c r="H34" s="823"/>
    </row>
    <row r="36" spans="2:8" ht="30.75" customHeight="1">
      <c r="B36" s="537" t="s">
        <v>607</v>
      </c>
    </row>
    <row r="37" spans="2:8" ht="23.25" customHeight="1">
      <c r="B37" s="568" t="s">
        <v>612</v>
      </c>
      <c r="C37" s="605"/>
      <c r="D37" s="605"/>
      <c r="E37" s="605"/>
      <c r="F37" s="605"/>
      <c r="G37" s="605"/>
      <c r="H37" s="605"/>
    </row>
    <row r="39" spans="2:8" s="90" customFormat="1" ht="15.75">
      <c r="B39" s="619" t="s">
        <v>546</v>
      </c>
      <c r="C39" s="619" t="s">
        <v>561</v>
      </c>
      <c r="D39" s="619" t="s">
        <v>545</v>
      </c>
      <c r="E39" s="820" t="s">
        <v>34</v>
      </c>
      <c r="F39" s="821"/>
      <c r="G39" s="820" t="s">
        <v>544</v>
      </c>
      <c r="H39" s="821"/>
    </row>
    <row r="40" spans="2:8">
      <c r="B40" s="608">
        <v>1</v>
      </c>
      <c r="C40" s="644" t="s">
        <v>558</v>
      </c>
      <c r="D40" s="607" t="s">
        <v>791</v>
      </c>
      <c r="E40" s="818" t="s">
        <v>792</v>
      </c>
      <c r="F40" s="819"/>
      <c r="G40" s="822" t="s">
        <v>794</v>
      </c>
      <c r="H40" s="823"/>
    </row>
    <row r="41" spans="2:8">
      <c r="B41" s="608">
        <v>2</v>
      </c>
      <c r="C41" s="644" t="s">
        <v>558</v>
      </c>
      <c r="D41" s="607" t="s">
        <v>797</v>
      </c>
      <c r="E41" s="777" t="s">
        <v>796</v>
      </c>
      <c r="F41" s="778"/>
      <c r="G41" s="779" t="s">
        <v>794</v>
      </c>
      <c r="H41" s="780"/>
    </row>
    <row r="42" spans="2:8">
      <c r="B42" s="608">
        <v>3</v>
      </c>
      <c r="C42" s="644" t="s">
        <v>558</v>
      </c>
      <c r="D42" s="607" t="s">
        <v>801</v>
      </c>
      <c r="E42" s="777" t="s">
        <v>796</v>
      </c>
      <c r="F42" s="778"/>
      <c r="G42" s="779" t="s">
        <v>794</v>
      </c>
      <c r="H42" s="780"/>
    </row>
    <row r="43" spans="2:8">
      <c r="B43" s="608">
        <v>4</v>
      </c>
      <c r="C43" s="644" t="s">
        <v>558</v>
      </c>
      <c r="D43" s="607" t="s">
        <v>802</v>
      </c>
      <c r="E43" s="777" t="s">
        <v>796</v>
      </c>
      <c r="F43" s="778"/>
      <c r="G43" s="779" t="s">
        <v>794</v>
      </c>
      <c r="H43" s="780"/>
    </row>
    <row r="44" spans="2:8">
      <c r="B44" s="608">
        <v>5</v>
      </c>
      <c r="C44" s="644" t="s">
        <v>558</v>
      </c>
      <c r="D44" s="607" t="s">
        <v>803</v>
      </c>
      <c r="E44" s="777" t="s">
        <v>796</v>
      </c>
      <c r="F44" s="778"/>
      <c r="G44" s="779" t="s">
        <v>794</v>
      </c>
      <c r="H44" s="780"/>
    </row>
    <row r="45" spans="2:8">
      <c r="B45" s="608">
        <v>6</v>
      </c>
      <c r="C45" s="644"/>
      <c r="D45" s="607"/>
      <c r="E45" s="818"/>
      <c r="F45" s="819"/>
      <c r="G45" s="822"/>
      <c r="H45" s="823"/>
    </row>
    <row r="46" spans="2:8">
      <c r="B46" s="608">
        <v>7</v>
      </c>
      <c r="C46" s="644" t="s">
        <v>369</v>
      </c>
      <c r="D46" s="607" t="s">
        <v>793</v>
      </c>
      <c r="E46" s="818" t="s">
        <v>792</v>
      </c>
      <c r="F46" s="819"/>
      <c r="G46" s="822" t="s">
        <v>794</v>
      </c>
      <c r="H46" s="823"/>
    </row>
    <row r="47" spans="2:8">
      <c r="B47" s="608">
        <v>8</v>
      </c>
      <c r="C47" s="644" t="s">
        <v>369</v>
      </c>
      <c r="D47" s="607" t="s">
        <v>795</v>
      </c>
      <c r="E47" s="818" t="s">
        <v>792</v>
      </c>
      <c r="F47" s="819"/>
      <c r="G47" s="822" t="s">
        <v>794</v>
      </c>
      <c r="H47" s="823"/>
    </row>
    <row r="48" spans="2:8">
      <c r="B48" s="608">
        <v>9</v>
      </c>
      <c r="C48" s="644" t="s">
        <v>369</v>
      </c>
      <c r="D48" s="607" t="s">
        <v>798</v>
      </c>
      <c r="E48" s="818" t="s">
        <v>799</v>
      </c>
      <c r="F48" s="819"/>
      <c r="G48" s="822" t="s">
        <v>800</v>
      </c>
      <c r="H48" s="823"/>
    </row>
    <row r="49" spans="2:8">
      <c r="B49" s="608">
        <v>10</v>
      </c>
      <c r="C49" s="644" t="s">
        <v>369</v>
      </c>
      <c r="D49" s="607" t="s">
        <v>804</v>
      </c>
      <c r="E49" s="818" t="s">
        <v>792</v>
      </c>
      <c r="F49" s="819"/>
      <c r="G49" s="822" t="s">
        <v>794</v>
      </c>
      <c r="H49" s="823"/>
    </row>
    <row r="50" spans="2:8">
      <c r="B50" s="608" t="s">
        <v>480</v>
      </c>
      <c r="C50" s="644"/>
      <c r="D50" s="607"/>
      <c r="E50" s="818"/>
      <c r="F50" s="819"/>
      <c r="G50" s="822"/>
      <c r="H50" s="823"/>
    </row>
  </sheetData>
  <dataConsolidate/>
  <mergeCells count="33">
    <mergeCell ref="E45:F45"/>
    <mergeCell ref="G45:H45"/>
    <mergeCell ref="E49:F49"/>
    <mergeCell ref="G49:H49"/>
    <mergeCell ref="E50:F50"/>
    <mergeCell ref="G50:H50"/>
    <mergeCell ref="E46:F46"/>
    <mergeCell ref="G46:H46"/>
    <mergeCell ref="E47:F47"/>
    <mergeCell ref="G47:H47"/>
    <mergeCell ref="E48:F48"/>
    <mergeCell ref="G48:H48"/>
    <mergeCell ref="G34:H34"/>
    <mergeCell ref="E39:F39"/>
    <mergeCell ref="G39:H39"/>
    <mergeCell ref="E34:F34"/>
    <mergeCell ref="E40:F40"/>
    <mergeCell ref="G40:H40"/>
    <mergeCell ref="B21:H21"/>
    <mergeCell ref="E33:F33"/>
    <mergeCell ref="G23:H23"/>
    <mergeCell ref="E23:F23"/>
    <mergeCell ref="E24:F24"/>
    <mergeCell ref="E25:F25"/>
    <mergeCell ref="E30:F30"/>
    <mergeCell ref="E31:F31"/>
    <mergeCell ref="E32:F32"/>
    <mergeCell ref="G24:H24"/>
    <mergeCell ref="G25:H25"/>
    <mergeCell ref="G30:H30"/>
    <mergeCell ref="G31:H31"/>
    <mergeCell ref="G32:H32"/>
    <mergeCell ref="G33:H33"/>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zoomScale="90" zoomScaleNormal="90" workbookViewId="0">
      <selection activeCell="F6" sqref="F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824" t="s">
        <v>752</v>
      </c>
      <c r="C11" s="824"/>
      <c r="D11" s="824"/>
      <c r="E11" s="824"/>
      <c r="F11" s="824"/>
      <c r="G11" s="824"/>
      <c r="H11" s="824"/>
      <c r="I11" s="824"/>
      <c r="J11" s="824"/>
      <c r="K11" s="824"/>
      <c r="L11" s="824"/>
      <c r="M11" s="824"/>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Streetlights</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3264017</v>
      </c>
      <c r="D15" s="758">
        <v>1345003</v>
      </c>
      <c r="E15" s="758">
        <v>543085</v>
      </c>
      <c r="F15" s="758">
        <v>1346579</v>
      </c>
      <c r="G15" s="758">
        <v>24666</v>
      </c>
      <c r="H15" s="758">
        <v>4684</v>
      </c>
      <c r="I15" s="451"/>
      <c r="J15" s="451"/>
      <c r="K15" s="451"/>
      <c r="L15" s="451"/>
      <c r="M15" s="451"/>
      <c r="N15" s="451"/>
      <c r="O15" s="451"/>
      <c r="P15" s="452"/>
      <c r="Q15" s="452"/>
    </row>
    <row r="16" spans="2:17" s="456" customFormat="1" ht="15.75" customHeight="1">
      <c r="B16" s="461" t="s">
        <v>28</v>
      </c>
      <c r="C16" s="626">
        <f>SUM(D16:Q16)</f>
        <v>10867</v>
      </c>
      <c r="D16" s="452">
        <v>0</v>
      </c>
      <c r="E16" s="452">
        <v>0</v>
      </c>
      <c r="F16" s="452">
        <v>10671</v>
      </c>
      <c r="G16" s="452">
        <v>196</v>
      </c>
      <c r="H16" s="452"/>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1345003</v>
      </c>
      <c r="E18" s="192">
        <f t="shared" si="0"/>
        <v>543085</v>
      </c>
      <c r="F18" s="192">
        <f>IF(F14="kw",HLOOKUP(F14,F14:F16,3,FALSE),HLOOKUP(F14,F14:F16,2,FALSE))</f>
        <v>10671</v>
      </c>
      <c r="G18" s="192">
        <f t="shared" ref="G18:Q18" si="1">IF(G14="kw",HLOOKUP(G14,G14:G16,3,FALSE),HLOOKUP(G14,G14:G16,2,FALSE))</f>
        <v>196</v>
      </c>
      <c r="H18" s="192">
        <f t="shared" si="1"/>
        <v>4684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668</v>
      </c>
      <c r="C20" s="453" t="s">
        <v>755</v>
      </c>
      <c r="D20" s="454"/>
    </row>
    <row r="21" spans="2:17" s="438" customFormat="1" ht="21" customHeight="1">
      <c r="B21" s="460" t="s">
        <v>366</v>
      </c>
      <c r="C21" s="453" t="s">
        <v>760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24" t="s">
        <v>752</v>
      </c>
      <c r="C26" s="824"/>
      <c r="D26" s="824"/>
      <c r="E26" s="824"/>
      <c r="F26" s="824"/>
      <c r="G26" s="824"/>
      <c r="H26" s="824"/>
      <c r="I26" s="824"/>
      <c r="J26" s="824"/>
      <c r="K26" s="824"/>
      <c r="L26" s="824"/>
      <c r="M26" s="824"/>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Streetlights</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668</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24" t="s">
        <v>605</v>
      </c>
      <c r="C40" s="824"/>
      <c r="D40" s="824"/>
      <c r="E40" s="824"/>
      <c r="F40" s="824"/>
      <c r="G40" s="824"/>
      <c r="H40" s="824"/>
      <c r="I40" s="824"/>
      <c r="J40" s="824"/>
      <c r="K40" s="824"/>
      <c r="L40" s="824"/>
      <c r="M40" s="824"/>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602</v>
      </c>
      <c r="D42" s="243" t="str">
        <f>'1.  LRAMVA Summary'!D52</f>
        <v>Residential</v>
      </c>
      <c r="E42" s="243" t="str">
        <f>'1.  LRAMVA Summary'!E52</f>
        <v>GS&lt;50 kW</v>
      </c>
      <c r="F42" s="243" t="str">
        <f>'1.  LRAMVA Summary'!F52</f>
        <v>GS&gt;50 kW</v>
      </c>
      <c r="G42" s="243" t="str">
        <f>'1.  LRAMVA Summary'!G52</f>
        <v>Streetlights</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2013</v>
      </c>
      <c r="D46" s="190">
        <f t="shared" ref="D46:Q46" si="5">IF(ISBLANK($C$46),0,IF($C$46=$D$9,HLOOKUP(D43,D14:D18,5,FALSE),HLOOKUP(D43,D29:D33,5,FALSE)))</f>
        <v>1345003</v>
      </c>
      <c r="E46" s="190">
        <f t="shared" si="5"/>
        <v>543085</v>
      </c>
      <c r="F46" s="190">
        <f t="shared" si="5"/>
        <v>10671</v>
      </c>
      <c r="G46" s="190">
        <f t="shared" si="5"/>
        <v>196</v>
      </c>
      <c r="H46" s="190">
        <f t="shared" si="5"/>
        <v>4684</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2013</v>
      </c>
      <c r="D47" s="190">
        <f t="shared" ref="D47:Q47" si="6">IF(ISBLANK($C$47),0,IF($C$47=$D$9,HLOOKUP(D43,D14:D18,5,FALSE),HLOOKUP(D43,D29:D33,5,FALSE)))</f>
        <v>1345003</v>
      </c>
      <c r="E47" s="190">
        <f t="shared" si="6"/>
        <v>543085</v>
      </c>
      <c r="F47" s="190">
        <f t="shared" si="6"/>
        <v>10671</v>
      </c>
      <c r="G47" s="190">
        <f t="shared" si="6"/>
        <v>196</v>
      </c>
      <c r="H47" s="190">
        <f t="shared" si="6"/>
        <v>4684</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2013</v>
      </c>
      <c r="D48" s="190">
        <f t="shared" ref="D48:Q48" si="7">IF(ISBLANK($C$48),0,IF($C$48=$D$9,HLOOKUP(D43,D14:D18,5,FALSE),HLOOKUP(D43,D29:D33,5,FALSE)))</f>
        <v>1345003</v>
      </c>
      <c r="E48" s="190">
        <f t="shared" si="7"/>
        <v>543085</v>
      </c>
      <c r="F48" s="190">
        <f t="shared" si="7"/>
        <v>10671</v>
      </c>
      <c r="G48" s="190">
        <f t="shared" si="7"/>
        <v>196</v>
      </c>
      <c r="H48" s="190">
        <f t="shared" si="7"/>
        <v>4684</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1345003</v>
      </c>
      <c r="E49" s="190">
        <f t="shared" si="8"/>
        <v>543085</v>
      </c>
      <c r="F49" s="190">
        <f t="shared" si="8"/>
        <v>10671</v>
      </c>
      <c r="G49" s="190">
        <f t="shared" si="8"/>
        <v>196</v>
      </c>
      <c r="H49" s="190">
        <f t="shared" si="8"/>
        <v>4684</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2013</v>
      </c>
      <c r="D50" s="190">
        <f t="shared" ref="D50:I50" si="9">IF(ISBLANK($C$50),0,IF($C$50=$D$9,HLOOKUP(D43,D14:D18,5,FALSE),HLOOKUP(D43,D29:D33,5,FALSE)))</f>
        <v>1345003</v>
      </c>
      <c r="E50" s="190">
        <f t="shared" si="9"/>
        <v>543085</v>
      </c>
      <c r="F50" s="190">
        <f t="shared" si="9"/>
        <v>10671</v>
      </c>
      <c r="G50" s="190">
        <f t="shared" si="9"/>
        <v>196</v>
      </c>
      <c r="H50" s="190">
        <f t="shared" si="9"/>
        <v>4684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2013</v>
      </c>
      <c r="D51" s="190">
        <f t="shared" ref="D51:Q51" si="11">IF(ISBLANK($C$51),0,IF($C$51=$D$9,HLOOKUP(D43,D14:D18,5,FALSE),HLOOKUP(D43,D29:D33,5,FALSE)))</f>
        <v>1345003</v>
      </c>
      <c r="E51" s="190">
        <f t="shared" si="11"/>
        <v>543085</v>
      </c>
      <c r="F51" s="190">
        <f t="shared" si="11"/>
        <v>10671</v>
      </c>
      <c r="G51" s="190">
        <f t="shared" si="11"/>
        <v>196</v>
      </c>
      <c r="H51" s="190">
        <f t="shared" si="11"/>
        <v>4684</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2013</v>
      </c>
      <c r="D52" s="190">
        <f t="shared" ref="D52:Q52" si="12">IF(ISBLANK($C$52),0,IF($C$52=$D$9,HLOOKUP(D43,D14:D18,5,FALSE),HLOOKUP(D43,D29:D33,5,FALSE)))</f>
        <v>1345003</v>
      </c>
      <c r="E52" s="190">
        <f t="shared" si="12"/>
        <v>543085</v>
      </c>
      <c r="F52" s="190">
        <f t="shared" si="12"/>
        <v>10671</v>
      </c>
      <c r="G52" s="190">
        <f t="shared" si="12"/>
        <v>196</v>
      </c>
      <c r="H52" s="190">
        <f t="shared" si="12"/>
        <v>4684</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30" activePane="bottomLeft" state="frozen"/>
      <selection pane="bottomLeft" activeCell="K32" sqref="K3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25" t="s">
        <v>171</v>
      </c>
      <c r="C4" s="85" t="s">
        <v>175</v>
      </c>
      <c r="D4" s="85"/>
      <c r="E4" s="49"/>
    </row>
    <row r="5" spans="1:26" s="18" customFormat="1" ht="26.25" hidden="1" customHeight="1" outlineLevel="1" thickBot="1">
      <c r="A5" s="4"/>
      <c r="B5" s="825"/>
      <c r="C5" s="86" t="s">
        <v>172</v>
      </c>
      <c r="D5" s="86"/>
      <c r="E5" s="49"/>
    </row>
    <row r="6" spans="1:26" ht="26.25" hidden="1" customHeight="1" outlineLevel="1" thickBot="1">
      <c r="B6" s="825"/>
      <c r="C6" s="831" t="s">
        <v>551</v>
      </c>
      <c r="D6" s="832"/>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33" t="s">
        <v>613</v>
      </c>
      <c r="C12" s="833"/>
      <c r="D12" s="833"/>
      <c r="E12" s="833"/>
      <c r="F12" s="833"/>
      <c r="G12" s="833"/>
      <c r="H12" s="833"/>
      <c r="I12" s="833"/>
      <c r="J12" s="833"/>
      <c r="K12" s="833"/>
      <c r="L12" s="833"/>
      <c r="M12" s="833"/>
      <c r="N12" s="833"/>
      <c r="O12" s="83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761</v>
      </c>
      <c r="E14" s="472" t="s">
        <v>762</v>
      </c>
      <c r="F14" s="472" t="s">
        <v>763</v>
      </c>
      <c r="G14" s="472" t="s">
        <v>764</v>
      </c>
      <c r="H14" s="472" t="s">
        <v>765</v>
      </c>
      <c r="I14" s="472" t="s">
        <v>766</v>
      </c>
      <c r="J14" s="472" t="s">
        <v>767</v>
      </c>
      <c r="K14" s="472" t="s">
        <v>768</v>
      </c>
      <c r="L14" s="472" t="s">
        <v>769</v>
      </c>
      <c r="M14" s="472" t="s">
        <v>770</v>
      </c>
      <c r="N14" s="472" t="s">
        <v>754</v>
      </c>
      <c r="O14" s="472" t="s">
        <v>563</v>
      </c>
      <c r="P14" s="7"/>
    </row>
    <row r="15" spans="1:26" s="7" customFormat="1" ht="18.75" customHeight="1">
      <c r="B15" s="473" t="s">
        <v>188</v>
      </c>
      <c r="C15" s="826"/>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27"/>
      <c r="D16" s="477">
        <v>0</v>
      </c>
      <c r="E16" s="477">
        <v>4</v>
      </c>
      <c r="F16" s="477">
        <v>4</v>
      </c>
      <c r="G16" s="477">
        <v>9</v>
      </c>
      <c r="H16" s="477">
        <v>4</v>
      </c>
      <c r="I16" s="477">
        <v>4</v>
      </c>
      <c r="J16" s="477">
        <v>4</v>
      </c>
      <c r="K16" s="477">
        <v>4</v>
      </c>
      <c r="L16" s="477">
        <v>4</v>
      </c>
      <c r="M16" s="477">
        <v>4</v>
      </c>
      <c r="N16" s="477">
        <v>4</v>
      </c>
      <c r="O16" s="478"/>
    </row>
    <row r="17" spans="1:15" s="111" customFormat="1" ht="17.25" customHeight="1">
      <c r="B17" s="479" t="s">
        <v>560</v>
      </c>
      <c r="C17" s="828"/>
      <c r="D17" s="112">
        <f>12-D16</f>
        <v>12</v>
      </c>
      <c r="E17" s="112">
        <f>12-E16</f>
        <v>8</v>
      </c>
      <c r="F17" s="112">
        <f t="shared" ref="F17:L17" si="0">12-F16</f>
        <v>8</v>
      </c>
      <c r="G17" s="112">
        <f t="shared" si="0"/>
        <v>3</v>
      </c>
      <c r="H17" s="112">
        <f t="shared" si="0"/>
        <v>8</v>
      </c>
      <c r="I17" s="112">
        <f t="shared" si="0"/>
        <v>8</v>
      </c>
      <c r="J17" s="112">
        <f t="shared" si="0"/>
        <v>8</v>
      </c>
      <c r="K17" s="112">
        <f t="shared" si="0"/>
        <v>8</v>
      </c>
      <c r="L17" s="112">
        <f t="shared" si="0"/>
        <v>8</v>
      </c>
      <c r="M17" s="112">
        <f>12-M16</f>
        <v>8</v>
      </c>
      <c r="N17" s="112">
        <f t="shared" ref="N17:O17" si="1">12-N16</f>
        <v>8</v>
      </c>
      <c r="O17" s="113">
        <f t="shared" si="1"/>
        <v>12</v>
      </c>
    </row>
    <row r="18" spans="1:15" s="7" customFormat="1" ht="17.25" customHeight="1">
      <c r="B18" s="480" t="str">
        <f>'1.  LRAMVA Summary'!B29</f>
        <v>Residential</v>
      </c>
      <c r="C18" s="829" t="str">
        <f>'2. LRAMVA Threshold'!D43</f>
        <v>kWh</v>
      </c>
      <c r="D18" s="46">
        <v>1.78E-2</v>
      </c>
      <c r="E18" s="46">
        <v>1.6899999999999998E-2</v>
      </c>
      <c r="F18" s="46">
        <v>1.7000000000000001E-2</v>
      </c>
      <c r="G18" s="46">
        <v>1.9300000000000001E-2</v>
      </c>
      <c r="H18" s="46">
        <v>1.9599999999999999E-2</v>
      </c>
      <c r="I18" s="46">
        <v>1.9900000000000001E-2</v>
      </c>
      <c r="J18" s="46">
        <v>1.52E-2</v>
      </c>
      <c r="K18" s="46">
        <v>1.03E-2</v>
      </c>
      <c r="L18" s="46">
        <v>5.3E-3</v>
      </c>
      <c r="M18" s="46">
        <v>0</v>
      </c>
      <c r="N18" s="46">
        <v>0</v>
      </c>
      <c r="O18" s="69"/>
    </row>
    <row r="19" spans="1:15" s="7" customFormat="1" ht="15" customHeight="1" outlineLevel="1">
      <c r="B19" s="536" t="s">
        <v>511</v>
      </c>
      <c r="C19" s="827"/>
      <c r="D19" s="46"/>
      <c r="E19" s="46">
        <v>-1E-4</v>
      </c>
      <c r="F19" s="46">
        <v>-2.0000000000000001E-4</v>
      </c>
      <c r="G19" s="46"/>
      <c r="H19" s="46"/>
      <c r="I19" s="46"/>
      <c r="J19" s="759"/>
      <c r="K19" s="759"/>
      <c r="L19" s="759"/>
      <c r="M19" s="759"/>
      <c r="N19" s="46"/>
      <c r="O19" s="69"/>
    </row>
    <row r="20" spans="1:15" s="7" customFormat="1" ht="15" customHeight="1" outlineLevel="1">
      <c r="B20" s="536" t="s">
        <v>512</v>
      </c>
      <c r="C20" s="827"/>
      <c r="D20" s="46"/>
      <c r="E20" s="46"/>
      <c r="F20" s="46"/>
      <c r="G20" s="46">
        <f>0.98/2000</f>
        <v>4.8999999999999998E-4</v>
      </c>
      <c r="H20" s="46"/>
      <c r="I20" s="46"/>
      <c r="J20" s="46"/>
      <c r="K20" s="46"/>
      <c r="L20" s="46"/>
      <c r="M20" s="46"/>
      <c r="N20" s="46"/>
      <c r="O20" s="69"/>
    </row>
    <row r="21" spans="1:15" s="7" customFormat="1" ht="15" customHeight="1" outlineLevel="1">
      <c r="B21" s="536" t="s">
        <v>490</v>
      </c>
      <c r="C21" s="827"/>
      <c r="D21" s="46"/>
      <c r="E21" s="46"/>
      <c r="F21" s="46"/>
      <c r="G21" s="46"/>
      <c r="H21" s="46"/>
      <c r="I21" s="46"/>
      <c r="J21" s="46"/>
      <c r="K21" s="46"/>
      <c r="L21" s="46"/>
      <c r="M21" s="46"/>
      <c r="N21" s="46"/>
      <c r="O21" s="69"/>
    </row>
    <row r="22" spans="1:15" s="7" customFormat="1" ht="14.25" customHeight="1">
      <c r="B22" s="536" t="s">
        <v>513</v>
      </c>
      <c r="C22" s="830"/>
      <c r="D22" s="65">
        <f>SUM(D18:D21)</f>
        <v>1.78E-2</v>
      </c>
      <c r="E22" s="65">
        <f>SUM(E18:E21)</f>
        <v>1.6799999999999999E-2</v>
      </c>
      <c r="F22" s="65">
        <f>SUM(F18:F21)</f>
        <v>1.6800000000000002E-2</v>
      </c>
      <c r="G22" s="65">
        <f t="shared" ref="G22:M22" si="2">SUM(G18:G21)</f>
        <v>1.9790000000000002E-2</v>
      </c>
      <c r="H22" s="65">
        <f t="shared" si="2"/>
        <v>1.9599999999999999E-2</v>
      </c>
      <c r="I22" s="65">
        <f t="shared" si="2"/>
        <v>1.9900000000000001E-2</v>
      </c>
      <c r="J22" s="65">
        <f t="shared" si="2"/>
        <v>1.52E-2</v>
      </c>
      <c r="K22" s="65">
        <f t="shared" si="2"/>
        <v>1.03E-2</v>
      </c>
      <c r="L22" s="65">
        <f>SUM(L18:L21)</f>
        <v>5.3E-3</v>
      </c>
      <c r="M22" s="65">
        <f t="shared" si="2"/>
        <v>0</v>
      </c>
      <c r="N22" s="65">
        <f t="shared" ref="N22" si="3">SUM(N18:N21)</f>
        <v>0</v>
      </c>
      <c r="O22" s="76"/>
    </row>
    <row r="23" spans="1:15" s="63" customFormat="1">
      <c r="A23" s="62"/>
      <c r="B23" s="492" t="s">
        <v>514</v>
      </c>
      <c r="C23" s="482"/>
      <c r="D23" s="483"/>
      <c r="E23" s="484">
        <f>ROUND(SUM(D22*E16+E22*E17)/12,4)</f>
        <v>1.7100000000000001E-2</v>
      </c>
      <c r="F23" s="484">
        <f>ROUND(SUM(E22*F16+F22*F17)/12,4)</f>
        <v>1.6799999999999999E-2</v>
      </c>
      <c r="G23" s="484">
        <f>ROUND(SUM(F22*G16+G22*G17)/12,4)</f>
        <v>1.7500000000000002E-2</v>
      </c>
      <c r="H23" s="484">
        <f>ROUND(SUM(G22*H16+H22*H17)/12,4)</f>
        <v>1.9699999999999999E-2</v>
      </c>
      <c r="I23" s="484">
        <f>ROUND(SUM(H22*I16+I22*I17)/12,4)</f>
        <v>1.9800000000000002E-2</v>
      </c>
      <c r="J23" s="484">
        <f t="shared" ref="J23:L23" si="4">ROUND(SUM(I22*J16+J22*J17)/12,4)</f>
        <v>1.6799999999999999E-2</v>
      </c>
      <c r="K23" s="484">
        <f t="shared" si="4"/>
        <v>1.1900000000000001E-2</v>
      </c>
      <c r="L23" s="484">
        <f t="shared" si="4"/>
        <v>7.0000000000000001E-3</v>
      </c>
      <c r="M23" s="484">
        <f>ROUND(SUM(L22*M16+M22*M17)/12,4)</f>
        <v>1.8E-3</v>
      </c>
      <c r="N23" s="484">
        <f t="shared" ref="N23" si="5">ROUND(SUM(M22*N16+N22*N17)/12,4)</f>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29" t="str">
        <f>'2. LRAMVA Threshold'!E43</f>
        <v>kWh</v>
      </c>
      <c r="D25" s="46">
        <v>1.12E-2</v>
      </c>
      <c r="E25" s="46">
        <v>1.12E-2</v>
      </c>
      <c r="F25" s="46">
        <v>1.1299999999999999E-2</v>
      </c>
      <c r="G25" s="46">
        <v>1.3100000000000001E-2</v>
      </c>
      <c r="H25" s="46">
        <v>1.3299999999999999E-2</v>
      </c>
      <c r="I25" s="46">
        <v>1.35E-2</v>
      </c>
      <c r="J25" s="46">
        <v>1.37E-2</v>
      </c>
      <c r="K25" s="46">
        <v>1.3899999999999999E-2</v>
      </c>
      <c r="L25" s="46">
        <v>1.4E-2</v>
      </c>
      <c r="M25" s="46">
        <v>1.4200000000000001E-2</v>
      </c>
      <c r="N25" s="46"/>
      <c r="O25" s="69"/>
    </row>
    <row r="26" spans="1:15" s="18" customFormat="1" outlineLevel="1">
      <c r="A26" s="4"/>
      <c r="B26" s="536" t="s">
        <v>511</v>
      </c>
      <c r="C26" s="827"/>
      <c r="D26" s="46"/>
      <c r="E26" s="46">
        <v>-1E-4</v>
      </c>
      <c r="F26" s="46">
        <v>-1E-4</v>
      </c>
      <c r="G26" s="46"/>
      <c r="H26" s="46"/>
      <c r="I26" s="46"/>
      <c r="J26" s="46">
        <v>1E-4</v>
      </c>
      <c r="K26" s="46">
        <v>1E-4</v>
      </c>
      <c r="L26" s="46">
        <v>1E-4</v>
      </c>
      <c r="M26" s="46">
        <v>1E-4</v>
      </c>
      <c r="N26" s="46"/>
      <c r="O26" s="69"/>
    </row>
    <row r="27" spans="1:15" s="18" customFormat="1" outlineLevel="1">
      <c r="A27" s="4"/>
      <c r="B27" s="536" t="s">
        <v>512</v>
      </c>
      <c r="C27" s="827"/>
      <c r="D27" s="46"/>
      <c r="E27" s="46"/>
      <c r="F27" s="46"/>
      <c r="G27" s="46">
        <f>0.98/2000</f>
        <v>4.8999999999999998E-4</v>
      </c>
      <c r="H27" s="46"/>
      <c r="I27" s="46"/>
      <c r="J27" s="46"/>
      <c r="K27" s="46"/>
      <c r="L27" s="46"/>
      <c r="M27" s="46"/>
      <c r="N27" s="46"/>
      <c r="O27" s="69"/>
    </row>
    <row r="28" spans="1:15" s="18" customFormat="1" outlineLevel="1">
      <c r="A28" s="4"/>
      <c r="B28" s="536" t="s">
        <v>490</v>
      </c>
      <c r="C28" s="827"/>
      <c r="D28" s="46"/>
      <c r="E28" s="46"/>
      <c r="F28" s="46"/>
      <c r="G28" s="46"/>
      <c r="H28" s="46"/>
      <c r="I28" s="46"/>
      <c r="J28" s="46"/>
      <c r="K28" s="46"/>
      <c r="L28" s="46"/>
      <c r="M28" s="46"/>
      <c r="N28" s="46"/>
      <c r="O28" s="69"/>
    </row>
    <row r="29" spans="1:15" s="18" customFormat="1">
      <c r="A29" s="4"/>
      <c r="B29" s="536" t="s">
        <v>513</v>
      </c>
      <c r="C29" s="830"/>
      <c r="D29" s="65">
        <f>SUM(D25:D28)</f>
        <v>1.12E-2</v>
      </c>
      <c r="E29" s="65">
        <f t="shared" ref="E29:M29" si="6">SUM(E25:E28)</f>
        <v>1.11E-2</v>
      </c>
      <c r="F29" s="65">
        <f t="shared" si="6"/>
        <v>1.12E-2</v>
      </c>
      <c r="G29" s="65">
        <f t="shared" si="6"/>
        <v>1.3590000000000001E-2</v>
      </c>
      <c r="H29" s="65">
        <f t="shared" si="6"/>
        <v>1.3299999999999999E-2</v>
      </c>
      <c r="I29" s="65">
        <f t="shared" si="6"/>
        <v>1.35E-2</v>
      </c>
      <c r="J29" s="65">
        <f t="shared" si="6"/>
        <v>1.38E-2</v>
      </c>
      <c r="K29" s="65">
        <f t="shared" si="6"/>
        <v>1.3999999999999999E-2</v>
      </c>
      <c r="L29" s="65">
        <f t="shared" si="6"/>
        <v>1.41E-2</v>
      </c>
      <c r="M29" s="65">
        <f t="shared" si="6"/>
        <v>1.43E-2</v>
      </c>
      <c r="N29" s="65">
        <f t="shared" ref="N29" si="7">SUM(N25:N28)</f>
        <v>0</v>
      </c>
      <c r="O29" s="76"/>
    </row>
    <row r="30" spans="1:15" s="18" customFormat="1">
      <c r="A30" s="4"/>
      <c r="B30" s="492" t="s">
        <v>514</v>
      </c>
      <c r="C30" s="488"/>
      <c r="D30" s="71"/>
      <c r="E30" s="484">
        <f>ROUND(SUM(D29*E16+E29*E17)/12,4)</f>
        <v>1.11E-2</v>
      </c>
      <c r="F30" s="484">
        <f t="shared" ref="F30:M30" si="8">ROUND(SUM(E29*F16+F29*F17)/12,4)</f>
        <v>1.12E-2</v>
      </c>
      <c r="G30" s="484">
        <f t="shared" si="8"/>
        <v>1.18E-2</v>
      </c>
      <c r="H30" s="484">
        <f t="shared" si="8"/>
        <v>1.34E-2</v>
      </c>
      <c r="I30" s="484">
        <f t="shared" si="8"/>
        <v>1.34E-2</v>
      </c>
      <c r="J30" s="484">
        <f>ROUND(SUM(I29*J16+J29*J17)/12,4)</f>
        <v>1.37E-2</v>
      </c>
      <c r="K30" s="484">
        <f t="shared" si="8"/>
        <v>1.3899999999999999E-2</v>
      </c>
      <c r="L30" s="484">
        <f t="shared" si="8"/>
        <v>1.41E-2</v>
      </c>
      <c r="M30" s="484">
        <f t="shared" si="8"/>
        <v>1.4200000000000001E-2</v>
      </c>
      <c r="N30" s="484">
        <f t="shared" ref="N30" si="9">ROUND(SUM(M29*N16+N29*N17)/12,4)</f>
        <v>4.7999999999999996E-3</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829" t="str">
        <f>'2. LRAMVA Threshold'!F43</f>
        <v>kW</v>
      </c>
      <c r="D32" s="46">
        <v>2.2848999999999999</v>
      </c>
      <c r="E32" s="46">
        <v>2.6221999999999999</v>
      </c>
      <c r="F32" s="46">
        <v>2.64</v>
      </c>
      <c r="G32" s="46">
        <v>3.085</v>
      </c>
      <c r="H32" s="46">
        <v>3.1282000000000001</v>
      </c>
      <c r="I32" s="46">
        <v>3.1688999999999998</v>
      </c>
      <c r="J32" s="46">
        <v>3.2259000000000002</v>
      </c>
      <c r="K32" s="46">
        <v>3.2824</v>
      </c>
      <c r="L32" s="46">
        <v>3.3169</v>
      </c>
      <c r="M32" s="46">
        <v>3.3616999999999999</v>
      </c>
      <c r="N32" s="46"/>
      <c r="O32" s="69"/>
    </row>
    <row r="33" spans="1:15" s="18" customFormat="1" outlineLevel="1">
      <c r="A33" s="4"/>
      <c r="B33" s="536" t="s">
        <v>511</v>
      </c>
      <c r="C33" s="827"/>
      <c r="D33" s="46"/>
      <c r="E33" s="46">
        <v>-8.6E-3</v>
      </c>
      <c r="F33" s="46">
        <v>-2.4E-2</v>
      </c>
      <c r="G33" s="46"/>
      <c r="H33" s="46"/>
      <c r="I33" s="46"/>
      <c r="J33" s="46">
        <v>2.06E-2</v>
      </c>
      <c r="K33" s="46">
        <v>2.01E-2</v>
      </c>
      <c r="L33" s="46">
        <v>1.9099999999999999E-2</v>
      </c>
      <c r="M33" s="46">
        <v>1.9599999999999999E-2</v>
      </c>
      <c r="N33" s="46"/>
      <c r="O33" s="69"/>
    </row>
    <row r="34" spans="1:15" s="18" customFormat="1" outlineLevel="1">
      <c r="A34" s="4"/>
      <c r="B34" s="536" t="s">
        <v>512</v>
      </c>
      <c r="C34" s="827"/>
      <c r="D34" s="46"/>
      <c r="E34" s="46"/>
      <c r="F34" s="46"/>
      <c r="G34" s="46">
        <f>2.21/250</f>
        <v>8.8400000000000006E-3</v>
      </c>
      <c r="H34" s="46"/>
      <c r="I34" s="46"/>
      <c r="J34" s="46"/>
      <c r="K34" s="46"/>
      <c r="L34" s="46"/>
      <c r="M34" s="46"/>
      <c r="N34" s="46"/>
      <c r="O34" s="69"/>
    </row>
    <row r="35" spans="1:15" s="18" customFormat="1" outlineLevel="1">
      <c r="A35" s="4"/>
      <c r="B35" s="536" t="s">
        <v>490</v>
      </c>
      <c r="C35" s="827"/>
      <c r="D35" s="46"/>
      <c r="E35" s="46"/>
      <c r="F35" s="46"/>
      <c r="G35" s="46"/>
      <c r="H35" s="46"/>
      <c r="I35" s="46"/>
      <c r="J35" s="46"/>
      <c r="K35" s="46"/>
      <c r="L35" s="46"/>
      <c r="M35" s="46"/>
      <c r="N35" s="46"/>
      <c r="O35" s="69"/>
    </row>
    <row r="36" spans="1:15" s="18" customFormat="1">
      <c r="A36" s="4"/>
      <c r="B36" s="536" t="s">
        <v>513</v>
      </c>
      <c r="C36" s="830"/>
      <c r="D36" s="65">
        <f>SUM(D32:D35)</f>
        <v>2.2848999999999999</v>
      </c>
      <c r="E36" s="65">
        <f>SUM(E32:E35)</f>
        <v>2.6135999999999999</v>
      </c>
      <c r="F36" s="65">
        <f t="shared" ref="F36:M36" si="10">SUM(F32:F35)</f>
        <v>2.6160000000000001</v>
      </c>
      <c r="G36" s="65">
        <f t="shared" si="10"/>
        <v>3.0938400000000001</v>
      </c>
      <c r="H36" s="65">
        <f t="shared" si="10"/>
        <v>3.1282000000000001</v>
      </c>
      <c r="I36" s="65">
        <f t="shared" si="10"/>
        <v>3.1688999999999998</v>
      </c>
      <c r="J36" s="65">
        <f t="shared" si="10"/>
        <v>3.2465000000000002</v>
      </c>
      <c r="K36" s="65">
        <f t="shared" si="10"/>
        <v>3.3024999999999998</v>
      </c>
      <c r="L36" s="65">
        <f t="shared" si="10"/>
        <v>3.3359999999999999</v>
      </c>
      <c r="M36" s="65">
        <f t="shared" si="10"/>
        <v>3.3813</v>
      </c>
      <c r="N36" s="65">
        <f>SUM(N32:N35)</f>
        <v>0</v>
      </c>
      <c r="O36" s="76"/>
    </row>
    <row r="37" spans="1:15" s="18" customFormat="1">
      <c r="A37" s="4"/>
      <c r="B37" s="492" t="s">
        <v>514</v>
      </c>
      <c r="C37" s="488"/>
      <c r="D37" s="71"/>
      <c r="E37" s="484">
        <f t="shared" ref="E37:M37" si="11">ROUND(SUM(D36*E16+E36*E17)/12,4)</f>
        <v>2.504</v>
      </c>
      <c r="F37" s="484">
        <f t="shared" si="11"/>
        <v>2.6152000000000002</v>
      </c>
      <c r="G37" s="484">
        <f t="shared" si="11"/>
        <v>2.7355</v>
      </c>
      <c r="H37" s="484">
        <f t="shared" si="11"/>
        <v>3.1166999999999998</v>
      </c>
      <c r="I37" s="484">
        <f t="shared" si="11"/>
        <v>3.1553</v>
      </c>
      <c r="J37" s="484">
        <f t="shared" si="11"/>
        <v>3.2206000000000001</v>
      </c>
      <c r="K37" s="484">
        <f t="shared" si="11"/>
        <v>3.2837999999999998</v>
      </c>
      <c r="L37" s="484">
        <f t="shared" si="11"/>
        <v>3.3248000000000002</v>
      </c>
      <c r="M37" s="484">
        <f t="shared" si="11"/>
        <v>3.3662000000000001</v>
      </c>
      <c r="N37" s="484">
        <f t="shared" ref="N37" si="12">ROUND(SUM(M36*N16+N36*N17)/12,4)</f>
        <v>1.1271</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Streetlights</v>
      </c>
      <c r="C39" s="829" t="str">
        <f>'2. LRAMVA Threshold'!G43</f>
        <v>kW</v>
      </c>
      <c r="D39" s="46">
        <v>11.224</v>
      </c>
      <c r="E39" s="46">
        <v>13.9108</v>
      </c>
      <c r="F39" s="46">
        <v>14.0054</v>
      </c>
      <c r="G39" s="46">
        <v>14.3874</v>
      </c>
      <c r="H39" s="46">
        <v>14.588800000000001</v>
      </c>
      <c r="I39" s="46">
        <v>14.778499999999999</v>
      </c>
      <c r="J39" s="46">
        <v>15.044499999999999</v>
      </c>
      <c r="K39" s="46">
        <v>15.3078</v>
      </c>
      <c r="L39" s="46">
        <v>15.468500000000001</v>
      </c>
      <c r="M39" s="46">
        <v>15.677300000000001</v>
      </c>
      <c r="N39" s="46"/>
      <c r="O39" s="69"/>
    </row>
    <row r="40" spans="1:15" s="18" customFormat="1" outlineLevel="1">
      <c r="A40" s="4"/>
      <c r="B40" s="536" t="s">
        <v>511</v>
      </c>
      <c r="C40" s="827"/>
      <c r="D40" s="46"/>
      <c r="E40" s="46">
        <v>-8.9899999999999994E-2</v>
      </c>
      <c r="F40" s="46">
        <v>-0.2505</v>
      </c>
      <c r="G40" s="46"/>
      <c r="H40" s="46"/>
      <c r="I40" s="46"/>
      <c r="J40" s="46">
        <v>0.1812</v>
      </c>
      <c r="K40" s="46">
        <v>0.18079999999999999</v>
      </c>
      <c r="L40" s="46">
        <v>0.19059999999999999</v>
      </c>
      <c r="M40" s="46">
        <v>0.30909999999999999</v>
      </c>
      <c r="N40" s="46"/>
      <c r="O40" s="69"/>
    </row>
    <row r="41" spans="1:15" s="18" customFormat="1" outlineLevel="1">
      <c r="A41" s="4"/>
      <c r="B41" s="536" t="s">
        <v>512</v>
      </c>
      <c r="C41" s="827"/>
      <c r="D41" s="46"/>
      <c r="E41" s="46"/>
      <c r="F41" s="46"/>
      <c r="G41" s="46">
        <f>0.06/250</f>
        <v>2.3999999999999998E-4</v>
      </c>
      <c r="H41" s="46"/>
      <c r="I41" s="46"/>
      <c r="J41" s="46"/>
      <c r="K41" s="46"/>
      <c r="L41" s="46"/>
      <c r="M41" s="46"/>
      <c r="N41" s="46"/>
      <c r="O41" s="69"/>
    </row>
    <row r="42" spans="1:15" s="18" customFormat="1" outlineLevel="1">
      <c r="A42" s="4"/>
      <c r="B42" s="536" t="s">
        <v>490</v>
      </c>
      <c r="C42" s="827"/>
      <c r="D42" s="46"/>
      <c r="E42" s="46"/>
      <c r="F42" s="46"/>
      <c r="G42" s="46"/>
      <c r="H42" s="46"/>
      <c r="I42" s="46"/>
      <c r="J42" s="46"/>
      <c r="K42" s="46"/>
      <c r="L42" s="46"/>
      <c r="M42" s="46"/>
      <c r="N42" s="46"/>
      <c r="O42" s="69"/>
    </row>
    <row r="43" spans="1:15" s="18" customFormat="1">
      <c r="A43" s="4"/>
      <c r="B43" s="536" t="s">
        <v>513</v>
      </c>
      <c r="C43" s="830"/>
      <c r="D43" s="65">
        <f>SUM(D39:D42)</f>
        <v>11.224</v>
      </c>
      <c r="E43" s="65">
        <f t="shared" ref="E43:M43" si="13">SUM(E39:E42)</f>
        <v>13.8209</v>
      </c>
      <c r="F43" s="65">
        <f t="shared" si="13"/>
        <v>13.754899999999999</v>
      </c>
      <c r="G43" s="65">
        <f t="shared" si="13"/>
        <v>14.387639999999999</v>
      </c>
      <c r="H43" s="65">
        <f t="shared" si="13"/>
        <v>14.588800000000001</v>
      </c>
      <c r="I43" s="65">
        <f t="shared" si="13"/>
        <v>14.778499999999999</v>
      </c>
      <c r="J43" s="65">
        <f t="shared" si="13"/>
        <v>15.2257</v>
      </c>
      <c r="K43" s="65">
        <f t="shared" si="13"/>
        <v>15.4886</v>
      </c>
      <c r="L43" s="65">
        <f t="shared" si="13"/>
        <v>15.6591</v>
      </c>
      <c r="M43" s="65">
        <f t="shared" si="13"/>
        <v>15.986400000000001</v>
      </c>
      <c r="N43" s="65">
        <f t="shared" ref="N43" si="14">SUM(N39:N42)</f>
        <v>0</v>
      </c>
      <c r="O43" s="76"/>
    </row>
    <row r="44" spans="1:15" s="14" customFormat="1">
      <c r="A44" s="72"/>
      <c r="B44" s="492" t="s">
        <v>514</v>
      </c>
      <c r="C44" s="488"/>
      <c r="D44" s="71"/>
      <c r="E44" s="484">
        <f t="shared" ref="E44:M44" si="15">ROUND(SUM(D43*E16+E43*E17)/12,4)</f>
        <v>12.955299999999999</v>
      </c>
      <c r="F44" s="484">
        <f t="shared" si="15"/>
        <v>13.776899999999999</v>
      </c>
      <c r="G44" s="484">
        <f t="shared" si="15"/>
        <v>13.9131</v>
      </c>
      <c r="H44" s="484">
        <f t="shared" si="15"/>
        <v>14.521699999999999</v>
      </c>
      <c r="I44" s="484">
        <f t="shared" si="15"/>
        <v>14.715299999999999</v>
      </c>
      <c r="J44" s="484">
        <f t="shared" si="15"/>
        <v>15.076599999999999</v>
      </c>
      <c r="K44" s="484">
        <f t="shared" si="15"/>
        <v>15.401</v>
      </c>
      <c r="L44" s="484">
        <f t="shared" si="15"/>
        <v>15.6023</v>
      </c>
      <c r="M44" s="484">
        <f t="shared" si="15"/>
        <v>15.8773</v>
      </c>
      <c r="N44" s="484">
        <f>ROUND(SUM(M43*N16+N43*N17)/12,4)</f>
        <v>5.3288000000000002</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829" t="str">
        <f>'2. LRAMVA Threshold'!H43</f>
        <v>KWh</v>
      </c>
      <c r="D46" s="46">
        <v>1.7600000000000001E-2</v>
      </c>
      <c r="E46" s="46">
        <v>1.7600000000000001E-2</v>
      </c>
      <c r="F46" s="46">
        <v>1.77E-2</v>
      </c>
      <c r="G46" s="46">
        <v>1.1299999999999999E-2</v>
      </c>
      <c r="H46" s="46">
        <v>1.15E-2</v>
      </c>
      <c r="I46" s="46">
        <v>1.1599999999999999E-2</v>
      </c>
      <c r="J46" s="46">
        <v>1.18E-2</v>
      </c>
      <c r="K46" s="46">
        <v>1.2E-2</v>
      </c>
      <c r="L46" s="46">
        <v>1.21E-2</v>
      </c>
      <c r="M46" s="46">
        <v>1.23E-2</v>
      </c>
      <c r="N46" s="46"/>
      <c r="O46" s="69"/>
    </row>
    <row r="47" spans="1:15" s="18" customFormat="1" outlineLevel="1">
      <c r="A47" s="4"/>
      <c r="B47" s="536" t="s">
        <v>511</v>
      </c>
      <c r="C47" s="827"/>
      <c r="D47" s="46">
        <v>-2.3999999999999998E-3</v>
      </c>
      <c r="E47" s="46">
        <v>-1.6999999999999999E-3</v>
      </c>
      <c r="F47" s="46">
        <v>-1E-4</v>
      </c>
      <c r="G47" s="46"/>
      <c r="H47" s="46"/>
      <c r="I47" s="46"/>
      <c r="J47" s="46">
        <v>1E-4</v>
      </c>
      <c r="K47" s="46">
        <v>1E-4</v>
      </c>
      <c r="L47" s="46">
        <v>1E-4</v>
      </c>
      <c r="M47" s="46">
        <v>1E-4</v>
      </c>
      <c r="N47" s="46"/>
      <c r="O47" s="69"/>
    </row>
    <row r="48" spans="1:15" s="18" customFormat="1" outlineLevel="1">
      <c r="A48" s="4"/>
      <c r="B48" s="536" t="s">
        <v>512</v>
      </c>
      <c r="C48" s="827"/>
      <c r="D48" s="46"/>
      <c r="E48" s="46"/>
      <c r="F48" s="46"/>
      <c r="G48" s="46">
        <f>-1.12/150</f>
        <v>-7.4666666666666675E-3</v>
      </c>
      <c r="H48" s="46"/>
      <c r="I48" s="46"/>
      <c r="J48" s="46"/>
      <c r="K48" s="46"/>
      <c r="L48" s="46"/>
      <c r="M48" s="46"/>
      <c r="N48" s="46"/>
      <c r="O48" s="69"/>
    </row>
    <row r="49" spans="1:15" s="18" customFormat="1" outlineLevel="1">
      <c r="A49" s="4"/>
      <c r="B49" s="536" t="s">
        <v>490</v>
      </c>
      <c r="C49" s="827"/>
      <c r="D49" s="46"/>
      <c r="E49" s="46"/>
      <c r="F49" s="46"/>
      <c r="G49" s="46"/>
      <c r="H49" s="46"/>
      <c r="I49" s="46"/>
      <c r="J49" s="46"/>
      <c r="K49" s="46"/>
      <c r="L49" s="46"/>
      <c r="M49" s="46"/>
      <c r="N49" s="46"/>
      <c r="O49" s="69"/>
    </row>
    <row r="50" spans="1:15" s="18" customFormat="1">
      <c r="A50" s="4"/>
      <c r="B50" s="536" t="s">
        <v>513</v>
      </c>
      <c r="C50" s="830"/>
      <c r="D50" s="65">
        <f>SUM(D46:D49)</f>
        <v>1.5200000000000002E-2</v>
      </c>
      <c r="E50" s="65">
        <f t="shared" ref="E50:M50" si="16">SUM(E46:E49)</f>
        <v>1.5900000000000001E-2</v>
      </c>
      <c r="F50" s="65">
        <f t="shared" si="16"/>
        <v>1.7600000000000001E-2</v>
      </c>
      <c r="G50" s="65">
        <f t="shared" si="16"/>
        <v>3.8333333333333318E-3</v>
      </c>
      <c r="H50" s="65">
        <f t="shared" si="16"/>
        <v>1.15E-2</v>
      </c>
      <c r="I50" s="65">
        <f t="shared" si="16"/>
        <v>1.1599999999999999E-2</v>
      </c>
      <c r="J50" s="65">
        <f t="shared" si="16"/>
        <v>1.1899999999999999E-2</v>
      </c>
      <c r="K50" s="65">
        <f t="shared" si="16"/>
        <v>1.21E-2</v>
      </c>
      <c r="L50" s="65">
        <f t="shared" si="16"/>
        <v>1.2199999999999999E-2</v>
      </c>
      <c r="M50" s="65">
        <f t="shared" si="16"/>
        <v>1.24E-2</v>
      </c>
      <c r="N50" s="65">
        <f t="shared" ref="N50" si="17">SUM(N46:N49)</f>
        <v>0</v>
      </c>
      <c r="O50" s="76"/>
    </row>
    <row r="51" spans="1:15" s="14" customFormat="1">
      <c r="A51" s="72"/>
      <c r="B51" s="492" t="s">
        <v>514</v>
      </c>
      <c r="C51" s="488"/>
      <c r="D51" s="71"/>
      <c r="E51" s="484">
        <f t="shared" ref="E51:M51" si="18">ROUND(SUM(D50*E16+E50*E17)/12,4)</f>
        <v>1.5699999999999999E-2</v>
      </c>
      <c r="F51" s="484">
        <f t="shared" si="18"/>
        <v>1.7000000000000001E-2</v>
      </c>
      <c r="G51" s="484">
        <f t="shared" si="18"/>
        <v>1.4200000000000001E-2</v>
      </c>
      <c r="H51" s="484">
        <f t="shared" si="18"/>
        <v>8.8999999999999999E-3</v>
      </c>
      <c r="I51" s="484">
        <f t="shared" si="18"/>
        <v>1.1599999999999999E-2</v>
      </c>
      <c r="J51" s="484">
        <f t="shared" si="18"/>
        <v>1.18E-2</v>
      </c>
      <c r="K51" s="484">
        <f t="shared" si="18"/>
        <v>1.2E-2</v>
      </c>
      <c r="L51" s="484">
        <f t="shared" si="18"/>
        <v>1.2200000000000001E-2</v>
      </c>
      <c r="M51" s="484">
        <f t="shared" si="18"/>
        <v>1.23E-2</v>
      </c>
      <c r="N51" s="484">
        <f t="shared" ref="N51" si="19">ROUND(SUM(M50*N16+N50*N17)/12,4)</f>
        <v>4.1000000000000003E-3</v>
      </c>
      <c r="O51" s="489"/>
    </row>
    <row r="52" spans="1:15" s="70" customFormat="1" ht="14.25">
      <c r="A52" s="72"/>
      <c r="B52" s="492"/>
      <c r="C52" s="488"/>
      <c r="D52" s="71"/>
      <c r="E52" s="71"/>
      <c r="F52" s="71"/>
      <c r="G52" s="71"/>
      <c r="H52" s="71"/>
      <c r="I52" s="71"/>
      <c r="J52" s="71"/>
      <c r="K52" s="71"/>
      <c r="L52" s="494"/>
      <c r="M52" s="494"/>
      <c r="N52" s="494"/>
      <c r="O52" s="493"/>
    </row>
    <row r="53" spans="1:15" s="64" customFormat="1" hidden="1">
      <c r="A53" s="62"/>
      <c r="B53" s="604">
        <f>'1.  LRAMVA Summary'!B34</f>
        <v>0</v>
      </c>
      <c r="C53" s="829">
        <f>'2. LRAMVA Threshold'!I43</f>
        <v>0</v>
      </c>
      <c r="D53" s="46"/>
      <c r="E53" s="46"/>
      <c r="F53" s="46"/>
      <c r="G53" s="46"/>
      <c r="H53" s="46"/>
      <c r="I53" s="46"/>
      <c r="J53" s="46"/>
      <c r="K53" s="46"/>
      <c r="L53" s="46"/>
      <c r="M53" s="46"/>
      <c r="N53" s="46"/>
      <c r="O53" s="69"/>
    </row>
    <row r="54" spans="1:15" s="18" customFormat="1" hidden="1" outlineLevel="1">
      <c r="A54" s="4"/>
      <c r="B54" s="536" t="s">
        <v>511</v>
      </c>
      <c r="C54" s="827"/>
      <c r="D54" s="46"/>
      <c r="E54" s="46"/>
      <c r="F54" s="46"/>
      <c r="G54" s="46"/>
      <c r="H54" s="46"/>
      <c r="I54" s="46"/>
      <c r="J54" s="46"/>
      <c r="K54" s="46"/>
      <c r="L54" s="46"/>
      <c r="M54" s="46"/>
      <c r="N54" s="46"/>
      <c r="O54" s="69"/>
    </row>
    <row r="55" spans="1:15" s="18" customFormat="1" hidden="1" outlineLevel="1">
      <c r="A55" s="4"/>
      <c r="B55" s="536" t="s">
        <v>512</v>
      </c>
      <c r="C55" s="827"/>
      <c r="D55" s="46"/>
      <c r="E55" s="46"/>
      <c r="F55" s="46"/>
      <c r="G55" s="46"/>
      <c r="H55" s="46"/>
      <c r="I55" s="46"/>
      <c r="J55" s="46"/>
      <c r="K55" s="46"/>
      <c r="L55" s="46"/>
      <c r="M55" s="46"/>
      <c r="N55" s="46"/>
      <c r="O55" s="69"/>
    </row>
    <row r="56" spans="1:15" s="18" customFormat="1" hidden="1" outlineLevel="1">
      <c r="A56" s="4"/>
      <c r="B56" s="536" t="s">
        <v>490</v>
      </c>
      <c r="C56" s="827"/>
      <c r="D56" s="46"/>
      <c r="E56" s="46"/>
      <c r="F56" s="46"/>
      <c r="G56" s="46"/>
      <c r="H56" s="46"/>
      <c r="I56" s="46"/>
      <c r="J56" s="46"/>
      <c r="K56" s="46"/>
      <c r="L56" s="46"/>
      <c r="M56" s="46"/>
      <c r="N56" s="46"/>
      <c r="O56" s="69"/>
    </row>
    <row r="57" spans="1:15" s="18" customFormat="1" hidden="1">
      <c r="A57" s="4"/>
      <c r="B57" s="536" t="s">
        <v>513</v>
      </c>
      <c r="C57" s="830"/>
      <c r="D57" s="65">
        <f>SUM(D53:D56)</f>
        <v>0</v>
      </c>
      <c r="E57" s="65">
        <f t="shared" ref="E57:N57" si="20">SUM(E53:E56)</f>
        <v>0</v>
      </c>
      <c r="F57" s="65">
        <f t="shared" si="20"/>
        <v>0</v>
      </c>
      <c r="G57" s="65">
        <f t="shared" si="20"/>
        <v>0</v>
      </c>
      <c r="H57" s="65">
        <f t="shared" si="20"/>
        <v>0</v>
      </c>
      <c r="I57" s="65">
        <f t="shared" si="20"/>
        <v>0</v>
      </c>
      <c r="J57" s="65">
        <f t="shared" si="20"/>
        <v>0</v>
      </c>
      <c r="K57" s="65">
        <f t="shared" si="20"/>
        <v>0</v>
      </c>
      <c r="L57" s="65">
        <f t="shared" si="20"/>
        <v>0</v>
      </c>
      <c r="M57" s="65">
        <f t="shared" si="20"/>
        <v>0</v>
      </c>
      <c r="N57" s="65">
        <f t="shared" si="20"/>
        <v>0</v>
      </c>
      <c r="O57" s="77"/>
    </row>
    <row r="58" spans="1:15" s="14" customFormat="1" hidden="1">
      <c r="A58" s="72"/>
      <c r="B58" s="492" t="s">
        <v>514</v>
      </c>
      <c r="C58" s="488"/>
      <c r="D58" s="71"/>
      <c r="E58" s="484">
        <f t="shared" ref="E58:N58" si="21">ROUND(SUM(D57*E16+E57*E17)/12,4)</f>
        <v>0</v>
      </c>
      <c r="F58" s="484">
        <f t="shared" si="21"/>
        <v>0</v>
      </c>
      <c r="G58" s="484">
        <f t="shared" si="21"/>
        <v>0</v>
      </c>
      <c r="H58" s="484">
        <f t="shared" si="21"/>
        <v>0</v>
      </c>
      <c r="I58" s="484">
        <f t="shared" si="21"/>
        <v>0</v>
      </c>
      <c r="J58" s="484">
        <f t="shared" si="21"/>
        <v>0</v>
      </c>
      <c r="K58" s="484">
        <f t="shared" si="21"/>
        <v>0</v>
      </c>
      <c r="L58" s="484">
        <f t="shared" si="21"/>
        <v>0</v>
      </c>
      <c r="M58" s="484">
        <f t="shared" si="21"/>
        <v>0</v>
      </c>
      <c r="N58" s="484">
        <f t="shared" si="21"/>
        <v>0</v>
      </c>
      <c r="O58" s="489"/>
    </row>
    <row r="59" spans="1:15" s="70" customFormat="1" ht="14.25" hidden="1">
      <c r="A59" s="72"/>
      <c r="B59" s="492"/>
      <c r="C59" s="488"/>
      <c r="D59" s="71"/>
      <c r="E59" s="71"/>
      <c r="F59" s="71"/>
      <c r="G59" s="71"/>
      <c r="H59" s="71"/>
      <c r="I59" s="71"/>
      <c r="J59" s="71"/>
      <c r="K59" s="71"/>
      <c r="L59" s="494"/>
      <c r="M59" s="494"/>
      <c r="N59" s="494"/>
      <c r="O59" s="493"/>
    </row>
    <row r="60" spans="1:15" s="64" customFormat="1" hidden="1">
      <c r="A60" s="62"/>
      <c r="B60" s="604">
        <f>'1.  LRAMVA Summary'!B35</f>
        <v>0</v>
      </c>
      <c r="C60" s="829">
        <f>'2. LRAMVA Threshold'!J43</f>
        <v>0</v>
      </c>
      <c r="D60" s="46"/>
      <c r="E60" s="46"/>
      <c r="F60" s="46"/>
      <c r="G60" s="46"/>
      <c r="H60" s="46"/>
      <c r="I60" s="46"/>
      <c r="J60" s="46"/>
      <c r="K60" s="46"/>
      <c r="L60" s="46"/>
      <c r="M60" s="46"/>
      <c r="N60" s="46"/>
      <c r="O60" s="69"/>
    </row>
    <row r="61" spans="1:15" s="18" customFormat="1" hidden="1" outlineLevel="1">
      <c r="A61" s="4"/>
      <c r="B61" s="536" t="s">
        <v>511</v>
      </c>
      <c r="C61" s="827"/>
      <c r="D61" s="46"/>
      <c r="E61" s="46"/>
      <c r="F61" s="46"/>
      <c r="G61" s="46"/>
      <c r="H61" s="46"/>
      <c r="I61" s="46"/>
      <c r="J61" s="46"/>
      <c r="K61" s="46"/>
      <c r="L61" s="46"/>
      <c r="M61" s="46"/>
      <c r="N61" s="46"/>
      <c r="O61" s="69"/>
    </row>
    <row r="62" spans="1:15" s="18" customFormat="1" hidden="1" outlineLevel="1">
      <c r="A62" s="4"/>
      <c r="B62" s="536" t="s">
        <v>512</v>
      </c>
      <c r="C62" s="827"/>
      <c r="D62" s="46"/>
      <c r="E62" s="46"/>
      <c r="F62" s="46"/>
      <c r="G62" s="46"/>
      <c r="H62" s="46"/>
      <c r="I62" s="46"/>
      <c r="J62" s="46"/>
      <c r="K62" s="46"/>
      <c r="L62" s="46"/>
      <c r="M62" s="46"/>
      <c r="N62" s="46"/>
      <c r="O62" s="69"/>
    </row>
    <row r="63" spans="1:15" s="18" customFormat="1" hidden="1" outlineLevel="1">
      <c r="A63" s="4"/>
      <c r="B63" s="536" t="s">
        <v>490</v>
      </c>
      <c r="C63" s="827"/>
      <c r="D63" s="46"/>
      <c r="E63" s="46"/>
      <c r="F63" s="46"/>
      <c r="G63" s="46"/>
      <c r="H63" s="46"/>
      <c r="I63" s="46"/>
      <c r="J63" s="46"/>
      <c r="K63" s="46"/>
      <c r="L63" s="46"/>
      <c r="M63" s="46"/>
      <c r="N63" s="46"/>
      <c r="O63" s="69"/>
    </row>
    <row r="64" spans="1:15" s="18" customFormat="1" hidden="1">
      <c r="A64" s="4"/>
      <c r="B64" s="536" t="s">
        <v>513</v>
      </c>
      <c r="C64" s="830"/>
      <c r="D64" s="65">
        <f>SUM(D60:D63)</f>
        <v>0</v>
      </c>
      <c r="E64" s="65">
        <f t="shared" ref="E64:N64" si="22">SUM(E60:E63)</f>
        <v>0</v>
      </c>
      <c r="F64" s="65">
        <f t="shared" si="22"/>
        <v>0</v>
      </c>
      <c r="G64" s="65">
        <f t="shared" si="22"/>
        <v>0</v>
      </c>
      <c r="H64" s="65">
        <f t="shared" si="22"/>
        <v>0</v>
      </c>
      <c r="I64" s="65">
        <f t="shared" si="22"/>
        <v>0</v>
      </c>
      <c r="J64" s="65">
        <f t="shared" si="22"/>
        <v>0</v>
      </c>
      <c r="K64" s="65">
        <f t="shared" si="22"/>
        <v>0</v>
      </c>
      <c r="L64" s="65">
        <f t="shared" si="22"/>
        <v>0</v>
      </c>
      <c r="M64" s="65">
        <f t="shared" si="22"/>
        <v>0</v>
      </c>
      <c r="N64" s="65">
        <f t="shared" si="22"/>
        <v>0</v>
      </c>
      <c r="O64" s="77"/>
    </row>
    <row r="65" spans="1:15" s="14" customFormat="1" hidden="1">
      <c r="A65" s="72"/>
      <c r="B65" s="492" t="s">
        <v>514</v>
      </c>
      <c r="C65" s="488"/>
      <c r="D65" s="71"/>
      <c r="E65" s="484">
        <f t="shared" ref="E65:N65" si="23">ROUND(SUM(D64*E16+E64*E17)/12,4)</f>
        <v>0</v>
      </c>
      <c r="F65" s="484">
        <f t="shared" si="23"/>
        <v>0</v>
      </c>
      <c r="G65" s="484">
        <f t="shared" si="23"/>
        <v>0</v>
      </c>
      <c r="H65" s="484">
        <f t="shared" si="23"/>
        <v>0</v>
      </c>
      <c r="I65" s="484">
        <f>ROUND(SUM(H64*I16+I64*I17)/12,4)</f>
        <v>0</v>
      </c>
      <c r="J65" s="484">
        <f t="shared" si="23"/>
        <v>0</v>
      </c>
      <c r="K65" s="484">
        <f t="shared" si="23"/>
        <v>0</v>
      </c>
      <c r="L65" s="484">
        <f t="shared" si="23"/>
        <v>0</v>
      </c>
      <c r="M65" s="484">
        <f t="shared" si="23"/>
        <v>0</v>
      </c>
      <c r="N65" s="484">
        <f t="shared" si="23"/>
        <v>0</v>
      </c>
      <c r="O65" s="489"/>
    </row>
    <row r="66" spans="1:15" s="14" customFormat="1" hidden="1">
      <c r="A66" s="72"/>
      <c r="B66" s="73"/>
      <c r="C66" s="80"/>
      <c r="D66" s="71"/>
      <c r="E66" s="71"/>
      <c r="F66" s="71"/>
      <c r="G66" s="71"/>
      <c r="H66" s="71"/>
      <c r="I66" s="71"/>
      <c r="J66" s="71"/>
      <c r="K66" s="71"/>
      <c r="L66" s="487"/>
      <c r="M66" s="487"/>
      <c r="N66" s="487"/>
      <c r="O66" s="489"/>
    </row>
    <row r="67" spans="1:15" s="64" customFormat="1" hidden="1">
      <c r="A67" s="62"/>
      <c r="B67" s="604">
        <f>'1.  LRAMVA Summary'!B36</f>
        <v>0</v>
      </c>
      <c r="C67" s="829">
        <f>'2. LRAMVA Threshold'!K43</f>
        <v>0</v>
      </c>
      <c r="D67" s="46"/>
      <c r="E67" s="46"/>
      <c r="F67" s="46"/>
      <c r="G67" s="46"/>
      <c r="H67" s="46"/>
      <c r="I67" s="46"/>
      <c r="J67" s="46"/>
      <c r="K67" s="46"/>
      <c r="L67" s="46"/>
      <c r="M67" s="46"/>
      <c r="N67" s="46"/>
      <c r="O67" s="69"/>
    </row>
    <row r="68" spans="1:15" s="18" customFormat="1" hidden="1" outlineLevel="1">
      <c r="A68" s="4"/>
      <c r="B68" s="536" t="s">
        <v>511</v>
      </c>
      <c r="C68" s="827"/>
      <c r="D68" s="46"/>
      <c r="E68" s="46"/>
      <c r="F68" s="46"/>
      <c r="G68" s="46"/>
      <c r="H68" s="46"/>
      <c r="I68" s="46"/>
      <c r="J68" s="46"/>
      <c r="K68" s="46"/>
      <c r="L68" s="46"/>
      <c r="M68" s="46"/>
      <c r="N68" s="46"/>
      <c r="O68" s="69"/>
    </row>
    <row r="69" spans="1:15" s="18" customFormat="1" hidden="1" outlineLevel="1">
      <c r="A69" s="4"/>
      <c r="B69" s="536" t="s">
        <v>512</v>
      </c>
      <c r="C69" s="827"/>
      <c r="D69" s="46"/>
      <c r="E69" s="46"/>
      <c r="F69" s="46"/>
      <c r="G69" s="46"/>
      <c r="H69" s="46"/>
      <c r="I69" s="46"/>
      <c r="J69" s="46"/>
      <c r="K69" s="46"/>
      <c r="L69" s="46"/>
      <c r="M69" s="46"/>
      <c r="N69" s="46"/>
      <c r="O69" s="69"/>
    </row>
    <row r="70" spans="1:15" s="18" customFormat="1" hidden="1" outlineLevel="1">
      <c r="A70" s="4"/>
      <c r="B70" s="536" t="s">
        <v>490</v>
      </c>
      <c r="C70" s="827"/>
      <c r="D70" s="46"/>
      <c r="E70" s="46"/>
      <c r="F70" s="46"/>
      <c r="G70" s="46"/>
      <c r="H70" s="46"/>
      <c r="I70" s="46"/>
      <c r="J70" s="46"/>
      <c r="K70" s="46"/>
      <c r="L70" s="46"/>
      <c r="M70" s="46"/>
      <c r="N70" s="46"/>
      <c r="O70" s="69"/>
    </row>
    <row r="71" spans="1:15" s="18" customFormat="1" hidden="1">
      <c r="A71" s="4"/>
      <c r="B71" s="536" t="s">
        <v>513</v>
      </c>
      <c r="C71" s="830"/>
      <c r="D71" s="65">
        <f>SUM(D67:D70)</f>
        <v>0</v>
      </c>
      <c r="E71" s="65">
        <f t="shared" ref="E71:N71" si="24">SUM(E67:E70)</f>
        <v>0</v>
      </c>
      <c r="F71" s="65">
        <f>SUM(F67:F70)</f>
        <v>0</v>
      </c>
      <c r="G71" s="65">
        <f t="shared" si="24"/>
        <v>0</v>
      </c>
      <c r="H71" s="65">
        <f t="shared" si="24"/>
        <v>0</v>
      </c>
      <c r="I71" s="65">
        <f t="shared" si="24"/>
        <v>0</v>
      </c>
      <c r="J71" s="65">
        <f t="shared" si="24"/>
        <v>0</v>
      </c>
      <c r="K71" s="65">
        <f t="shared" si="24"/>
        <v>0</v>
      </c>
      <c r="L71" s="65">
        <f t="shared" si="24"/>
        <v>0</v>
      </c>
      <c r="M71" s="65">
        <f t="shared" si="24"/>
        <v>0</v>
      </c>
      <c r="N71" s="65">
        <f t="shared" si="24"/>
        <v>0</v>
      </c>
      <c r="O71" s="77"/>
    </row>
    <row r="72" spans="1:15" s="14" customFormat="1" hidden="1">
      <c r="A72" s="72"/>
      <c r="B72" s="492" t="s">
        <v>514</v>
      </c>
      <c r="C72" s="488"/>
      <c r="D72" s="71"/>
      <c r="E72" s="484">
        <f t="shared" ref="E72:N72" si="25">ROUND(SUM(D71*E16+E71*E17)/12,4)</f>
        <v>0</v>
      </c>
      <c r="F72" s="484">
        <f t="shared" si="25"/>
        <v>0</v>
      </c>
      <c r="G72" s="484">
        <f t="shared" si="25"/>
        <v>0</v>
      </c>
      <c r="H72" s="484">
        <f t="shared" si="25"/>
        <v>0</v>
      </c>
      <c r="I72" s="484">
        <f t="shared" si="25"/>
        <v>0</v>
      </c>
      <c r="J72" s="484">
        <f t="shared" si="25"/>
        <v>0</v>
      </c>
      <c r="K72" s="484">
        <f t="shared" si="25"/>
        <v>0</v>
      </c>
      <c r="L72" s="484">
        <f t="shared" si="25"/>
        <v>0</v>
      </c>
      <c r="M72" s="484">
        <f t="shared" si="25"/>
        <v>0</v>
      </c>
      <c r="N72" s="484">
        <f t="shared" si="25"/>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idden="1">
      <c r="A74" s="62"/>
      <c r="B74" s="604">
        <f>'1.  LRAMVA Summary'!B37</f>
        <v>0</v>
      </c>
      <c r="C74" s="829">
        <f>'2. LRAMVA Threshold'!L43</f>
        <v>0</v>
      </c>
      <c r="D74" s="46"/>
      <c r="E74" s="46"/>
      <c r="F74" s="46"/>
      <c r="G74" s="46"/>
      <c r="H74" s="46"/>
      <c r="I74" s="46"/>
      <c r="J74" s="46"/>
      <c r="K74" s="46"/>
      <c r="L74" s="46"/>
      <c r="M74" s="46"/>
      <c r="N74" s="46"/>
      <c r="O74" s="69"/>
    </row>
    <row r="75" spans="1:15" s="18" customFormat="1" hidden="1" outlineLevel="1">
      <c r="A75" s="4"/>
      <c r="B75" s="536" t="s">
        <v>511</v>
      </c>
      <c r="C75" s="827"/>
      <c r="D75" s="46"/>
      <c r="E75" s="46"/>
      <c r="F75" s="46"/>
      <c r="G75" s="46"/>
      <c r="H75" s="46"/>
      <c r="I75" s="46"/>
      <c r="J75" s="46"/>
      <c r="K75" s="46"/>
      <c r="L75" s="46"/>
      <c r="M75" s="46"/>
      <c r="N75" s="46"/>
      <c r="O75" s="69"/>
    </row>
    <row r="76" spans="1:15" s="18" customFormat="1" hidden="1" outlineLevel="1">
      <c r="A76" s="4"/>
      <c r="B76" s="536" t="s">
        <v>512</v>
      </c>
      <c r="C76" s="827"/>
      <c r="D76" s="46"/>
      <c r="E76" s="46"/>
      <c r="F76" s="46"/>
      <c r="G76" s="46"/>
      <c r="H76" s="46"/>
      <c r="I76" s="46"/>
      <c r="J76" s="46"/>
      <c r="K76" s="46"/>
      <c r="L76" s="46"/>
      <c r="M76" s="46"/>
      <c r="N76" s="46"/>
      <c r="O76" s="69"/>
    </row>
    <row r="77" spans="1:15" s="18" customFormat="1" hidden="1" outlineLevel="1">
      <c r="A77" s="4"/>
      <c r="B77" s="536" t="s">
        <v>490</v>
      </c>
      <c r="C77" s="827"/>
      <c r="D77" s="46"/>
      <c r="E77" s="46"/>
      <c r="F77" s="46"/>
      <c r="G77" s="46"/>
      <c r="H77" s="46"/>
      <c r="I77" s="46"/>
      <c r="J77" s="46"/>
      <c r="K77" s="46"/>
      <c r="L77" s="46"/>
      <c r="M77" s="46"/>
      <c r="N77" s="46"/>
      <c r="O77" s="69"/>
    </row>
    <row r="78" spans="1:15" s="18" customFormat="1" hidden="1">
      <c r="A78" s="4"/>
      <c r="B78" s="536" t="s">
        <v>513</v>
      </c>
      <c r="C78" s="830"/>
      <c r="D78" s="65">
        <f>SUM(D74:D77)</f>
        <v>0</v>
      </c>
      <c r="E78" s="65">
        <f>SUM(E74:E77)</f>
        <v>0</v>
      </c>
      <c r="F78" s="65">
        <f t="shared" ref="F78:N78" si="26">SUM(F74:F77)</f>
        <v>0</v>
      </c>
      <c r="G78" s="65">
        <f t="shared" si="26"/>
        <v>0</v>
      </c>
      <c r="H78" s="65">
        <f t="shared" si="26"/>
        <v>0</v>
      </c>
      <c r="I78" s="65">
        <f t="shared" si="26"/>
        <v>0</v>
      </c>
      <c r="J78" s="65">
        <f t="shared" si="26"/>
        <v>0</v>
      </c>
      <c r="K78" s="65">
        <f t="shared" si="26"/>
        <v>0</v>
      </c>
      <c r="L78" s="65">
        <f t="shared" si="26"/>
        <v>0</v>
      </c>
      <c r="M78" s="65">
        <f t="shared" si="26"/>
        <v>0</v>
      </c>
      <c r="N78" s="65">
        <f t="shared" si="26"/>
        <v>0</v>
      </c>
      <c r="O78" s="77"/>
    </row>
    <row r="79" spans="1:15" s="14" customFormat="1" hidden="1">
      <c r="A79" s="72"/>
      <c r="B79" s="492" t="s">
        <v>514</v>
      </c>
      <c r="C79" s="488"/>
      <c r="D79" s="71"/>
      <c r="E79" s="484">
        <f t="shared" ref="E79:N79" si="27">ROUND(SUM(D78*E16+E78*E17)/12,4)</f>
        <v>0</v>
      </c>
      <c r="F79" s="484">
        <f t="shared" si="27"/>
        <v>0</v>
      </c>
      <c r="G79" s="484">
        <f t="shared" si="27"/>
        <v>0</v>
      </c>
      <c r="H79" s="484">
        <f t="shared" si="27"/>
        <v>0</v>
      </c>
      <c r="I79" s="484">
        <f t="shared" si="27"/>
        <v>0</v>
      </c>
      <c r="J79" s="484">
        <f t="shared" si="27"/>
        <v>0</v>
      </c>
      <c r="K79" s="484">
        <f t="shared" si="27"/>
        <v>0</v>
      </c>
      <c r="L79" s="484">
        <f t="shared" si="27"/>
        <v>0</v>
      </c>
      <c r="M79" s="484">
        <f t="shared" si="27"/>
        <v>0</v>
      </c>
      <c r="N79" s="484">
        <f t="shared" si="27"/>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idden="1">
      <c r="A81" s="62"/>
      <c r="B81" s="604">
        <f>'1.  LRAMVA Summary'!B38</f>
        <v>0</v>
      </c>
      <c r="C81" s="829">
        <f>'2. LRAMVA Threshold'!M43</f>
        <v>0</v>
      </c>
      <c r="D81" s="46"/>
      <c r="E81" s="46"/>
      <c r="F81" s="46"/>
      <c r="G81" s="46"/>
      <c r="H81" s="46"/>
      <c r="I81" s="46"/>
      <c r="J81" s="46"/>
      <c r="K81" s="46"/>
      <c r="L81" s="46"/>
      <c r="M81" s="46"/>
      <c r="N81" s="46"/>
      <c r="O81" s="69"/>
    </row>
    <row r="82" spans="1:15" s="18" customFormat="1" hidden="1" outlineLevel="1">
      <c r="A82" s="4"/>
      <c r="B82" s="536" t="s">
        <v>511</v>
      </c>
      <c r="C82" s="827"/>
      <c r="D82" s="46"/>
      <c r="E82" s="46"/>
      <c r="F82" s="46"/>
      <c r="G82" s="46"/>
      <c r="H82" s="46"/>
      <c r="I82" s="46"/>
      <c r="J82" s="46"/>
      <c r="K82" s="46"/>
      <c r="L82" s="46"/>
      <c r="M82" s="46"/>
      <c r="N82" s="46"/>
      <c r="O82" s="69"/>
    </row>
    <row r="83" spans="1:15" s="18" customFormat="1" hidden="1" outlineLevel="1">
      <c r="A83" s="4"/>
      <c r="B83" s="536" t="s">
        <v>512</v>
      </c>
      <c r="C83" s="827"/>
      <c r="D83" s="46"/>
      <c r="E83" s="46"/>
      <c r="F83" s="46"/>
      <c r="G83" s="46"/>
      <c r="H83" s="46"/>
      <c r="I83" s="46"/>
      <c r="J83" s="46"/>
      <c r="K83" s="46"/>
      <c r="L83" s="46"/>
      <c r="M83" s="46"/>
      <c r="N83" s="46"/>
      <c r="O83" s="69"/>
    </row>
    <row r="84" spans="1:15" s="18" customFormat="1" hidden="1" outlineLevel="1">
      <c r="A84" s="4"/>
      <c r="B84" s="536" t="s">
        <v>490</v>
      </c>
      <c r="C84" s="827"/>
      <c r="D84" s="46"/>
      <c r="E84" s="46"/>
      <c r="F84" s="46"/>
      <c r="G84" s="46"/>
      <c r="H84" s="46"/>
      <c r="I84" s="46"/>
      <c r="J84" s="46"/>
      <c r="K84" s="46"/>
      <c r="L84" s="46"/>
      <c r="M84" s="46"/>
      <c r="N84" s="46"/>
      <c r="O84" s="69"/>
    </row>
    <row r="85" spans="1:15" s="18" customFormat="1" hidden="1">
      <c r="A85" s="4"/>
      <c r="B85" s="536" t="s">
        <v>513</v>
      </c>
      <c r="C85" s="830"/>
      <c r="D85" s="65">
        <f>SUM(D81:D84)</f>
        <v>0</v>
      </c>
      <c r="E85" s="65">
        <f>SUM(E81:E84)</f>
        <v>0</v>
      </c>
      <c r="F85" s="65">
        <f t="shared" ref="F85:N85" si="28">SUM(F81:F84)</f>
        <v>0</v>
      </c>
      <c r="G85" s="65">
        <f t="shared" si="28"/>
        <v>0</v>
      </c>
      <c r="H85" s="65">
        <f t="shared" si="28"/>
        <v>0</v>
      </c>
      <c r="I85" s="65">
        <f t="shared" si="28"/>
        <v>0</v>
      </c>
      <c r="J85" s="65">
        <f t="shared" si="28"/>
        <v>0</v>
      </c>
      <c r="K85" s="65">
        <f t="shared" si="28"/>
        <v>0</v>
      </c>
      <c r="L85" s="65">
        <f t="shared" si="28"/>
        <v>0</v>
      </c>
      <c r="M85" s="65">
        <f t="shared" si="28"/>
        <v>0</v>
      </c>
      <c r="N85" s="65">
        <f t="shared" si="28"/>
        <v>0</v>
      </c>
      <c r="O85" s="77"/>
    </row>
    <row r="86" spans="1:15" s="14" customFormat="1" hidden="1">
      <c r="A86" s="72"/>
      <c r="B86" s="492" t="s">
        <v>514</v>
      </c>
      <c r="C86" s="488"/>
      <c r="D86" s="71"/>
      <c r="E86" s="484">
        <f t="shared" ref="E86:N86" si="29">ROUND(SUM(D85*E16+E85*E17)/12,4)</f>
        <v>0</v>
      </c>
      <c r="F86" s="484">
        <f t="shared" si="29"/>
        <v>0</v>
      </c>
      <c r="G86" s="484">
        <f t="shared" si="29"/>
        <v>0</v>
      </c>
      <c r="H86" s="484">
        <f t="shared" si="29"/>
        <v>0</v>
      </c>
      <c r="I86" s="484">
        <f t="shared" si="29"/>
        <v>0</v>
      </c>
      <c r="J86" s="484">
        <f t="shared" si="29"/>
        <v>0</v>
      </c>
      <c r="K86" s="484">
        <f t="shared" si="29"/>
        <v>0</v>
      </c>
      <c r="L86" s="484">
        <f t="shared" si="29"/>
        <v>0</v>
      </c>
      <c r="M86" s="484">
        <f t="shared" si="29"/>
        <v>0</v>
      </c>
      <c r="N86" s="484">
        <f t="shared" si="29"/>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idden="1">
      <c r="A88" s="62"/>
      <c r="B88" s="604">
        <f>'1.  LRAMVA Summary'!B39</f>
        <v>0</v>
      </c>
      <c r="C88" s="829">
        <f>'2. LRAMVA Threshold'!N43</f>
        <v>0</v>
      </c>
      <c r="D88" s="46"/>
      <c r="E88" s="46"/>
      <c r="F88" s="46"/>
      <c r="G88" s="46"/>
      <c r="H88" s="46"/>
      <c r="I88" s="46"/>
      <c r="J88" s="46"/>
      <c r="K88" s="46"/>
      <c r="L88" s="46"/>
      <c r="M88" s="46"/>
      <c r="N88" s="46"/>
      <c r="O88" s="69"/>
    </row>
    <row r="89" spans="1:15" s="18" customFormat="1" hidden="1" outlineLevel="1">
      <c r="A89" s="4"/>
      <c r="B89" s="536" t="s">
        <v>511</v>
      </c>
      <c r="C89" s="827"/>
      <c r="D89" s="46"/>
      <c r="E89" s="46"/>
      <c r="F89" s="46"/>
      <c r="G89" s="46"/>
      <c r="H89" s="46"/>
      <c r="I89" s="46"/>
      <c r="J89" s="46"/>
      <c r="K89" s="46"/>
      <c r="L89" s="46"/>
      <c r="M89" s="46"/>
      <c r="N89" s="46"/>
      <c r="O89" s="69"/>
    </row>
    <row r="90" spans="1:15" s="18" customFormat="1" hidden="1" outlineLevel="1">
      <c r="A90" s="4"/>
      <c r="B90" s="536" t="s">
        <v>512</v>
      </c>
      <c r="C90" s="827"/>
      <c r="D90" s="46"/>
      <c r="E90" s="46"/>
      <c r="F90" s="46"/>
      <c r="G90" s="46"/>
      <c r="H90" s="46"/>
      <c r="I90" s="46"/>
      <c r="J90" s="46"/>
      <c r="K90" s="46"/>
      <c r="L90" s="46"/>
      <c r="M90" s="46"/>
      <c r="N90" s="46"/>
      <c r="O90" s="69"/>
    </row>
    <row r="91" spans="1:15" s="18" customFormat="1" hidden="1" outlineLevel="1">
      <c r="A91" s="4"/>
      <c r="B91" s="536" t="s">
        <v>490</v>
      </c>
      <c r="C91" s="827"/>
      <c r="D91" s="46"/>
      <c r="E91" s="46"/>
      <c r="F91" s="46"/>
      <c r="G91" s="46"/>
      <c r="H91" s="46"/>
      <c r="I91" s="46"/>
      <c r="J91" s="46"/>
      <c r="K91" s="46"/>
      <c r="L91" s="46"/>
      <c r="M91" s="46"/>
      <c r="N91" s="46"/>
      <c r="O91" s="69"/>
    </row>
    <row r="92" spans="1:15" s="18" customFormat="1" hidden="1">
      <c r="A92" s="4"/>
      <c r="B92" s="536" t="s">
        <v>513</v>
      </c>
      <c r="C92" s="830"/>
      <c r="D92" s="65">
        <f>SUM(D88:D91)</f>
        <v>0</v>
      </c>
      <c r="E92" s="65">
        <f>SUM(E88:E91)</f>
        <v>0</v>
      </c>
      <c r="F92" s="65">
        <f t="shared" ref="F92:N92" si="30">SUM(F88:F91)</f>
        <v>0</v>
      </c>
      <c r="G92" s="65">
        <f t="shared" si="30"/>
        <v>0</v>
      </c>
      <c r="H92" s="65">
        <f t="shared" si="30"/>
        <v>0</v>
      </c>
      <c r="I92" s="65">
        <f t="shared" si="30"/>
        <v>0</v>
      </c>
      <c r="J92" s="65">
        <f t="shared" si="30"/>
        <v>0</v>
      </c>
      <c r="K92" s="65">
        <f t="shared" si="30"/>
        <v>0</v>
      </c>
      <c r="L92" s="65">
        <f t="shared" si="30"/>
        <v>0</v>
      </c>
      <c r="M92" s="65">
        <f t="shared" si="30"/>
        <v>0</v>
      </c>
      <c r="N92" s="65">
        <f t="shared" si="30"/>
        <v>0</v>
      </c>
      <c r="O92" s="77"/>
    </row>
    <row r="93" spans="1:15" s="14" customFormat="1" hidden="1">
      <c r="A93" s="72"/>
      <c r="B93" s="492" t="s">
        <v>514</v>
      </c>
      <c r="C93" s="488"/>
      <c r="D93" s="71"/>
      <c r="E93" s="484">
        <f t="shared" ref="E93:N93" si="31">ROUND(SUM(D92*E16+E92*E17)/12,4)</f>
        <v>0</v>
      </c>
      <c r="F93" s="484">
        <f t="shared" si="31"/>
        <v>0</v>
      </c>
      <c r="G93" s="484">
        <f t="shared" si="31"/>
        <v>0</v>
      </c>
      <c r="H93" s="484">
        <f t="shared" si="31"/>
        <v>0</v>
      </c>
      <c r="I93" s="484">
        <f t="shared" si="31"/>
        <v>0</v>
      </c>
      <c r="J93" s="484">
        <f t="shared" si="31"/>
        <v>0</v>
      </c>
      <c r="K93" s="484">
        <f t="shared" si="31"/>
        <v>0</v>
      </c>
      <c r="L93" s="484">
        <f t="shared" si="31"/>
        <v>0</v>
      </c>
      <c r="M93" s="484">
        <f t="shared" si="31"/>
        <v>0</v>
      </c>
      <c r="N93" s="484">
        <f t="shared" si="31"/>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idden="1">
      <c r="A95" s="62"/>
      <c r="B95" s="604">
        <f>'1.  LRAMVA Summary'!B40</f>
        <v>0</v>
      </c>
      <c r="C95" s="829">
        <f>'2. LRAMVA Threshold'!O43</f>
        <v>0</v>
      </c>
      <c r="D95" s="46"/>
      <c r="E95" s="46"/>
      <c r="F95" s="46"/>
      <c r="G95" s="46"/>
      <c r="H95" s="46"/>
      <c r="I95" s="46"/>
      <c r="J95" s="46"/>
      <c r="K95" s="46"/>
      <c r="L95" s="46"/>
      <c r="M95" s="46"/>
      <c r="N95" s="46"/>
      <c r="O95" s="69"/>
    </row>
    <row r="96" spans="1:15" s="18" customFormat="1" hidden="1" outlineLevel="1">
      <c r="A96" s="4"/>
      <c r="B96" s="536" t="s">
        <v>511</v>
      </c>
      <c r="C96" s="827"/>
      <c r="D96" s="46"/>
      <c r="E96" s="46"/>
      <c r="F96" s="46"/>
      <c r="G96" s="46"/>
      <c r="H96" s="46"/>
      <c r="I96" s="46"/>
      <c r="J96" s="46"/>
      <c r="K96" s="46"/>
      <c r="L96" s="46"/>
      <c r="M96" s="46"/>
      <c r="N96" s="46"/>
      <c r="O96" s="69"/>
    </row>
    <row r="97" spans="1:15" s="18" customFormat="1" hidden="1" outlineLevel="1">
      <c r="A97" s="4"/>
      <c r="B97" s="536" t="s">
        <v>512</v>
      </c>
      <c r="C97" s="827"/>
      <c r="D97" s="46"/>
      <c r="E97" s="46"/>
      <c r="F97" s="46"/>
      <c r="G97" s="46"/>
      <c r="H97" s="46"/>
      <c r="I97" s="46"/>
      <c r="J97" s="46"/>
      <c r="K97" s="46"/>
      <c r="L97" s="46"/>
      <c r="M97" s="46"/>
      <c r="N97" s="46"/>
      <c r="O97" s="69"/>
    </row>
    <row r="98" spans="1:15" s="18" customFormat="1" hidden="1" outlineLevel="1">
      <c r="A98" s="4"/>
      <c r="B98" s="536" t="s">
        <v>490</v>
      </c>
      <c r="C98" s="827"/>
      <c r="D98" s="46"/>
      <c r="E98" s="46"/>
      <c r="F98" s="46"/>
      <c r="G98" s="46"/>
      <c r="H98" s="46"/>
      <c r="I98" s="46"/>
      <c r="J98" s="46"/>
      <c r="K98" s="46"/>
      <c r="L98" s="46"/>
      <c r="M98" s="46"/>
      <c r="N98" s="46"/>
      <c r="O98" s="69"/>
    </row>
    <row r="99" spans="1:15" s="18" customFormat="1" hidden="1">
      <c r="A99" s="4"/>
      <c r="B99" s="536" t="s">
        <v>513</v>
      </c>
      <c r="C99" s="830"/>
      <c r="D99" s="65">
        <f>SUM(D95:D98)</f>
        <v>0</v>
      </c>
      <c r="E99" s="65">
        <f>SUM(E95:E98)</f>
        <v>0</v>
      </c>
      <c r="F99" s="65">
        <f t="shared" ref="F99:N99" si="32">SUM(F95:F98)</f>
        <v>0</v>
      </c>
      <c r="G99" s="65">
        <f t="shared" si="32"/>
        <v>0</v>
      </c>
      <c r="H99" s="65">
        <f t="shared" si="32"/>
        <v>0</v>
      </c>
      <c r="I99" s="65">
        <f t="shared" si="32"/>
        <v>0</v>
      </c>
      <c r="J99" s="65">
        <f t="shared" si="32"/>
        <v>0</v>
      </c>
      <c r="K99" s="65">
        <f t="shared" si="32"/>
        <v>0</v>
      </c>
      <c r="L99" s="65">
        <f t="shared" si="32"/>
        <v>0</v>
      </c>
      <c r="M99" s="65">
        <f t="shared" si="32"/>
        <v>0</v>
      </c>
      <c r="N99" s="65">
        <f t="shared" si="32"/>
        <v>0</v>
      </c>
      <c r="O99" s="77"/>
    </row>
    <row r="100" spans="1:15" s="14" customFormat="1" hidden="1">
      <c r="A100" s="72"/>
      <c r="B100" s="492" t="s">
        <v>514</v>
      </c>
      <c r="C100" s="488"/>
      <c r="D100" s="71"/>
      <c r="E100" s="484">
        <f t="shared" ref="E100:N100" si="33">ROUND(SUM(D99*E16+E99*E17)/12,4)</f>
        <v>0</v>
      </c>
      <c r="F100" s="484">
        <f t="shared" si="33"/>
        <v>0</v>
      </c>
      <c r="G100" s="484">
        <f t="shared" si="33"/>
        <v>0</v>
      </c>
      <c r="H100" s="484">
        <f t="shared" si="33"/>
        <v>0</v>
      </c>
      <c r="I100" s="484">
        <f t="shared" si="33"/>
        <v>0</v>
      </c>
      <c r="J100" s="484">
        <f t="shared" si="33"/>
        <v>0</v>
      </c>
      <c r="K100" s="484">
        <f t="shared" si="33"/>
        <v>0</v>
      </c>
      <c r="L100" s="484">
        <f t="shared" si="33"/>
        <v>0</v>
      </c>
      <c r="M100" s="484">
        <f t="shared" si="33"/>
        <v>0</v>
      </c>
      <c r="N100" s="484">
        <f t="shared" si="33"/>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idden="1">
      <c r="A102" s="62"/>
      <c r="B102" s="604">
        <f>'1.  LRAMVA Summary'!B41</f>
        <v>0</v>
      </c>
      <c r="C102" s="829">
        <f>'2. LRAMVA Threshold'!P43</f>
        <v>0</v>
      </c>
      <c r="D102" s="46"/>
      <c r="E102" s="46"/>
      <c r="F102" s="46"/>
      <c r="G102" s="46"/>
      <c r="H102" s="46"/>
      <c r="I102" s="46"/>
      <c r="J102" s="46"/>
      <c r="K102" s="46"/>
      <c r="L102" s="46"/>
      <c r="M102" s="46"/>
      <c r="N102" s="46"/>
      <c r="O102" s="69"/>
    </row>
    <row r="103" spans="1:15" s="18" customFormat="1" hidden="1" outlineLevel="1">
      <c r="A103" s="4"/>
      <c r="B103" s="536" t="s">
        <v>511</v>
      </c>
      <c r="C103" s="827"/>
      <c r="D103" s="46"/>
      <c r="E103" s="46"/>
      <c r="F103" s="46"/>
      <c r="G103" s="46"/>
      <c r="H103" s="46"/>
      <c r="I103" s="46"/>
      <c r="J103" s="46"/>
      <c r="K103" s="46"/>
      <c r="L103" s="46"/>
      <c r="M103" s="46"/>
      <c r="N103" s="46"/>
      <c r="O103" s="69"/>
    </row>
    <row r="104" spans="1:15" s="18" customFormat="1" hidden="1" outlineLevel="1">
      <c r="A104" s="4"/>
      <c r="B104" s="536" t="s">
        <v>512</v>
      </c>
      <c r="C104" s="827"/>
      <c r="D104" s="46"/>
      <c r="E104" s="46"/>
      <c r="F104" s="46"/>
      <c r="G104" s="46"/>
      <c r="H104" s="46"/>
      <c r="I104" s="46"/>
      <c r="J104" s="46"/>
      <c r="K104" s="46"/>
      <c r="L104" s="46"/>
      <c r="M104" s="46"/>
      <c r="N104" s="46"/>
      <c r="O104" s="69"/>
    </row>
    <row r="105" spans="1:15" s="18" customFormat="1" hidden="1" outlineLevel="1">
      <c r="A105" s="4"/>
      <c r="B105" s="536" t="s">
        <v>490</v>
      </c>
      <c r="C105" s="827"/>
      <c r="D105" s="46"/>
      <c r="E105" s="46"/>
      <c r="F105" s="46"/>
      <c r="G105" s="46"/>
      <c r="H105" s="46"/>
      <c r="I105" s="46"/>
      <c r="J105" s="46"/>
      <c r="K105" s="46"/>
      <c r="L105" s="46"/>
      <c r="M105" s="46"/>
      <c r="N105" s="46"/>
      <c r="O105" s="69"/>
    </row>
    <row r="106" spans="1:15" s="18" customFormat="1" hidden="1">
      <c r="A106" s="4"/>
      <c r="B106" s="536" t="s">
        <v>513</v>
      </c>
      <c r="C106" s="830"/>
      <c r="D106" s="65">
        <f>SUM(D102:D105)</f>
        <v>0</v>
      </c>
      <c r="E106" s="65">
        <f>SUM(E102:E105)</f>
        <v>0</v>
      </c>
      <c r="F106" s="65">
        <f>SUM(F102:F105)</f>
        <v>0</v>
      </c>
      <c r="G106" s="65">
        <f t="shared" ref="G106:N106" si="34">SUM(G102:G105)</f>
        <v>0</v>
      </c>
      <c r="H106" s="65">
        <f t="shared" si="34"/>
        <v>0</v>
      </c>
      <c r="I106" s="65">
        <f t="shared" si="34"/>
        <v>0</v>
      </c>
      <c r="J106" s="65">
        <f t="shared" si="34"/>
        <v>0</v>
      </c>
      <c r="K106" s="65">
        <f t="shared" si="34"/>
        <v>0</v>
      </c>
      <c r="L106" s="65">
        <f t="shared" si="34"/>
        <v>0</v>
      </c>
      <c r="M106" s="65">
        <f t="shared" si="34"/>
        <v>0</v>
      </c>
      <c r="N106" s="65">
        <f t="shared" si="34"/>
        <v>0</v>
      </c>
      <c r="O106" s="77"/>
    </row>
    <row r="107" spans="1:15" s="14" customFormat="1" hidden="1">
      <c r="A107" s="72"/>
      <c r="B107" s="492" t="s">
        <v>514</v>
      </c>
      <c r="C107" s="488"/>
      <c r="D107" s="71"/>
      <c r="E107" s="484">
        <f t="shared" ref="E107:N107" si="35">ROUND(SUM(D106*E16+E106*E17)/12,4)</f>
        <v>0</v>
      </c>
      <c r="F107" s="484">
        <f t="shared" si="35"/>
        <v>0</v>
      </c>
      <c r="G107" s="484">
        <f t="shared" si="35"/>
        <v>0</v>
      </c>
      <c r="H107" s="484">
        <f t="shared" si="35"/>
        <v>0</v>
      </c>
      <c r="I107" s="484">
        <f t="shared" si="35"/>
        <v>0</v>
      </c>
      <c r="J107" s="484">
        <f t="shared" si="35"/>
        <v>0</v>
      </c>
      <c r="K107" s="484">
        <f t="shared" si="35"/>
        <v>0</v>
      </c>
      <c r="L107" s="484">
        <f t="shared" si="35"/>
        <v>0</v>
      </c>
      <c r="M107" s="484">
        <f t="shared" si="35"/>
        <v>0</v>
      </c>
      <c r="N107" s="484">
        <f t="shared" si="35"/>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idden="1">
      <c r="A109" s="62"/>
      <c r="B109" s="604">
        <f>'1.  LRAMVA Summary'!B42</f>
        <v>0</v>
      </c>
      <c r="C109" s="829">
        <f>'2. LRAMVA Threshold'!Q43</f>
        <v>0</v>
      </c>
      <c r="D109" s="46"/>
      <c r="E109" s="46"/>
      <c r="F109" s="46"/>
      <c r="G109" s="46"/>
      <c r="H109" s="46"/>
      <c r="I109" s="46"/>
      <c r="J109" s="46"/>
      <c r="K109" s="46"/>
      <c r="L109" s="46"/>
      <c r="M109" s="46"/>
      <c r="N109" s="46"/>
      <c r="O109" s="69"/>
    </row>
    <row r="110" spans="1:15" s="18" customFormat="1" hidden="1" outlineLevel="1">
      <c r="A110" s="4"/>
      <c r="B110" s="536" t="s">
        <v>511</v>
      </c>
      <c r="C110" s="827"/>
      <c r="D110" s="46"/>
      <c r="E110" s="46"/>
      <c r="F110" s="46"/>
      <c r="G110" s="46"/>
      <c r="H110" s="46"/>
      <c r="I110" s="46"/>
      <c r="J110" s="46"/>
      <c r="K110" s="46"/>
      <c r="L110" s="46"/>
      <c r="M110" s="46"/>
      <c r="N110" s="46"/>
      <c r="O110" s="69"/>
    </row>
    <row r="111" spans="1:15" s="18" customFormat="1" hidden="1" outlineLevel="1">
      <c r="A111" s="4"/>
      <c r="B111" s="536" t="s">
        <v>512</v>
      </c>
      <c r="C111" s="827"/>
      <c r="D111" s="46"/>
      <c r="E111" s="46"/>
      <c r="F111" s="46"/>
      <c r="G111" s="46"/>
      <c r="H111" s="46"/>
      <c r="I111" s="46"/>
      <c r="J111" s="46"/>
      <c r="K111" s="46"/>
      <c r="L111" s="46"/>
      <c r="M111" s="46"/>
      <c r="N111" s="46"/>
      <c r="O111" s="69"/>
    </row>
    <row r="112" spans="1:15" s="18" customFormat="1" hidden="1" outlineLevel="1">
      <c r="A112" s="4"/>
      <c r="B112" s="536" t="s">
        <v>490</v>
      </c>
      <c r="C112" s="827"/>
      <c r="D112" s="46"/>
      <c r="E112" s="46"/>
      <c r="F112" s="46"/>
      <c r="G112" s="46"/>
      <c r="H112" s="46"/>
      <c r="I112" s="46"/>
      <c r="J112" s="46"/>
      <c r="K112" s="46"/>
      <c r="L112" s="46"/>
      <c r="M112" s="46"/>
      <c r="N112" s="46"/>
      <c r="O112" s="69"/>
    </row>
    <row r="113" spans="1:17" s="18" customFormat="1" hidden="1">
      <c r="A113" s="4"/>
      <c r="B113" s="536" t="s">
        <v>513</v>
      </c>
      <c r="C113" s="830"/>
      <c r="D113" s="65">
        <f>SUM(D109:D112)</f>
        <v>0</v>
      </c>
      <c r="E113" s="65">
        <f>SUM(E109:E112)</f>
        <v>0</v>
      </c>
      <c r="F113" s="65">
        <f>SUM(F109:F112)</f>
        <v>0</v>
      </c>
      <c r="G113" s="65">
        <f>SUM(G109:G112)</f>
        <v>0</v>
      </c>
      <c r="H113" s="65">
        <f t="shared" ref="H113:N113" si="36">SUM(H109:H112)</f>
        <v>0</v>
      </c>
      <c r="I113" s="65">
        <f t="shared" si="36"/>
        <v>0</v>
      </c>
      <c r="J113" s="65">
        <f t="shared" si="36"/>
        <v>0</v>
      </c>
      <c r="K113" s="65">
        <f t="shared" si="36"/>
        <v>0</v>
      </c>
      <c r="L113" s="65">
        <f t="shared" si="36"/>
        <v>0</v>
      </c>
      <c r="M113" s="65">
        <f t="shared" si="36"/>
        <v>0</v>
      </c>
      <c r="N113" s="65">
        <f t="shared" si="36"/>
        <v>0</v>
      </c>
      <c r="O113" s="77"/>
    </row>
    <row r="114" spans="1:17" s="14" customFormat="1" hidden="1">
      <c r="A114" s="72"/>
      <c r="B114" s="492" t="s">
        <v>514</v>
      </c>
      <c r="C114" s="488"/>
      <c r="D114" s="71"/>
      <c r="E114" s="484">
        <f t="shared" ref="E114:N114" si="37">ROUND(SUM(D113*E16+E113*E17)/12,4)</f>
        <v>0</v>
      </c>
      <c r="F114" s="484">
        <f t="shared" si="37"/>
        <v>0</v>
      </c>
      <c r="G114" s="484">
        <f t="shared" si="37"/>
        <v>0</v>
      </c>
      <c r="H114" s="484">
        <f t="shared" si="37"/>
        <v>0</v>
      </c>
      <c r="I114" s="484">
        <f t="shared" si="37"/>
        <v>0</v>
      </c>
      <c r="J114" s="484">
        <f t="shared" si="37"/>
        <v>0</v>
      </c>
      <c r="K114" s="484">
        <f t="shared" si="37"/>
        <v>0</v>
      </c>
      <c r="L114" s="484">
        <f t="shared" si="37"/>
        <v>0</v>
      </c>
      <c r="M114" s="484">
        <f t="shared" si="37"/>
        <v>0</v>
      </c>
      <c r="N114" s="484">
        <f t="shared" si="37"/>
        <v>0</v>
      </c>
      <c r="O114" s="489"/>
    </row>
    <row r="115" spans="1:17" s="70" customFormat="1" ht="14.25" hidden="1">
      <c r="A115" s="72"/>
      <c r="B115" s="74"/>
      <c r="C115" s="81"/>
      <c r="D115" s="75"/>
      <c r="E115" s="75"/>
      <c r="F115" s="75"/>
      <c r="G115" s="75"/>
      <c r="H115" s="75"/>
      <c r="I115" s="75"/>
      <c r="J115" s="75"/>
      <c r="K115" s="495"/>
      <c r="L115" s="496"/>
      <c r="M115" s="496"/>
      <c r="N115" s="496"/>
      <c r="O115" s="497"/>
    </row>
    <row r="116" spans="1:17" s="3" customFormat="1" ht="21" hidden="1" customHeight="1">
      <c r="A116" s="4"/>
      <c r="B116" s="498" t="s">
        <v>609</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34" t="s">
        <v>670</v>
      </c>
      <c r="C120" s="834"/>
      <c r="D120" s="834"/>
      <c r="E120" s="834"/>
      <c r="F120" s="834"/>
      <c r="G120" s="834"/>
      <c r="H120" s="834"/>
      <c r="I120" s="834"/>
      <c r="J120" s="834"/>
      <c r="K120" s="834"/>
      <c r="L120" s="834"/>
      <c r="M120" s="834"/>
      <c r="N120" s="834"/>
      <c r="O120" s="834"/>
      <c r="P120" s="834"/>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Streetlights</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8">HLOOKUP(B124,$E$15:$O$114,9,FALSE)</f>
        <v>1.7100000000000001E-2</v>
      </c>
      <c r="D124" s="682">
        <f>HLOOKUP(B124,$E$15:$O$114,16,FALSE)</f>
        <v>1.11E-2</v>
      </c>
      <c r="E124" s="683">
        <f>HLOOKUP(B124,$E$15:$O$114,23,FALSE)</f>
        <v>2.504</v>
      </c>
      <c r="F124" s="682">
        <f>HLOOKUP(B124,$E$15:$O$114,30,FALSE)</f>
        <v>12.955299999999999</v>
      </c>
      <c r="G124" s="683">
        <f>HLOOKUP(B124,$E$15:$O$114,37,FALSE)</f>
        <v>1.5699999999999999E-2</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8"/>
        <v>1.6799999999999999E-2</v>
      </c>
      <c r="D125" s="685">
        <f>HLOOKUP(B125,$E$15:$O$114,16,FALSE)</f>
        <v>1.12E-2</v>
      </c>
      <c r="E125" s="686">
        <f>HLOOKUP(B125,$E$15:$O$114,23,FALSE)</f>
        <v>2.6152000000000002</v>
      </c>
      <c r="F125" s="685">
        <f>HLOOKUP(B125,$E$15:$O$114,30,FALSE)</f>
        <v>13.776899999999999</v>
      </c>
      <c r="G125" s="686">
        <f>HLOOKUP(B125,$E$15:$O$114,37,FALSE)</f>
        <v>1.7000000000000001E-2</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9">HLOOKUP(B125,$E$15:$O$114,100,FALSE)</f>
        <v>0</v>
      </c>
    </row>
    <row r="126" spans="1:17">
      <c r="B126" s="501">
        <v>2013</v>
      </c>
      <c r="C126" s="684">
        <f t="shared" si="38"/>
        <v>1.7500000000000002E-2</v>
      </c>
      <c r="D126" s="685">
        <f t="shared" ref="D126:D133" si="40">HLOOKUP(B126,$E$15:$O$114,16,FALSE)</f>
        <v>1.18E-2</v>
      </c>
      <c r="E126" s="686">
        <f t="shared" ref="E126:E133" si="41">HLOOKUP(B126,$E$15:$O$114,23,FALSE)</f>
        <v>2.7355</v>
      </c>
      <c r="F126" s="685">
        <f t="shared" ref="F126:F133" si="42">HLOOKUP(B126,$E$15:$O$114,30,FALSE)</f>
        <v>13.9131</v>
      </c>
      <c r="G126" s="686">
        <f t="shared" ref="G126:G132" si="43">HLOOKUP(B126,$E$15:$O$114,37,FALSE)</f>
        <v>1.4200000000000001E-2</v>
      </c>
      <c r="H126" s="685">
        <f t="shared" ref="H126:H133" si="44">HLOOKUP(B126,$E$15:$O$114,44,FALSE)</f>
        <v>0</v>
      </c>
      <c r="I126" s="686">
        <f t="shared" ref="I126:I133" si="45">HLOOKUP(B126,$E$15:$O$114,51,FALSE)</f>
        <v>0</v>
      </c>
      <c r="J126" s="686">
        <f t="shared" ref="J126:J133" si="46">HLOOKUP(B126,$E$15:$O$114,58,FALSE)</f>
        <v>0</v>
      </c>
      <c r="K126" s="686">
        <f t="shared" ref="K126:K133" si="47">HLOOKUP(B126,$E$15:$O$114,65,FALSE)</f>
        <v>0</v>
      </c>
      <c r="L126" s="686">
        <f>HLOOKUP(B126,$E$15:$O$114,72,FALSE)</f>
        <v>0</v>
      </c>
      <c r="M126" s="686">
        <f t="shared" ref="M126:M133" si="48">HLOOKUP(B126,$E$15:$O$114,79,FALSE)</f>
        <v>0</v>
      </c>
      <c r="N126" s="686">
        <f t="shared" ref="N126:N133" si="49">HLOOKUP(B126,$E$15:$O$114,86,FALSE)</f>
        <v>0</v>
      </c>
      <c r="O126" s="686">
        <f t="shared" ref="O126:O133" si="50">HLOOKUP(B126,$E$15:$O$114,93,FALSE)</f>
        <v>0</v>
      </c>
      <c r="P126" s="686">
        <f t="shared" si="39"/>
        <v>0</v>
      </c>
    </row>
    <row r="127" spans="1:17">
      <c r="B127" s="501">
        <v>2014</v>
      </c>
      <c r="C127" s="684">
        <f t="shared" si="38"/>
        <v>1.9699999999999999E-2</v>
      </c>
      <c r="D127" s="685">
        <f>HLOOKUP(B127,$E$15:$O$114,16,FALSE)</f>
        <v>1.34E-2</v>
      </c>
      <c r="E127" s="686">
        <f>HLOOKUP(B127,$E$15:$O$114,23,FALSE)</f>
        <v>3.1166999999999998</v>
      </c>
      <c r="F127" s="685">
        <f>HLOOKUP(B127,$E$15:$O$114,30,FALSE)</f>
        <v>14.521699999999999</v>
      </c>
      <c r="G127" s="686">
        <f>HLOOKUP(B127,$E$15:$O$114,37,FALSE)</f>
        <v>8.8999999999999999E-3</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8"/>
        <v>1.9800000000000002E-2</v>
      </c>
      <c r="D128" s="685">
        <f t="shared" si="40"/>
        <v>1.34E-2</v>
      </c>
      <c r="E128" s="686">
        <f t="shared" si="41"/>
        <v>3.1553</v>
      </c>
      <c r="F128" s="685">
        <f t="shared" si="42"/>
        <v>14.715299999999999</v>
      </c>
      <c r="G128" s="686">
        <f t="shared" si="43"/>
        <v>1.1599999999999999E-2</v>
      </c>
      <c r="H128" s="685">
        <f t="shared" si="44"/>
        <v>0</v>
      </c>
      <c r="I128" s="686">
        <f t="shared" si="45"/>
        <v>0</v>
      </c>
      <c r="J128" s="686">
        <f t="shared" si="46"/>
        <v>0</v>
      </c>
      <c r="K128" s="686">
        <f t="shared" si="47"/>
        <v>0</v>
      </c>
      <c r="L128" s="686">
        <f t="shared" ref="L128:L133" si="51">HLOOKUP(B128,$E$15:$O$114,72,FALSE)</f>
        <v>0</v>
      </c>
      <c r="M128" s="686">
        <f t="shared" si="48"/>
        <v>0</v>
      </c>
      <c r="N128" s="686">
        <f t="shared" si="49"/>
        <v>0</v>
      </c>
      <c r="O128" s="686">
        <f t="shared" si="50"/>
        <v>0</v>
      </c>
      <c r="P128" s="686">
        <f t="shared" si="39"/>
        <v>0</v>
      </c>
    </row>
    <row r="129" spans="2:16">
      <c r="B129" s="501">
        <v>2016</v>
      </c>
      <c r="C129" s="684">
        <f t="shared" si="38"/>
        <v>1.6799999999999999E-2</v>
      </c>
      <c r="D129" s="685">
        <f t="shared" si="40"/>
        <v>1.37E-2</v>
      </c>
      <c r="E129" s="686">
        <f t="shared" si="41"/>
        <v>3.2206000000000001</v>
      </c>
      <c r="F129" s="685">
        <f t="shared" si="42"/>
        <v>15.076599999999999</v>
      </c>
      <c r="G129" s="686">
        <f t="shared" si="43"/>
        <v>1.18E-2</v>
      </c>
      <c r="H129" s="685">
        <f t="shared" si="44"/>
        <v>0</v>
      </c>
      <c r="I129" s="686">
        <f t="shared" si="45"/>
        <v>0</v>
      </c>
      <c r="J129" s="686">
        <f t="shared" si="46"/>
        <v>0</v>
      </c>
      <c r="K129" s="686">
        <f t="shared" si="47"/>
        <v>0</v>
      </c>
      <c r="L129" s="686">
        <f t="shared" si="51"/>
        <v>0</v>
      </c>
      <c r="M129" s="686">
        <f t="shared" si="48"/>
        <v>0</v>
      </c>
      <c r="N129" s="686">
        <f t="shared" si="49"/>
        <v>0</v>
      </c>
      <c r="O129" s="686">
        <f t="shared" si="50"/>
        <v>0</v>
      </c>
      <c r="P129" s="686">
        <f t="shared" si="39"/>
        <v>0</v>
      </c>
    </row>
    <row r="130" spans="2:16">
      <c r="B130" s="501">
        <v>2017</v>
      </c>
      <c r="C130" s="684">
        <f>HLOOKUP(B130,$E$15:$O$114,9,FALSE)</f>
        <v>1.1900000000000001E-2</v>
      </c>
      <c r="D130" s="685">
        <f t="shared" si="40"/>
        <v>1.3899999999999999E-2</v>
      </c>
      <c r="E130" s="686">
        <f t="shared" si="41"/>
        <v>3.2837999999999998</v>
      </c>
      <c r="F130" s="685">
        <f t="shared" si="42"/>
        <v>15.401</v>
      </c>
      <c r="G130" s="686">
        <f t="shared" si="43"/>
        <v>1.2E-2</v>
      </c>
      <c r="H130" s="685">
        <f t="shared" si="44"/>
        <v>0</v>
      </c>
      <c r="I130" s="686">
        <f t="shared" si="45"/>
        <v>0</v>
      </c>
      <c r="J130" s="686">
        <f t="shared" si="46"/>
        <v>0</v>
      </c>
      <c r="K130" s="686">
        <f t="shared" si="47"/>
        <v>0</v>
      </c>
      <c r="L130" s="686">
        <f t="shared" si="51"/>
        <v>0</v>
      </c>
      <c r="M130" s="686">
        <f t="shared" si="48"/>
        <v>0</v>
      </c>
      <c r="N130" s="686">
        <f t="shared" si="49"/>
        <v>0</v>
      </c>
      <c r="O130" s="686">
        <f t="shared" si="50"/>
        <v>0</v>
      </c>
      <c r="P130" s="686">
        <f t="shared" si="39"/>
        <v>0</v>
      </c>
    </row>
    <row r="131" spans="2:16">
      <c r="B131" s="501">
        <v>2018</v>
      </c>
      <c r="C131" s="684">
        <f t="shared" ref="C131:C133" si="52">HLOOKUP(B131,$E$15:$O$114,9,FALSE)</f>
        <v>7.0000000000000001E-3</v>
      </c>
      <c r="D131" s="685">
        <f t="shared" si="40"/>
        <v>1.41E-2</v>
      </c>
      <c r="E131" s="686">
        <f t="shared" si="41"/>
        <v>3.3248000000000002</v>
      </c>
      <c r="F131" s="685">
        <f t="shared" si="42"/>
        <v>15.6023</v>
      </c>
      <c r="G131" s="686">
        <f t="shared" si="43"/>
        <v>1.2200000000000001E-2</v>
      </c>
      <c r="H131" s="685">
        <f t="shared" si="44"/>
        <v>0</v>
      </c>
      <c r="I131" s="686">
        <f t="shared" si="45"/>
        <v>0</v>
      </c>
      <c r="J131" s="686">
        <f t="shared" si="46"/>
        <v>0</v>
      </c>
      <c r="K131" s="686">
        <f t="shared" si="47"/>
        <v>0</v>
      </c>
      <c r="L131" s="686">
        <f t="shared" si="51"/>
        <v>0</v>
      </c>
      <c r="M131" s="686">
        <f t="shared" si="48"/>
        <v>0</v>
      </c>
      <c r="N131" s="686">
        <f t="shared" si="49"/>
        <v>0</v>
      </c>
      <c r="O131" s="686">
        <f t="shared" si="50"/>
        <v>0</v>
      </c>
      <c r="P131" s="686">
        <f t="shared" si="39"/>
        <v>0</v>
      </c>
    </row>
    <row r="132" spans="2:16">
      <c r="B132" s="501">
        <v>2019</v>
      </c>
      <c r="C132" s="684">
        <f t="shared" si="52"/>
        <v>1.8E-3</v>
      </c>
      <c r="D132" s="685">
        <f t="shared" si="40"/>
        <v>1.4200000000000001E-2</v>
      </c>
      <c r="E132" s="686">
        <f t="shared" si="41"/>
        <v>3.3662000000000001</v>
      </c>
      <c r="F132" s="685">
        <f t="shared" si="42"/>
        <v>15.8773</v>
      </c>
      <c r="G132" s="686">
        <f t="shared" si="43"/>
        <v>1.23E-2</v>
      </c>
      <c r="H132" s="685">
        <f t="shared" si="44"/>
        <v>0</v>
      </c>
      <c r="I132" s="686">
        <f t="shared" si="45"/>
        <v>0</v>
      </c>
      <c r="J132" s="686">
        <f t="shared" si="46"/>
        <v>0</v>
      </c>
      <c r="K132" s="686">
        <f t="shared" si="47"/>
        <v>0</v>
      </c>
      <c r="L132" s="686">
        <f t="shared" si="51"/>
        <v>0</v>
      </c>
      <c r="M132" s="686">
        <f t="shared" si="48"/>
        <v>0</v>
      </c>
      <c r="N132" s="686">
        <f t="shared" si="49"/>
        <v>0</v>
      </c>
      <c r="O132" s="686">
        <f t="shared" si="50"/>
        <v>0</v>
      </c>
      <c r="P132" s="686">
        <f t="shared" si="39"/>
        <v>0</v>
      </c>
    </row>
    <row r="133" spans="2:16" hidden="1">
      <c r="B133" s="502">
        <v>2020</v>
      </c>
      <c r="C133" s="687">
        <f t="shared" si="52"/>
        <v>0</v>
      </c>
      <c r="D133" s="688">
        <f t="shared" si="40"/>
        <v>4.7999999999999996E-3</v>
      </c>
      <c r="E133" s="689">
        <f t="shared" si="41"/>
        <v>1.1271</v>
      </c>
      <c r="F133" s="688">
        <f t="shared" si="42"/>
        <v>5.3288000000000002</v>
      </c>
      <c r="G133" s="689">
        <f>HLOOKUP(B133,$E$15:$O$114,37,FALSE)</f>
        <v>4.1000000000000003E-3</v>
      </c>
      <c r="H133" s="688">
        <f t="shared" si="44"/>
        <v>0</v>
      </c>
      <c r="I133" s="689">
        <f t="shared" si="45"/>
        <v>0</v>
      </c>
      <c r="J133" s="689">
        <f t="shared" si="46"/>
        <v>0</v>
      </c>
      <c r="K133" s="689">
        <f t="shared" si="47"/>
        <v>0</v>
      </c>
      <c r="L133" s="689">
        <f t="shared" si="51"/>
        <v>0</v>
      </c>
      <c r="M133" s="689">
        <f t="shared" si="48"/>
        <v>0</v>
      </c>
      <c r="N133" s="689">
        <f t="shared" si="49"/>
        <v>0</v>
      </c>
      <c r="O133" s="689">
        <f t="shared" si="50"/>
        <v>0</v>
      </c>
      <c r="P133" s="689">
        <f t="shared" si="39"/>
        <v>0</v>
      </c>
    </row>
    <row r="134" spans="2:16" ht="18.75" customHeight="1">
      <c r="B134" s="498" t="s">
        <v>626</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18"/>
  <sheetViews>
    <sheetView zoomScale="90" zoomScaleNormal="90" workbookViewId="0">
      <selection activeCell="J31" sqref="J31"/>
    </sheetView>
  </sheetViews>
  <sheetFormatPr defaultColWidth="9" defaultRowHeight="15"/>
  <cols>
    <col min="1" max="16384" width="9" style="12"/>
  </cols>
  <sheetData>
    <row r="14" spans="2:24" ht="15.75">
      <c r="B14" s="588" t="s">
        <v>505</v>
      </c>
    </row>
    <row r="15" spans="2:24" ht="15.75">
      <c r="B15" s="588"/>
    </row>
    <row r="16" spans="2:24" s="668" customFormat="1" ht="28.5" customHeight="1">
      <c r="B16" s="835" t="s">
        <v>629</v>
      </c>
      <c r="C16" s="835"/>
      <c r="D16" s="835"/>
      <c r="E16" s="835"/>
      <c r="F16" s="835"/>
      <c r="G16" s="835"/>
      <c r="H16" s="835"/>
      <c r="I16" s="835"/>
      <c r="J16" s="835"/>
      <c r="K16" s="835"/>
      <c r="L16" s="835"/>
      <c r="M16" s="835"/>
      <c r="N16" s="835"/>
      <c r="O16" s="835"/>
      <c r="P16" s="835"/>
      <c r="Q16" s="835"/>
      <c r="R16" s="835"/>
      <c r="S16" s="835"/>
      <c r="T16" s="835"/>
      <c r="U16" s="835"/>
      <c r="V16" s="835"/>
      <c r="W16" s="835"/>
      <c r="X16" s="835"/>
    </row>
    <row r="18" spans="2:2">
      <c r="B18" s="12" t="s">
        <v>787</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Hesselink, Tim</cp:lastModifiedBy>
  <cp:lastPrinted>2017-05-24T00:43:43Z</cp:lastPrinted>
  <dcterms:created xsi:type="dcterms:W3CDTF">2012-03-05T18:56:04Z</dcterms:created>
  <dcterms:modified xsi:type="dcterms:W3CDTF">2021-01-12T15:09:53Z</dcterms:modified>
</cp:coreProperties>
</file>