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4226"/>
  <mc:AlternateContent xmlns:mc="http://schemas.openxmlformats.org/markup-compatibility/2006">
    <mc:Choice Requires="x15">
      <x15ac:absPath xmlns:x15ac="http://schemas.microsoft.com/office/spreadsheetml/2010/11/ac" url="Y:\OEB\Rate Applications\2021 IRM\"/>
    </mc:Choice>
  </mc:AlternateContent>
  <xr:revisionPtr revIDLastSave="0" documentId="13_ncr:1_{94732ED7-DB6B-4F81-A116-8DC5E5355D13}" xr6:coauthVersionLast="45" xr6:coauthVersionMax="45" xr10:uidLastSave="{00000000-0000-0000-0000-000000000000}"/>
  <bookViews>
    <workbookView xWindow="28680" yWindow="-120" windowWidth="29040" windowHeight="15840" tabRatio="789"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H169" i="47" l="1"/>
  <c r="H168" i="47"/>
  <c r="H167" i="47"/>
  <c r="H166" i="47"/>
  <c r="H165" i="47"/>
  <c r="L53" i="45" l="1"/>
  <c r="L46" i="45"/>
  <c r="L39" i="45"/>
  <c r="L32" i="45"/>
  <c r="L25" i="45"/>
  <c r="L18" i="45"/>
  <c r="F31" i="44"/>
  <c r="F30" i="44"/>
  <c r="E30" i="44"/>
  <c r="D30" i="44"/>
  <c r="C130" i="45" l="1"/>
  <c r="D130" i="45"/>
  <c r="E130" i="45"/>
  <c r="F130" i="45"/>
  <c r="G130" i="45"/>
  <c r="H130" i="45"/>
  <c r="H129" i="45" l="1"/>
  <c r="H128" i="45"/>
  <c r="H127" i="45"/>
  <c r="H126" i="45"/>
  <c r="H125" i="45"/>
  <c r="H124" i="45"/>
  <c r="G129" i="45"/>
  <c r="G128" i="45"/>
  <c r="G127" i="45"/>
  <c r="G126" i="45"/>
  <c r="G125" i="45"/>
  <c r="G124" i="45"/>
  <c r="E129" i="45"/>
  <c r="E128" i="45"/>
  <c r="E127" i="45"/>
  <c r="E126" i="45"/>
  <c r="E125" i="45"/>
  <c r="E124" i="45"/>
  <c r="D129" i="45"/>
  <c r="D128" i="45"/>
  <c r="D127" i="45"/>
  <c r="D126" i="45"/>
  <c r="D125" i="45"/>
  <c r="D124" i="45"/>
  <c r="C129" i="45"/>
  <c r="C128" i="45"/>
  <c r="C127" i="45"/>
  <c r="C126" i="45"/>
  <c r="C125" i="45"/>
  <c r="C124" i="45"/>
  <c r="AA493" i="79" l="1"/>
  <c r="AA490" i="79"/>
  <c r="AA488" i="79"/>
  <c r="AA487" i="79"/>
  <c r="L18" i="44" l="1"/>
  <c r="E18" i="44"/>
  <c r="D18" i="44"/>
  <c r="K14" i="44"/>
  <c r="K18" i="44" s="1"/>
  <c r="J14" i="44"/>
  <c r="J18" i="44" s="1"/>
  <c r="I14" i="44"/>
  <c r="I18" i="44" s="1"/>
  <c r="L53" i="43"/>
  <c r="K53" i="43"/>
  <c r="J53" i="43"/>
  <c r="I53" i="43"/>
  <c r="H53" i="43"/>
  <c r="H14" i="44" s="1"/>
  <c r="H18" i="44" s="1"/>
  <c r="G53" i="43"/>
  <c r="G14" i="44" s="1"/>
  <c r="G18" i="44" s="1"/>
  <c r="F53" i="43"/>
  <c r="F14" i="44" s="1"/>
  <c r="F18" i="44" s="1"/>
  <c r="D53" i="43"/>
  <c r="M13" i="44"/>
  <c r="L13" i="44"/>
  <c r="K13" i="44"/>
  <c r="J13" i="44"/>
  <c r="I13" i="44"/>
  <c r="E13" i="44"/>
  <c r="J52" i="43"/>
  <c r="I52" i="43"/>
  <c r="H52" i="43"/>
  <c r="H13" i="44" s="1"/>
  <c r="G52" i="43"/>
  <c r="G13" i="44" s="1"/>
  <c r="F52" i="43"/>
  <c r="F13" i="44" s="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29" i="44"/>
  <c r="L33" i="44" s="1"/>
  <c r="K29" i="44"/>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L123" i="45"/>
  <c r="N122" i="45"/>
  <c r="J122" i="45"/>
  <c r="M29" i="44"/>
  <c r="M33" i="44" s="1"/>
  <c r="O13" i="44"/>
  <c r="P28" i="44"/>
  <c r="N14" i="44"/>
  <c r="N18" i="44" s="1"/>
  <c r="J123" i="45"/>
  <c r="P122" i="45"/>
  <c r="K28" i="44"/>
  <c r="L14" i="44"/>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E53" i="43"/>
  <c r="E29" i="44" s="1"/>
  <c r="E33" i="44" s="1"/>
  <c r="Y21" i="46"/>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Z401" i="79"/>
  <c r="Z767" i="79"/>
  <c r="Z218" i="79"/>
  <c r="Z950" i="79"/>
  <c r="Z584" i="79"/>
  <c r="Z35" i="79"/>
  <c r="D123" i="45"/>
  <c r="E14" i="44"/>
  <c r="Z585" i="79"/>
  <c r="Z744" i="79" s="1"/>
  <c r="Z219" i="79"/>
  <c r="Z378" i="79" s="1"/>
  <c r="Z402" i="79"/>
  <c r="Z561" i="79" s="1"/>
  <c r="Z768" i="79"/>
  <c r="Z927" i="79" s="1"/>
  <c r="Z951" i="79"/>
  <c r="Z1110" i="79" s="1"/>
  <c r="Z36" i="79"/>
  <c r="Z195" i="79" s="1"/>
  <c r="AE406" i="46"/>
  <c r="AE950" i="79"/>
  <c r="AE401" i="79"/>
  <c r="AE767" i="79"/>
  <c r="AE584" i="79"/>
  <c r="AE218" i="79"/>
  <c r="AE35" i="79"/>
  <c r="J43" i="44"/>
  <c r="J53" i="44" s="1"/>
  <c r="AE402" i="79"/>
  <c r="AE585" i="79"/>
  <c r="AE951" i="79"/>
  <c r="AE1110" i="79" s="1"/>
  <c r="AE768" i="79"/>
  <c r="AE219" i="79"/>
  <c r="AE36" i="79"/>
  <c r="Y277" i="46"/>
  <c r="D13" i="44"/>
  <c r="Y767" i="79"/>
  <c r="Y584" i="79"/>
  <c r="Y218" i="79"/>
  <c r="Y950" i="79"/>
  <c r="Y401" i="79"/>
  <c r="Y35" i="79"/>
  <c r="AC148" i="46"/>
  <c r="AC767" i="79"/>
  <c r="AC950" i="79"/>
  <c r="AC401" i="79"/>
  <c r="AC584" i="79"/>
  <c r="AC218" i="79"/>
  <c r="AC35" i="79"/>
  <c r="Y407" i="46"/>
  <c r="Y513" i="46" s="1"/>
  <c r="D14" i="44"/>
  <c r="Y951" i="79"/>
  <c r="Y1110" i="79" s="1"/>
  <c r="Y402" i="79"/>
  <c r="Y561" i="79" s="1"/>
  <c r="Y768" i="79"/>
  <c r="Y927" i="79" s="1"/>
  <c r="Y585" i="79"/>
  <c r="Y744" i="79" s="1"/>
  <c r="Y219" i="79"/>
  <c r="Y378" i="79" s="1"/>
  <c r="Y36" i="79"/>
  <c r="Y195" i="79" s="1"/>
  <c r="AC278" i="46"/>
  <c r="AC395" i="46" s="1"/>
  <c r="AC768" i="79"/>
  <c r="AC944" i="79" s="1"/>
  <c r="AC585" i="79"/>
  <c r="AC219" i="79"/>
  <c r="AC951" i="79"/>
  <c r="AC1110" i="79" s="1"/>
  <c r="AC402" i="79"/>
  <c r="AC36" i="79"/>
  <c r="AD148" i="46"/>
  <c r="AD401" i="79"/>
  <c r="AD584" i="79"/>
  <c r="AD950" i="79"/>
  <c r="AD767" i="79"/>
  <c r="AD218" i="79"/>
  <c r="AD35" i="79"/>
  <c r="H123" i="45"/>
  <c r="AD768" i="79"/>
  <c r="AD944" i="79" s="1"/>
  <c r="AD951" i="79"/>
  <c r="AD1110" i="79" s="1"/>
  <c r="AD402" i="79"/>
  <c r="AD576" i="79" s="1"/>
  <c r="AD585" i="79"/>
  <c r="AD219" i="79"/>
  <c r="AD392" i="79" s="1"/>
  <c r="AD36" i="79"/>
  <c r="AA406" i="46"/>
  <c r="AA950" i="79"/>
  <c r="AA767" i="79"/>
  <c r="AA584" i="79"/>
  <c r="AA218" i="79"/>
  <c r="AA401" i="79"/>
  <c r="AA35" i="79"/>
  <c r="F43" i="44"/>
  <c r="F53" i="44" s="1"/>
  <c r="AA402" i="79"/>
  <c r="AA576" i="79" s="1"/>
  <c r="AA768" i="79"/>
  <c r="AA219" i="79"/>
  <c r="AA951" i="79"/>
  <c r="AA1110" i="79" s="1"/>
  <c r="AA585" i="79"/>
  <c r="AA36" i="79"/>
  <c r="AA208" i="79" s="1"/>
  <c r="AB406" i="46"/>
  <c r="AB767" i="79"/>
  <c r="AB584" i="79"/>
  <c r="AB218" i="79"/>
  <c r="AB950" i="79"/>
  <c r="AB401" i="79"/>
  <c r="AB35" i="79"/>
  <c r="AB407" i="46"/>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F126" i="45" s="1"/>
  <c r="G37" i="45"/>
  <c r="K58" i="45"/>
  <c r="K51" i="45"/>
  <c r="K30" i="45"/>
  <c r="K44" i="45"/>
  <c r="K37" i="45"/>
  <c r="H58" i="45"/>
  <c r="H44" i="45"/>
  <c r="F127" i="45" s="1"/>
  <c r="H51" i="45"/>
  <c r="E51" i="45"/>
  <c r="E37" i="45"/>
  <c r="E44" i="45"/>
  <c r="F124" i="45" s="1"/>
  <c r="I58" i="45"/>
  <c r="I44" i="45"/>
  <c r="I37" i="45"/>
  <c r="I51" i="45"/>
  <c r="F51" i="45"/>
  <c r="F44" i="45"/>
  <c r="F125" i="45" s="1"/>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L129" i="45"/>
  <c r="AF516" i="46"/>
  <c r="J127" i="45"/>
  <c r="C133" i="45"/>
  <c r="Y1113" i="79" s="1"/>
  <c r="N130" i="45"/>
  <c r="AG258" i="46"/>
  <c r="AG259" i="46" s="1"/>
  <c r="K125" i="45"/>
  <c r="K128" i="45"/>
  <c r="AJ516" i="46"/>
  <c r="AJ520" i="46" s="1"/>
  <c r="N127" i="45"/>
  <c r="K126" i="45"/>
  <c r="AG387" i="46" s="1"/>
  <c r="AA381" i="79"/>
  <c r="AA382" i="79" s="1"/>
  <c r="J125" i="45"/>
  <c r="AF258" i="46" s="1"/>
  <c r="Y258" i="46"/>
  <c r="Y259" i="46" s="1"/>
  <c r="F128" i="45"/>
  <c r="L130" i="45"/>
  <c r="J128" i="45"/>
  <c r="K127" i="45"/>
  <c r="AG516" i="46" s="1"/>
  <c r="AG520" i="46" s="1"/>
  <c r="J124" i="45"/>
  <c r="AF130" i="46" s="1"/>
  <c r="AF131" i="46" s="1"/>
  <c r="K54" i="43" s="1"/>
  <c r="I129" i="45"/>
  <c r="K124" i="45"/>
  <c r="AG130" i="46" s="1"/>
  <c r="AG131" i="46" s="1"/>
  <c r="L54" i="43" s="1"/>
  <c r="AE198" i="79"/>
  <c r="AE202" i="79" s="1"/>
  <c r="C132" i="45"/>
  <c r="M130" i="45"/>
  <c r="L125" i="45"/>
  <c r="AH258" i="46" s="1"/>
  <c r="L128" i="45"/>
  <c r="AI516" i="46"/>
  <c r="M127" i="45"/>
  <c r="K129" i="45"/>
  <c r="K130" i="45"/>
  <c r="J129" i="45"/>
  <c r="AH516" i="46"/>
  <c r="L127" i="45"/>
  <c r="AI387" i="46"/>
  <c r="AI389" i="46" s="1"/>
  <c r="F129"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AK930" i="79"/>
  <c r="AK941" i="79" s="1"/>
  <c r="P79" i="43" s="1"/>
  <c r="AL930" i="79"/>
  <c r="AE930" i="79"/>
  <c r="AE941" i="79" s="1"/>
  <c r="J79" i="43" s="1"/>
  <c r="AF930" i="79"/>
  <c r="AC930" i="79"/>
  <c r="AA930" i="79"/>
  <c r="AB930" i="79"/>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57" i="79"/>
  <c r="E76" i="43" s="1"/>
  <c r="AC757" i="79"/>
  <c r="H76" i="43" s="1"/>
  <c r="AJ747" i="79"/>
  <c r="AJ757" i="79" s="1"/>
  <c r="O76" i="43" s="1"/>
  <c r="AH747" i="79"/>
  <c r="AH757" i="79" s="1"/>
  <c r="M76" i="43" s="1"/>
  <c r="AA757" i="79"/>
  <c r="F76" i="43" s="1"/>
  <c r="AB757" i="79"/>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B941" i="79" l="1"/>
  <c r="G79" i="43" s="1"/>
  <c r="AB937" i="79"/>
  <c r="AB939" i="79"/>
  <c r="AB938" i="79"/>
  <c r="AA941" i="79"/>
  <c r="F79" i="43" s="1"/>
  <c r="AA938" i="79"/>
  <c r="AA937" i="79"/>
  <c r="AA939" i="79"/>
  <c r="AC941" i="79"/>
  <c r="H79" i="43" s="1"/>
  <c r="AC937" i="79"/>
  <c r="AC939" i="79"/>
  <c r="AC938" i="79"/>
  <c r="Y938" i="79"/>
  <c r="Y939" i="79"/>
  <c r="Y937" i="79"/>
  <c r="AD939" i="79"/>
  <c r="AD937" i="79"/>
  <c r="AD938" i="79"/>
  <c r="Z941" i="79"/>
  <c r="E79" i="43" s="1"/>
  <c r="Z937" i="79"/>
  <c r="Z939" i="79"/>
  <c r="Z938" i="79"/>
  <c r="AK568" i="79"/>
  <c r="AK565" i="79"/>
  <c r="AK569" i="79"/>
  <c r="AK570" i="79"/>
  <c r="AK571" i="79"/>
  <c r="AK567" i="79"/>
  <c r="AK566"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AI521" i="46"/>
  <c r="N63" i="43" s="1"/>
  <c r="AG201" i="79"/>
  <c r="AH521" i="46"/>
  <c r="M63" i="43" s="1"/>
  <c r="Q26" i="47"/>
  <c r="AK205" i="79"/>
  <c r="P67" i="43" s="1"/>
  <c r="AF200"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Z569"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I1125" i="79"/>
  <c r="N82" i="43" s="1"/>
  <c r="AF1125" i="79"/>
  <c r="K82" i="43" s="1"/>
  <c r="AH1123" i="79"/>
  <c r="AH1121" i="79"/>
  <c r="AH1122" i="79"/>
  <c r="AH1114" i="79"/>
  <c r="AH1120" i="79"/>
  <c r="AH1118" i="79"/>
  <c r="AH1116" i="79"/>
  <c r="AH1117" i="79"/>
  <c r="AH1115" i="79"/>
  <c r="AH1119"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383" i="79"/>
  <c r="S56" i="47"/>
  <c r="R54" i="43"/>
  <c r="R30" i="47"/>
  <c r="P39"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K104" i="43" l="1"/>
  <c r="T183" i="47"/>
  <c r="V231" i="47"/>
  <c r="O217" i="47"/>
  <c r="N231" i="47"/>
  <c r="L214" i="47"/>
  <c r="T213" i="47"/>
  <c r="R168" i="47"/>
  <c r="S188" i="47"/>
  <c r="Q182" i="47"/>
  <c r="M190" i="47"/>
  <c r="M231" i="47"/>
  <c r="J212" i="47"/>
  <c r="O181" i="47"/>
  <c r="I176" i="47"/>
  <c r="I231" i="47"/>
  <c r="S187" i="47"/>
  <c r="I180" i="47"/>
  <c r="R180" i="47"/>
  <c r="N184" i="47"/>
  <c r="P232" i="47"/>
  <c r="V170" i="47"/>
  <c r="M189" i="47"/>
  <c r="O174" i="47"/>
  <c r="O233" i="47"/>
  <c r="I221" i="47"/>
  <c r="S221" i="47"/>
  <c r="L235" i="47"/>
  <c r="K168" i="47"/>
  <c r="U190" i="47"/>
  <c r="M195" i="47"/>
  <c r="I167" i="47"/>
  <c r="T226" i="47"/>
  <c r="S185" i="47"/>
  <c r="S227" i="47"/>
  <c r="O176" i="47"/>
  <c r="O221" i="47"/>
  <c r="M236" i="47"/>
  <c r="O187" i="47"/>
  <c r="I197" i="47"/>
  <c r="O213" i="47"/>
  <c r="Q171" i="47"/>
  <c r="S218" i="47"/>
  <c r="O204" i="47"/>
  <c r="T220" i="47"/>
  <c r="S172" i="47"/>
  <c r="E33" i="43"/>
  <c r="S214" i="47"/>
  <c r="P169" i="47"/>
  <c r="M205" i="47"/>
  <c r="S235" i="47"/>
  <c r="Q200" i="47"/>
  <c r="E39" i="43"/>
  <c r="I230" i="47"/>
  <c r="V171" i="47"/>
  <c r="O215" i="47"/>
  <c r="P171" i="47"/>
  <c r="O206" i="47"/>
  <c r="M172" i="47"/>
  <c r="L174" i="47"/>
  <c r="R173" i="47"/>
  <c r="K236" i="47"/>
  <c r="U202" i="47"/>
  <c r="R218" i="47"/>
  <c r="R217" i="47"/>
  <c r="K216" i="47"/>
  <c r="V230" i="47"/>
  <c r="R174" i="47"/>
  <c r="R220" i="47"/>
  <c r="R215" i="47"/>
  <c r="R200" i="47"/>
  <c r="R228" i="47"/>
  <c r="R176" i="47"/>
  <c r="N225" i="47"/>
  <c r="N171" i="47"/>
  <c r="N211" i="47"/>
  <c r="N175" i="47"/>
  <c r="N204" i="47"/>
  <c r="E34" i="43"/>
  <c r="N217" i="47"/>
  <c r="N210" i="47"/>
  <c r="P190" i="47"/>
  <c r="P185" i="47"/>
  <c r="P199" i="47"/>
  <c r="P195" i="47"/>
  <c r="P210" i="47"/>
  <c r="P201" i="47"/>
  <c r="E36" i="43"/>
  <c r="P234" i="47"/>
  <c r="P221" i="47"/>
  <c r="P235" i="47"/>
  <c r="P176" i="47"/>
  <c r="P191" i="47"/>
  <c r="P205" i="47"/>
  <c r="P212" i="47"/>
  <c r="P196" i="47"/>
  <c r="P217" i="47"/>
  <c r="P170" i="47"/>
  <c r="P180" i="47"/>
  <c r="P229" i="47"/>
  <c r="P165" i="47"/>
  <c r="P213" i="47"/>
  <c r="P200" i="47"/>
  <c r="P167" i="47"/>
  <c r="P166" i="47"/>
  <c r="P203" i="47"/>
  <c r="P187" i="47"/>
  <c r="P227" i="47"/>
  <c r="P206" i="47"/>
  <c r="P202" i="47"/>
  <c r="P181" i="47"/>
  <c r="P168" i="47"/>
  <c r="P188" i="47"/>
  <c r="P219" i="47"/>
  <c r="P184" i="47"/>
  <c r="P204" i="47"/>
  <c r="P211" i="47"/>
  <c r="P231" i="47"/>
  <c r="P183" i="47"/>
  <c r="P214" i="47"/>
  <c r="P215" i="47"/>
  <c r="P174" i="47"/>
  <c r="P226" i="47"/>
  <c r="P228" i="47"/>
  <c r="P225" i="47"/>
  <c r="P236" i="47"/>
  <c r="P220" i="47"/>
  <c r="P182" i="47"/>
  <c r="P198" i="47"/>
  <c r="P172" i="47"/>
  <c r="P197" i="47"/>
  <c r="P216" i="47"/>
  <c r="P230" i="47"/>
  <c r="P189" i="47"/>
  <c r="P173" i="47"/>
  <c r="P186" i="47"/>
  <c r="P233" i="47"/>
  <c r="P175" i="47"/>
  <c r="V228" i="47"/>
  <c r="V221" i="47"/>
  <c r="V169" i="47"/>
  <c r="V216" i="47"/>
  <c r="V217" i="47"/>
  <c r="V218" i="47"/>
  <c r="V196" i="47"/>
  <c r="J181" i="47"/>
  <c r="J225" i="47"/>
  <c r="J173" i="47"/>
  <c r="J210" i="47"/>
  <c r="J189" i="47"/>
  <c r="J175" i="47"/>
  <c r="K232" i="47"/>
  <c r="R226" i="47"/>
  <c r="U218" i="47"/>
  <c r="U200" i="47"/>
  <c r="U211" i="47"/>
  <c r="U236" i="47"/>
  <c r="U203" i="47"/>
  <c r="N176" i="47"/>
  <c r="U232" i="47"/>
  <c r="V185" i="47"/>
  <c r="L212" i="47"/>
  <c r="L187" i="47"/>
  <c r="L215" i="47"/>
  <c r="L232" i="47"/>
  <c r="L196" i="47"/>
  <c r="L229" i="47"/>
  <c r="L169" i="47"/>
  <c r="K171" i="47"/>
  <c r="K235" i="47"/>
  <c r="K220" i="47"/>
  <c r="K215" i="47"/>
  <c r="K183" i="47"/>
  <c r="K205" i="47"/>
  <c r="K202" i="47"/>
  <c r="U226" i="47"/>
  <c r="L219" i="47"/>
  <c r="P218" i="47"/>
  <c r="L211" i="47"/>
  <c r="K210" i="47"/>
  <c r="T219" i="47"/>
  <c r="T203" i="47"/>
  <c r="I172" i="47"/>
  <c r="T199" i="47"/>
  <c r="T169" i="47"/>
  <c r="M198" i="47"/>
  <c r="T75" i="47"/>
  <c r="T227" i="47"/>
  <c r="T181" i="47"/>
  <c r="T205" i="47"/>
  <c r="T182" i="47"/>
  <c r="T165" i="47"/>
  <c r="T187" i="47"/>
  <c r="T195" i="47"/>
  <c r="T173" i="47"/>
  <c r="T190" i="47"/>
  <c r="T221" i="47"/>
  <c r="T216" i="47"/>
  <c r="T210" i="47"/>
  <c r="T230" i="47"/>
  <c r="T171" i="47"/>
  <c r="T175" i="47"/>
  <c r="T188" i="47"/>
  <c r="S197" i="47"/>
  <c r="S213" i="47"/>
  <c r="S174" i="47"/>
  <c r="S181" i="47"/>
  <c r="S168" i="47"/>
  <c r="S165" i="47"/>
  <c r="S189" i="47"/>
  <c r="S169" i="47"/>
  <c r="S182" i="47"/>
  <c r="S190" i="47"/>
  <c r="S210" i="47"/>
  <c r="S191" i="47"/>
  <c r="S212" i="47"/>
  <c r="S226" i="47"/>
  <c r="S201" i="47"/>
  <c r="S203" i="47"/>
  <c r="S215" i="47"/>
  <c r="S231" i="47"/>
  <c r="S196" i="47"/>
  <c r="S206" i="47"/>
  <c r="S176" i="47"/>
  <c r="S167" i="47"/>
  <c r="S225" i="47"/>
  <c r="S180" i="47"/>
  <c r="S217" i="47"/>
  <c r="S236" i="47"/>
  <c r="S170" i="47"/>
  <c r="S229" i="47"/>
  <c r="Q216" i="47"/>
  <c r="Q181" i="47"/>
  <c r="Q195" i="47"/>
  <c r="Q236" i="47"/>
  <c r="Q191" i="47"/>
  <c r="Q212" i="47"/>
  <c r="Q175" i="47"/>
  <c r="Q228" i="47"/>
  <c r="Q234" i="47"/>
  <c r="Q201" i="47"/>
  <c r="Q221" i="47"/>
  <c r="Q173" i="47"/>
  <c r="Q176" i="47"/>
  <c r="Q203" i="47"/>
  <c r="Q168" i="47"/>
  <c r="Q167" i="47"/>
  <c r="Q169" i="47"/>
  <c r="Q202" i="47"/>
  <c r="Q166" i="47"/>
  <c r="Q184" i="47"/>
  <c r="Q185" i="47"/>
  <c r="Q198" i="47"/>
  <c r="K190" i="47"/>
  <c r="V189" i="47"/>
  <c r="Q190" i="47"/>
  <c r="M211" i="47"/>
  <c r="R235" i="47"/>
  <c r="U181" i="47"/>
  <c r="N183" i="47"/>
  <c r="S219" i="47"/>
  <c r="K201" i="47"/>
  <c r="L176" i="47"/>
  <c r="V165" i="47"/>
  <c r="M228" i="47"/>
  <c r="Q230" i="47"/>
  <c r="R231" i="47"/>
  <c r="N190" i="47"/>
  <c r="U225" i="47"/>
  <c r="T234" i="47"/>
  <c r="K172" i="47"/>
  <c r="T231" i="47"/>
  <c r="Q199" i="47"/>
  <c r="U228" i="47"/>
  <c r="M168" i="47"/>
  <c r="V210" i="47"/>
  <c r="N202" i="47"/>
  <c r="U189" i="47"/>
  <c r="O172" i="47"/>
  <c r="O195" i="47"/>
  <c r="O197" i="47"/>
  <c r="O228" i="47"/>
  <c r="T229" i="47"/>
  <c r="S200" i="47"/>
  <c r="R198" i="47"/>
  <c r="M234" i="47"/>
  <c r="N198" i="47"/>
  <c r="U215" i="47"/>
  <c r="I175" i="47"/>
  <c r="I182" i="47"/>
  <c r="I203" i="47"/>
  <c r="I233" i="47"/>
  <c r="I216" i="47"/>
  <c r="K169" i="47"/>
  <c r="Q229" i="47"/>
  <c r="M206" i="47"/>
  <c r="T166" i="47"/>
  <c r="L199" i="47"/>
  <c r="T167" i="47"/>
  <c r="S198" i="47"/>
  <c r="T198" i="47"/>
  <c r="Q225" i="47"/>
  <c r="R167" i="47"/>
  <c r="R187" i="47"/>
  <c r="Q217" i="47"/>
  <c r="J191" i="47"/>
  <c r="J231" i="47"/>
  <c r="J236" i="47"/>
  <c r="L189" i="47"/>
  <c r="M197" i="47"/>
  <c r="N200" i="47"/>
  <c r="Q172" i="47"/>
  <c r="Q215" i="47"/>
  <c r="Q235" i="47"/>
  <c r="T211" i="47"/>
  <c r="K197" i="47"/>
  <c r="K213" i="47"/>
  <c r="K231" i="47"/>
  <c r="K175" i="47"/>
  <c r="K196" i="47"/>
  <c r="K217" i="47"/>
  <c r="K187" i="47"/>
  <c r="K191" i="47"/>
  <c r="K229" i="47"/>
  <c r="K206" i="47"/>
  <c r="K170" i="47"/>
  <c r="K180" i="47"/>
  <c r="K184" i="47"/>
  <c r="K199" i="47"/>
  <c r="K173" i="47"/>
  <c r="K227" i="47"/>
  <c r="K203" i="47"/>
  <c r="K221" i="47"/>
  <c r="K228" i="47"/>
  <c r="H20" i="43"/>
  <c r="K198" i="47"/>
  <c r="Q232" i="47"/>
  <c r="Q170" i="47"/>
  <c r="R182" i="47"/>
  <c r="M196" i="47"/>
  <c r="U220" i="47"/>
  <c r="S195" i="47"/>
  <c r="N188" i="47"/>
  <c r="T225" i="47"/>
  <c r="Q233" i="47"/>
  <c r="K176" i="47"/>
  <c r="T180" i="47"/>
  <c r="V202" i="47"/>
  <c r="E37" i="43"/>
  <c r="M216" i="47"/>
  <c r="R214" i="47"/>
  <c r="U227" i="47"/>
  <c r="N206" i="47"/>
  <c r="T172" i="47"/>
  <c r="S230" i="47"/>
  <c r="K166" i="47"/>
  <c r="L210" i="47"/>
  <c r="R203" i="47"/>
  <c r="T215" i="47"/>
  <c r="M173" i="47"/>
  <c r="Q218" i="47"/>
  <c r="N167" i="47"/>
  <c r="O200" i="47"/>
  <c r="O198" i="47"/>
  <c r="O210" i="47"/>
  <c r="O225" i="47"/>
  <c r="K230" i="47"/>
  <c r="U213" i="47"/>
  <c r="M217" i="47"/>
  <c r="V235" i="47"/>
  <c r="N166" i="47"/>
  <c r="I171" i="47"/>
  <c r="I186" i="47"/>
  <c r="I184" i="47"/>
  <c r="I213" i="47"/>
  <c r="I220" i="47"/>
  <c r="Q196" i="47"/>
  <c r="M202" i="47"/>
  <c r="Q186" i="47"/>
  <c r="Q188" i="47"/>
  <c r="K204" i="47"/>
  <c r="L206" i="47"/>
  <c r="M210" i="47"/>
  <c r="E40" i="43"/>
  <c r="S234" i="47"/>
  <c r="T235" i="47"/>
  <c r="T184" i="47"/>
  <c r="S186" i="47"/>
  <c r="T186" i="47"/>
  <c r="J200" i="47"/>
  <c r="K234" i="47"/>
  <c r="L171" i="47"/>
  <c r="M203" i="47"/>
  <c r="N168" i="47"/>
  <c r="M186" i="47"/>
  <c r="M180" i="47"/>
  <c r="I198" i="47"/>
  <c r="R57" i="43"/>
  <c r="J232" i="47"/>
  <c r="J234" i="47"/>
  <c r="J216" i="47"/>
  <c r="J198" i="47"/>
  <c r="J199" i="47"/>
  <c r="J205" i="47"/>
  <c r="J166" i="47"/>
  <c r="J168" i="47"/>
  <c r="J228" i="47"/>
  <c r="J219" i="47"/>
  <c r="J220" i="47"/>
  <c r="J197" i="47"/>
  <c r="J196" i="47"/>
  <c r="J201" i="47"/>
  <c r="J174" i="47"/>
  <c r="J176" i="47"/>
  <c r="J217" i="47"/>
  <c r="J229" i="47"/>
  <c r="J227" i="47"/>
  <c r="J188" i="47"/>
  <c r="J185" i="47"/>
  <c r="J187" i="47"/>
  <c r="J172" i="47"/>
  <c r="J230" i="47"/>
  <c r="J218" i="47"/>
  <c r="J235" i="47"/>
  <c r="J180" i="47"/>
  <c r="E30" i="43"/>
  <c r="J190" i="47"/>
  <c r="J170" i="47"/>
  <c r="J215" i="47"/>
  <c r="J226" i="47"/>
  <c r="J214" i="47"/>
  <c r="J206" i="47"/>
  <c r="J182" i="47"/>
  <c r="J204" i="47"/>
  <c r="J186" i="47"/>
  <c r="J165" i="47"/>
  <c r="U229" i="47"/>
  <c r="U47" i="47"/>
  <c r="U230" i="47"/>
  <c r="U175" i="47"/>
  <c r="U169" i="47"/>
  <c r="U217" i="47"/>
  <c r="U167" i="47"/>
  <c r="U176" i="47"/>
  <c r="U171" i="47"/>
  <c r="U197" i="47"/>
  <c r="U174" i="47"/>
  <c r="U188" i="47"/>
  <c r="U173" i="47"/>
  <c r="U165" i="47"/>
  <c r="U231" i="47"/>
  <c r="U187" i="47"/>
  <c r="U204" i="47"/>
  <c r="U219" i="47"/>
  <c r="U205" i="47"/>
  <c r="U170" i="47"/>
  <c r="U196" i="47"/>
  <c r="U198" i="47"/>
  <c r="U210" i="47"/>
  <c r="U172" i="47"/>
  <c r="K226" i="47"/>
  <c r="Q210" i="47"/>
  <c r="L185" i="47"/>
  <c r="S183" i="47"/>
  <c r="T204" i="47"/>
  <c r="M199" i="47"/>
  <c r="N230" i="47"/>
  <c r="V233" i="47"/>
  <c r="R166" i="47"/>
  <c r="K218" i="47"/>
  <c r="R170" i="47"/>
  <c r="L236" i="47"/>
  <c r="U191" i="47"/>
  <c r="S184" i="47"/>
  <c r="M188" i="47"/>
  <c r="T214" i="47"/>
  <c r="N165" i="47"/>
  <c r="Q174" i="47"/>
  <c r="K214" i="47"/>
  <c r="R171" i="47"/>
  <c r="L205" i="47"/>
  <c r="M221" i="47"/>
  <c r="R213" i="47"/>
  <c r="T218" i="47"/>
  <c r="S175" i="47"/>
  <c r="O168" i="47"/>
  <c r="O185" i="47"/>
  <c r="O191" i="47"/>
  <c r="O216" i="47"/>
  <c r="O211" i="47"/>
  <c r="K167" i="47"/>
  <c r="E32" i="43"/>
  <c r="Q226" i="47"/>
  <c r="M175" i="47"/>
  <c r="S202" i="47"/>
  <c r="E38" i="43"/>
  <c r="I170" i="47"/>
  <c r="I168" i="47"/>
  <c r="I206" i="47"/>
  <c r="V234" i="47"/>
  <c r="L216" i="47"/>
  <c r="R234" i="47"/>
  <c r="S166" i="47"/>
  <c r="N189" i="47"/>
  <c r="U206" i="47"/>
  <c r="R190" i="47"/>
  <c r="U212" i="47"/>
  <c r="Q165" i="47"/>
  <c r="V183" i="47"/>
  <c r="N203" i="47"/>
  <c r="J167" i="47"/>
  <c r="J203" i="47"/>
  <c r="J233" i="47"/>
  <c r="V212" i="47"/>
  <c r="M225" i="47"/>
  <c r="I236" i="47"/>
  <c r="M227" i="47"/>
  <c r="I218" i="47"/>
  <c r="I232" i="47"/>
  <c r="I211" i="47"/>
  <c r="I235" i="47"/>
  <c r="I234" i="47"/>
  <c r="I228" i="47"/>
  <c r="I191" i="47"/>
  <c r="I188" i="47"/>
  <c r="I181" i="47"/>
  <c r="I166" i="47"/>
  <c r="I174" i="47"/>
  <c r="I227" i="47"/>
  <c r="I225" i="47"/>
  <c r="I217" i="47"/>
  <c r="I183" i="47"/>
  <c r="I195" i="47"/>
  <c r="I204" i="47"/>
  <c r="I201" i="47"/>
  <c r="I169" i="47"/>
  <c r="I212" i="47"/>
  <c r="I226" i="47"/>
  <c r="I214" i="47"/>
  <c r="I202" i="47"/>
  <c r="I196" i="47"/>
  <c r="I190" i="47"/>
  <c r="I173" i="47"/>
  <c r="I150" i="47"/>
  <c r="V201" i="47"/>
  <c r="V176" i="47"/>
  <c r="V200" i="47"/>
  <c r="V168" i="47"/>
  <c r="V204" i="47"/>
  <c r="V173" i="47"/>
  <c r="V174" i="47"/>
  <c r="V175" i="47"/>
  <c r="V227" i="47"/>
  <c r="V219" i="47"/>
  <c r="V225" i="47"/>
  <c r="V215" i="47"/>
  <c r="V226" i="47"/>
  <c r="V220" i="47"/>
  <c r="V232" i="47"/>
  <c r="V166" i="47"/>
  <c r="V199" i="47"/>
  <c r="V211" i="47"/>
  <c r="V203" i="47"/>
  <c r="V172" i="47"/>
  <c r="V187" i="47"/>
  <c r="V191" i="47"/>
  <c r="V198" i="47"/>
  <c r="M187" i="47"/>
  <c r="M191" i="47"/>
  <c r="M213" i="47"/>
  <c r="M166" i="47"/>
  <c r="M200" i="47"/>
  <c r="M204" i="47"/>
  <c r="M230" i="47"/>
  <c r="M218" i="47"/>
  <c r="M184" i="47"/>
  <c r="M183" i="47"/>
  <c r="M219" i="47"/>
  <c r="M226" i="47"/>
  <c r="M167" i="47"/>
  <c r="M170" i="47"/>
  <c r="M220" i="47"/>
  <c r="M215" i="47"/>
  <c r="M176" i="47"/>
  <c r="M174" i="47"/>
  <c r="M201" i="47"/>
  <c r="M181" i="47"/>
  <c r="L81" i="47"/>
  <c r="L198" i="47"/>
  <c r="L228" i="47"/>
  <c r="L221" i="47"/>
  <c r="L220" i="47"/>
  <c r="L218" i="47"/>
  <c r="L186" i="47"/>
  <c r="L230" i="47"/>
  <c r="L234" i="47"/>
  <c r="L167" i="47"/>
  <c r="L180" i="47"/>
  <c r="L213" i="47"/>
  <c r="L217" i="47"/>
  <c r="L165" i="47"/>
  <c r="L173" i="47"/>
  <c r="L172" i="47"/>
  <c r="L204" i="47"/>
  <c r="L225" i="47"/>
  <c r="L202" i="47"/>
  <c r="L170" i="47"/>
  <c r="L190" i="47"/>
  <c r="L197" i="47"/>
  <c r="L231" i="47"/>
  <c r="L227" i="47"/>
  <c r="K225" i="47"/>
  <c r="R232" i="47"/>
  <c r="L182" i="47"/>
  <c r="T206" i="47"/>
  <c r="M169" i="47"/>
  <c r="V205" i="47"/>
  <c r="N236" i="47"/>
  <c r="Q213" i="47"/>
  <c r="U183" i="47"/>
  <c r="K195" i="47"/>
  <c r="U168" i="47"/>
  <c r="L181" i="47"/>
  <c r="S204" i="47"/>
  <c r="T217" i="47"/>
  <c r="M165" i="47"/>
  <c r="N226" i="47"/>
  <c r="V213" i="47"/>
  <c r="R201" i="47"/>
  <c r="K188" i="47"/>
  <c r="U199" i="47"/>
  <c r="L184" i="47"/>
  <c r="V190" i="47"/>
  <c r="M232" i="47"/>
  <c r="U214" i="47"/>
  <c r="N219" i="47"/>
  <c r="T174" i="47"/>
  <c r="O173" i="47"/>
  <c r="O196" i="47"/>
  <c r="O205" i="47"/>
  <c r="O227" i="47"/>
  <c r="K174" i="47"/>
  <c r="L201" i="47"/>
  <c r="U234" i="47"/>
  <c r="Q227" i="47"/>
  <c r="V206" i="47"/>
  <c r="T191" i="47"/>
  <c r="R219" i="47"/>
  <c r="E29" i="43"/>
  <c r="I185" i="47"/>
  <c r="I200" i="47"/>
  <c r="I210" i="47"/>
  <c r="K219" i="47"/>
  <c r="L203" i="47"/>
  <c r="S228" i="47"/>
  <c r="E42" i="43"/>
  <c r="U221" i="47"/>
  <c r="S211" i="47"/>
  <c r="T212" i="47"/>
  <c r="U184" i="47"/>
  <c r="U182" i="47"/>
  <c r="K233" i="47"/>
  <c r="V236" i="47"/>
  <c r="Q197" i="47"/>
  <c r="V195" i="47"/>
  <c r="J169" i="47"/>
  <c r="J184" i="47"/>
  <c r="J211" i="47"/>
  <c r="R233" i="47"/>
  <c r="U180" i="47"/>
  <c r="R185" i="47"/>
  <c r="R68" i="47"/>
  <c r="R227" i="47"/>
  <c r="R236" i="47"/>
  <c r="R211" i="47"/>
  <c r="R230" i="47"/>
  <c r="R169" i="47"/>
  <c r="R204" i="47"/>
  <c r="R199" i="47"/>
  <c r="R181" i="47"/>
  <c r="R183" i="47"/>
  <c r="R191" i="47"/>
  <c r="R165" i="47"/>
  <c r="R186" i="47"/>
  <c r="R197" i="47"/>
  <c r="R195" i="47"/>
  <c r="R189" i="47"/>
  <c r="R184" i="47"/>
  <c r="R212" i="47"/>
  <c r="R229" i="47"/>
  <c r="R216" i="47"/>
  <c r="R202" i="47"/>
  <c r="R210" i="47"/>
  <c r="O98" i="47"/>
  <c r="O230" i="47"/>
  <c r="O229" i="47"/>
  <c r="O220" i="47"/>
  <c r="O190" i="47"/>
  <c r="O183" i="47"/>
  <c r="O199" i="47"/>
  <c r="O169" i="47"/>
  <c r="O171" i="47"/>
  <c r="O219" i="47"/>
  <c r="O236" i="47"/>
  <c r="O212" i="47"/>
  <c r="O182" i="47"/>
  <c r="O202" i="47"/>
  <c r="O189" i="47"/>
  <c r="O167" i="47"/>
  <c r="O166" i="47"/>
  <c r="O232" i="47"/>
  <c r="O235" i="47"/>
  <c r="O214" i="47"/>
  <c r="O201" i="47"/>
  <c r="O188" i="47"/>
  <c r="E35" i="43"/>
  <c r="O165" i="47"/>
  <c r="K212" i="47"/>
  <c r="U233" i="47"/>
  <c r="L195" i="47"/>
  <c r="M233" i="47"/>
  <c r="V197" i="47"/>
  <c r="Q180" i="47"/>
  <c r="N233" i="47"/>
  <c r="R225" i="47"/>
  <c r="S199" i="47"/>
  <c r="K185" i="47"/>
  <c r="S173" i="47"/>
  <c r="L191" i="47"/>
  <c r="T197" i="47"/>
  <c r="M171" i="47"/>
  <c r="V180" i="47"/>
  <c r="N232" i="47"/>
  <c r="Q214" i="47"/>
  <c r="U186" i="47"/>
  <c r="K181" i="47"/>
  <c r="S205" i="47"/>
  <c r="L166" i="47"/>
  <c r="Q206" i="47"/>
  <c r="M185" i="47"/>
  <c r="S232" i="47"/>
  <c r="N235" i="47"/>
  <c r="V181" i="47"/>
  <c r="O170" i="47"/>
  <c r="O180" i="47"/>
  <c r="O203" i="47"/>
  <c r="O231" i="47"/>
  <c r="O226" i="47"/>
  <c r="Q205" i="47"/>
  <c r="L168" i="47"/>
  <c r="S220" i="47"/>
  <c r="U166" i="47"/>
  <c r="V188" i="47"/>
  <c r="R175" i="47"/>
  <c r="I165" i="47"/>
  <c r="I189" i="47"/>
  <c r="I187" i="47"/>
  <c r="I215" i="47"/>
  <c r="K211" i="47"/>
  <c r="L200" i="47"/>
  <c r="T200" i="47"/>
  <c r="Q204" i="47"/>
  <c r="E41" i="43"/>
  <c r="T228" i="47"/>
  <c r="V229" i="47"/>
  <c r="T189" i="47"/>
  <c r="K200" i="47"/>
  <c r="S171" i="47"/>
  <c r="U201" i="47"/>
  <c r="U185" i="47"/>
  <c r="J171" i="47"/>
  <c r="J195" i="47"/>
  <c r="J213" i="47"/>
  <c r="T233" i="47"/>
  <c r="T201" i="47"/>
  <c r="T185" i="47"/>
  <c r="T196" i="47"/>
  <c r="N212" i="47"/>
  <c r="N169" i="47"/>
  <c r="N172" i="47"/>
  <c r="N195" i="47"/>
  <c r="N213" i="47"/>
  <c r="N181" i="47"/>
  <c r="N185" i="47"/>
  <c r="N205" i="47"/>
  <c r="N214" i="47"/>
  <c r="N173" i="47"/>
  <c r="N170" i="47"/>
  <c r="N191" i="47"/>
  <c r="N201" i="47"/>
  <c r="N227" i="47"/>
  <c r="N215" i="47"/>
  <c r="N180" i="47"/>
  <c r="N199" i="47"/>
  <c r="N216" i="47"/>
  <c r="N220" i="47"/>
  <c r="N187" i="47"/>
  <c r="N221" i="47"/>
  <c r="N228" i="47"/>
  <c r="N174" i="47"/>
  <c r="N196" i="47"/>
  <c r="N229" i="47"/>
  <c r="K189" i="47"/>
  <c r="T168" i="47"/>
  <c r="L175" i="47"/>
  <c r="V184" i="47"/>
  <c r="M212" i="47"/>
  <c r="Q183" i="47"/>
  <c r="R188" i="47"/>
  <c r="N197" i="47"/>
  <c r="U216" i="47"/>
  <c r="T232" i="47"/>
  <c r="K186" i="47"/>
  <c r="T176" i="47"/>
  <c r="L188" i="47"/>
  <c r="M229" i="47"/>
  <c r="V214" i="47"/>
  <c r="Q187" i="47"/>
  <c r="N218" i="47"/>
  <c r="R221" i="47"/>
  <c r="S216" i="47"/>
  <c r="K182" i="47"/>
  <c r="T202" i="47"/>
  <c r="V167" i="47"/>
  <c r="R206" i="47"/>
  <c r="M182" i="47"/>
  <c r="V186" i="47"/>
  <c r="N186" i="47"/>
  <c r="R196" i="47"/>
  <c r="O175" i="47"/>
  <c r="O184" i="47"/>
  <c r="O186" i="47"/>
  <c r="O218" i="47"/>
  <c r="O234" i="47"/>
  <c r="R205" i="47"/>
  <c r="V182" i="47"/>
  <c r="T170" i="47"/>
  <c r="N182" i="47"/>
  <c r="Q189" i="47"/>
  <c r="I205" i="47"/>
  <c r="I199" i="47"/>
  <c r="I219" i="47"/>
  <c r="I229" i="47"/>
  <c r="E31" i="43"/>
  <c r="L183" i="47"/>
  <c r="M214" i="47"/>
  <c r="Q231" i="47"/>
  <c r="U195" i="47"/>
  <c r="U235" i="47"/>
  <c r="L233" i="47"/>
  <c r="Q220" i="47"/>
  <c r="R172" i="47"/>
  <c r="Q211" i="47"/>
  <c r="K165" i="47"/>
  <c r="Q219" i="47"/>
  <c r="T236" i="47"/>
  <c r="J183" i="47"/>
  <c r="J202" i="47"/>
  <c r="J221" i="47"/>
  <c r="L226" i="47"/>
  <c r="M235" i="47"/>
  <c r="N234" i="47"/>
  <c r="S23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67" i="47"/>
  <c r="W180" i="47"/>
  <c r="W176" i="47"/>
  <c r="W229" i="47"/>
  <c r="W165" i="47"/>
  <c r="W200" i="47"/>
  <c r="W230" i="47"/>
  <c r="W231" i="47"/>
  <c r="W219" i="47"/>
  <c r="W197" i="47"/>
  <c r="W214" i="47"/>
  <c r="W234" i="47"/>
  <c r="W187" i="47"/>
  <c r="W196" i="47"/>
  <c r="W198" i="47"/>
  <c r="W186" i="47"/>
  <c r="W221" i="47"/>
  <c r="W213" i="47"/>
  <c r="W216" i="47"/>
  <c r="W206" i="47"/>
  <c r="W182" i="47"/>
  <c r="W195" i="47"/>
  <c r="W189" i="47"/>
  <c r="W210" i="47"/>
  <c r="W202" i="47"/>
  <c r="W183" i="47"/>
  <c r="W191" i="47"/>
  <c r="W236" i="47"/>
  <c r="W171" i="47"/>
  <c r="W233" i="47"/>
  <c r="W203" i="47"/>
  <c r="W168" i="47"/>
  <c r="W199" i="47"/>
  <c r="E43" i="43"/>
  <c r="W212" i="47"/>
  <c r="W227" i="47"/>
  <c r="W235" i="47"/>
  <c r="W170" i="47"/>
  <c r="W217" i="47"/>
  <c r="W175" i="47"/>
  <c r="W226" i="47"/>
  <c r="W205" i="47"/>
  <c r="W169" i="47"/>
  <c r="W174" i="47"/>
  <c r="W211" i="47"/>
  <c r="W220" i="47"/>
  <c r="W184" i="47"/>
  <c r="W185" i="47"/>
  <c r="W225" i="47"/>
  <c r="W173" i="47"/>
  <c r="W201" i="47"/>
  <c r="W166" i="47"/>
  <c r="W172" i="47"/>
  <c r="W215" i="47"/>
  <c r="W188" i="47"/>
  <c r="W190" i="47"/>
  <c r="W204" i="47"/>
  <c r="W181" i="47"/>
  <c r="W218" i="47"/>
  <c r="W228" i="47"/>
  <c r="W23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0" i="43"/>
  <c r="G40" i="43" s="1"/>
  <c r="F37" i="43"/>
  <c r="G37" i="43" s="1"/>
  <c r="F38" i="43"/>
  <c r="G38"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N85" i="43"/>
  <c r="O164" i="47"/>
  <c r="O177" i="47" s="1"/>
  <c r="O179" i="47" s="1"/>
  <c r="O192" i="47" s="1"/>
  <c r="O194" i="47" s="1"/>
  <c r="O207" i="47" s="1"/>
  <c r="O209" i="47" s="1"/>
  <c r="O222" i="47" s="1"/>
  <c r="O224" i="47" s="1"/>
  <c r="O237" i="47" s="1"/>
  <c r="J84" i="43" s="1"/>
  <c r="F35" i="43" s="1"/>
  <c r="G35" i="43" s="1"/>
  <c r="Q85" i="43"/>
  <c r="P85" i="43"/>
  <c r="N164" i="47"/>
  <c r="N177" i="47" s="1"/>
  <c r="N179" i="47" s="1"/>
  <c r="N192" i="47" s="1"/>
  <c r="N194" i="47" s="1"/>
  <c r="N207" i="47" s="1"/>
  <c r="N209" i="47" s="1"/>
  <c r="N222" i="47" s="1"/>
  <c r="N224" i="47" s="1"/>
  <c r="N237" i="47" s="1"/>
  <c r="I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E85" i="43" l="1"/>
  <c r="I85" i="43"/>
  <c r="F33" i="43"/>
  <c r="L164" i="47"/>
  <c r="L177" i="47" s="1"/>
  <c r="L179" i="47" s="1"/>
  <c r="L192" i="47" s="1"/>
  <c r="L194" i="47" s="1"/>
  <c r="L207" i="47" s="1"/>
  <c r="L209" i="47" s="1"/>
  <c r="L222" i="47" s="1"/>
  <c r="L224" i="47" s="1"/>
  <c r="L237" i="47" s="1"/>
  <c r="G84" i="43" s="1"/>
  <c r="G85" i="43" s="1"/>
  <c r="F34" i="43"/>
  <c r="J85" i="43"/>
  <c r="F30" i="43"/>
  <c r="D85" i="43"/>
  <c r="F29" i="43"/>
  <c r="W42" i="47"/>
  <c r="D105" i="43" s="1"/>
  <c r="K42" i="47"/>
  <c r="G34" i="43" l="1"/>
  <c r="G33" i="43"/>
  <c r="G29" i="43"/>
  <c r="G30" i="43"/>
  <c r="F32" i="43"/>
  <c r="D106" i="43"/>
  <c r="K44" i="47"/>
  <c r="K57" i="47" s="1"/>
  <c r="K59" i="47" s="1"/>
  <c r="W44" i="47"/>
  <c r="W57" i="47" s="1"/>
  <c r="G32"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85" i="43"/>
  <c r="G106" i="43"/>
  <c r="W104" i="47"/>
  <c r="W117" i="47" s="1"/>
  <c r="H105" i="43"/>
  <c r="H106" i="43" s="1"/>
  <c r="H21" i="43" l="1"/>
  <c r="H22" i="43" s="1"/>
  <c r="F43"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<sst xmlns="http://schemas.openxmlformats.org/spreadsheetml/2006/main" count="3167" uniqueCount="803">
  <si>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</si>
  <si>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</si>
  <si>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</si>
  <si>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</si>
  <si>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</si>
  <si>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</si>
  <si>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</si>
  <si>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</si>
  <si>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</si>
  <si>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</si>
  <si>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</si>
  <si>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</si>
  <si>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</si>
  <si>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</si>
  <si>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</si>
  <si>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</si>
  <si>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</si>
  <si>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</si>
  <si>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</si>
  <si>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</si>
  <si>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</si>
  <si>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</si>
  <si>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</si>
  <si>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</si>
  <si>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</si>
  <si>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</si>
  <si>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</si>
  <si>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</si>
  <si>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</si>
  <si>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</si>
  <si>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</si>
  <si>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</si>
  <si>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</si>
  <si>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</si>
  <si>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</si>
  <si>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</si>
  <si>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</si>
  <si>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</si>
  <si>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</si>
  <si>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</si>
  <si>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</si>
  <si>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</si>
  <si>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</si>
  <si>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</si>
  <si>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</si>
  <si>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</si>
  <si>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</si>
  <si>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</si>
  <si>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</si>
  <si>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</si>
  <si>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</si>
  <si>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</si>
  <si>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</si>
  <si>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</si>
  <si>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</si>
  <si>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</si>
  <si>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</si>
  <si>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</si>
  <si>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</si>
  <si>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</si>
  <si>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</si>
  <si>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</si>
  <si>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</si>
  <si>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</si>
  <si>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</si>
  <si>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</si>
  <si>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</si>
  <si>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</si>
  <si>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</si>
  <si>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</si>
  <si>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</si>
  <si>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</si>
  <si>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</si>
  <si>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</si>
  <si>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</si>
  <si>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</si>
  <si>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</si>
  <si>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</si>
  <si>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</si>
  <si>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</si>
  <si>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</si>
  <si>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</si>
  <si>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</si>
  <si>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</si>
  <si>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</si>
  <si>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</si>
  <si>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</si>
  <si>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</si>
  <si>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</si>
  <si>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</si>
  <si>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</si>
  <si>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</si>
  <si>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</si>
  <si>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</si>
  <si>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</si>
  <si>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</si>
  <si>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</si>
  <si>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</si>
  <si>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</si>
  <si>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</si>
  <si>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</si>
  <si>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</si>
  <si>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</si>
  <si>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</si>
  <si>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</si>
  <si>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</si>
  <si>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</si>
  <si>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</si>
  <si>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</si>
  <si>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</si>
  <si>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</si>
  <si>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</si>
  <si>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</si>
  <si>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</si>
  <si>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</si>
  <si>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</si>
  <si>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</si>
  <si>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</si>
  <si>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</si>
  <si>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</si>
  <si>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</si>
  <si>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</si>
  <si>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</si>
  <si>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</si>
  <si>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</si>
  <si>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</si>
  <si>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</si>
  <si>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</si>
  <si>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</si>
  <si>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</si>
  <si>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</si>
  <si>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</si>
  <si>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</si>
  <si>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</si>
  <si>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</si>
  <si>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</si>
  <si>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</si>
  <si>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</si>
  <si>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</si>
  <si>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</si>
  <si>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</si>
  <si>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</si>
  <si>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</si>
  <si>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</si>
  <si>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</si>
  <si>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</si>
  <si>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</si>
  <si>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</si>
  <si>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</si>
  <si>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</si>
  <si>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</si>
  <si>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</si>
  <si>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</si>
  <si>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</si>
  <si>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</si>
  <si>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</si>
  <si>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</si>
  <si>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</si>
  <si>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</si>
  <si>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</si>
  <si>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</si>
  <si>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</si>
  <si>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</si>
  <si>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</si>
  <si>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</si>
  <si>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</si>
  <si>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</si>
  <si>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</si>
  <si>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</si>
  <si>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</si>
  <si>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</si>
  <si>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</si>
  <si>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</si>
  <si>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</si>
  <si>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</si>
  <si>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</si>
  <si>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</si>
  <si>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</si>
  <si>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</si>
  <si>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</si>
  <si>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</si>
  <si>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</si>
  <si>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</si>
  <si>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</si>
  <si>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</si>
  <si>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</si>
  <si>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</si>
  <si>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</si>
  <si>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</si>
  <si>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</si>
  <si>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</si>
  <si>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</si>
  <si>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</si>
  <si>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</si>
  <si>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</si>
  <si>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</si>
  <si>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</si>
  <si>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</si>
  <si>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</si>
  <si>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</si>
  <si>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</si>
  <si>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</si>
  <si>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</si>
  <si>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</si>
  <si>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</si>
  <si>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</si>
  <si>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</si>
  <si>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</si>
  <si>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</si>
  <si>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</si>
  <si>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</si>
  <si>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</si>
  <si>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</si>
  <si>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</si>
  <si>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</si>
  <si>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</si>
  <si>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</si>
  <si>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</si>
  <si>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</si>
  <si>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</si>
  <si>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</si>
  <si>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</si>
  <si>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</si>
  <si>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</si>
  <si>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</si>
  <si>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</si>
  <si>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</si>
  <si>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</si>
  <si>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</si>
  <si>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</si>
  <si>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</si>
  <si>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</si>
  <si>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</si>
  <si>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</si>
  <si>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</si>
  <si>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</si>
  <si>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</si>
  <si>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</si>
  <si>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</si>
  <si>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</si>
  <si>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</si>
  <si>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</si>
  <si>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</si>
  <si>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</si>
  <si>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</si>
  <si>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</si>
  <si>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</si>
  <si>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</si>
  <si>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</si>
  <si>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</si>
  <si>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</si>
  <si>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</si>
  <si>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</si>
  <si>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</si>
  <si>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</si>
  <si>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</si>
  <si>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</si>
  <si>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</si>
  <si>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</si>
  <si>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</si>
  <si>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</si>
  <si>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</si>
  <si>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</si>
  <si>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</si>
  <si>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</si>
  <si>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</si>
  <si>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</si>
  <si>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</si>
  <si>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</si>
  <si>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</si>
  <si>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</si>
  <si>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</si>
  <si>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</si>
  <si>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</si>
  <si>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</si>
  <si>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</si>
  <si>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</si>
  <si>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</si>
  <si>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</si>
  <si>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</si>
  <si>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</si>
  <si>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</si>
  <si>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</si>
  <si>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</si>
  <si>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</si>
  <si>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</si>
  <si>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</si>
  <si>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</si>
  <si>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</si>
  <si>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</si>
  <si>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</si>
  <si>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</si>
  <si>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</si>
  <si>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</si>
  <si>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</si>
  <si>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</si>
  <si>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</si>
  <si>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</si>
  <si>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</si>
  <si>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</si>
  <si>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</si>
  <si>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</si>
  <si>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</si>
  <si>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</si>
  <si>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</si>
  <si>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</si>
  <si>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</si>
  <si>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</si>
  <si>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</si>
  <si>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</si>
  <si>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</si>
  <si>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</si>
  <si>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</si>
  <si>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</si>
  <si>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</si>
  <si>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</si>
  <si>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</si>
  <si>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</si>
  <si>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</si>
  <si>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</si>
  <si>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</si>
  <si>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</si>
  <si>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</si>
  <si>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</si>
  <si>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</si>
  <si>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</si>
  <si>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</si>
  <si>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</si>
  <si>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</si>
  <si>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</si>
  <si>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</si>
  <si>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</si>
  <si>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</si>
  <si>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</si>
  <si>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</si>
  <si>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</si>
  <si>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</si>
  <si>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</si>
  <si>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</si>
  <si>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</si>
  <si>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</si>
  <si>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</si>
  <si>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</si>
  <si>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</si>
  <si>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</si>
  <si>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</si>
  <si>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</si>
  <si>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</si>
  <si>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</si>
  <si>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</si>
  <si>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</si>
  <si>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</si>
  <si>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</si>
  <si>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</si>
  <si>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</si>
  <si>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</si>
  <si>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</si>
  <si>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</si>
  <si>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</si>
  <si>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</si>
  <si>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</si>
  <si>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</si>
  <si>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</si>
  <si>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</si>
  <si>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</si>
  <si>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</si>
  <si>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</si>
  <si>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</si>
  <si>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</si>
  <si>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</si>
  <si>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</si>
  <si>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</si>
  <si>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</si>
  <si>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</si>
  <si>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</si>
  <si>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</si>
  <si>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</si>
  <si>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</si>
  <si>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</si>
  <si>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</si>
  <si>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</si>
  <si>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</si>
  <si>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</si>
  <si>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</si>
  <si>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</si>
  <si>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</si>
  <si>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</si>
  <si>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</si>
  <si>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</si>
  <si>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</si>
  <si>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</si>
  <si>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</si>
  <si>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</si>
  <si>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</si>
  <si>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</si>
  <si>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</si>
  <si>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</si>
  <si>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</si>
  <si>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</si>
  <si>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</si>
  <si>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</si>
  <si>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</si>
  <si>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</si>
  <si>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</si>
  <si>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</si>
  <si>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</si>
  <si>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</si>
  <si>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</si>
  <si>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</si>
  <si>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</si>
  <si>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</si>
  <si>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</si>
  <si>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</si>
  <si>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</si>
  <si>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</si>
  <si>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</si>
  <si>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</si>
  <si>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</si>
  <si>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</si>
  <si>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</si>
  <si>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</si>
  <si>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</si>
  <si>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</si>
  <si>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</si>
  <si>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</si>
  <si>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</si>
  <si>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</si>
  <si>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</si>
  <si>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</si>
  <si>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</si>
  <si>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</si>
  <si>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</si>
  <si>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</si>
  <si>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</si>
  <si>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</si>
  <si>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</si>
  <si>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</si>
  <si>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</si>
  <si>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</si>
  <si>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</si>
  <si>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</si>
  <si>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</si>
  <si>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</si>
  <si>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</si>
  <si>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</si>
  <si>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</si>
  <si>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</si>
  <si>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</si>
  <si>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</si>
  <si>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</si>
  <si>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</si>
  <si>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</si>
  <si>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</si>
  <si>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</si>
  <si>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</si>
  <si>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</si>
  <si>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</si>
  <si>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</si>
  <si>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</si>
  <si>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</si>
  <si>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</si>
  <si>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</si>
  <si>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</si>
  <si>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</si>
  <si>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</si>
  <si>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</si>
  <si>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</si>
  <si>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</si>
  <si>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</si>
  <si>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</si>
  <si>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</si>
  <si>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</si>
  <si>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</si>
  <si>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</si>
  <si>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</si>
  <si>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</si>
  <si>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</si>
  <si>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</si>
  <si>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</si>
  <si>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</si>
  <si>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</si>
  <si>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</si>
  <si>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</si>
  <si>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</si>
  <si>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</si>
  <si>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</si>
  <si>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</si>
  <si>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</si>
  <si>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</si>
  <si>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</si>
  <si>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</si>
  <si>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</si>
  <si>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</si>
  <si>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</si>
  <si>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</si>
  <si>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</si>
  <si>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</si>
  <si>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</si>
  <si>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</si>
  <si>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</si>
  <si>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</si>
  <si>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</si>
  <si>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</si>
  <si>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</si>
  <si>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</si>
  <si>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</si>
  <si>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</si>
  <si>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</si>
  <si>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</si>
  <si>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</si>
  <si>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</si>
  <si>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</si>
  <si>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</si>
  <si>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</si>
  <si>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</si>
  <si>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</si>
  <si>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</si>
  <si>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</si>
  <si>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</si>
  <si>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</si>
  <si>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</si>
  <si>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</si>
  <si>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</si>
  <si>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</si>
  <si>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</si>
  <si>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</si>
  <si>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</si>
  <si>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</si>
  <si>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</si>
  <si>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</si>
  <si>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</si>
  <si>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</si>
  <si>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</si>
  <si>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</si>
  <si>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</si>
  <si>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</si>
  <si>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</si>
  <si>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</si>
  <si>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</si>
  <si>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</si>
  <si>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</si>
  <si>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</si>
  <si>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</si>
  <si>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</si>
  <si>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</si>
  <si>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</si>
  <si>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</si>
  <si>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</si>
  <si>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</si>
  <si>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</si>
  <si>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</si>
  <si>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</si>
  <si>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</si>
  <si>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</si>
  <si>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</si>
  <si>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</si>
  <si>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</si>
  <si>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</si>
  <si>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</si>
  <si>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</si>
  <si>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</si>
  <si>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</si>
  <si>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</si>
  <si>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</si>
  <si>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</si>
  <si>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</si>
  <si>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</si>
  <si>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</si>
  <si>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</si>
  <si>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</si>
  <si>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</si>
  <si>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</si>
  <si>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</si>
  <si>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</si>
  <si>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</si>
  <si>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</si>
  <si>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</si>
  <si>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</si>
  <si>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</si>
  <si>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</si>
  <si>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</si>
  <si>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</si>
  <si>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</si>
  <si>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</si>
  <si>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</si>
  <si>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</si>
  <si>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</si>
  <si>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</si>
  <si>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</si>
  <si>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</si>
  <si>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</si>
  <si>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</si>
  <si>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</si>
  <si>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</si>
  <si>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</si>
  <si>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</si>
  <si>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</si>
  <si>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</si>
  <si>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</si>
  <si>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</si>
  <si>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</si>
  <si>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</si>
  <si>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</si>
  <si>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</si>
  <si>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</si>
  <si>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</si>
  <si>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</si>
  <si>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</si>
  <si>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</si>
  <si>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</si>
  <si>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</si>
  <si>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</si>
  <si>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</si>
  <si>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</si>
  <si>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</si>
  <si>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</si>
  <si>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</si>
  <si>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</si>
  <si>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</si>
  <si>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</si>
  <si>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</si>
  <si>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</si>
  <si>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</si>
  <si>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</si>
  <si>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</si>
  <si>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</si>
  <si>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</si>
  <si>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</si>
  <si>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</si>
  <si>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</si>
  <si>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</si>
  <si>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</si>
  <si>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</si>
  <si>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</si>
  <si>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</si>
  <si>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</si>
  <si>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</si>
  <si>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</si>
  <si>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</si>
  <si>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</si>
  <si>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</si>
  <si>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</si>
  <si>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</si>
  <si>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</si>
  <si>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</si>
  <si>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</si>
  <si>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</si>
  <si>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</si>
  <si>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</si>
  <si>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</si>
  <si>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</si>
  <si>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</si>
  <si>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</si>
  <si>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</si>
  <si>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</si>
  <si>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</si>
  <si>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</si>
  <si>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</si>
  <si>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</si>
  <si>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</si>
  <si>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</si>
  <si>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</si>
  <si>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</si>
  <si>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</si>
  <si>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</si>
  <si>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</si>
  <si>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</si>
  <si>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</si>
  <si>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</si>
  <si>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</si>
  <si>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</si>
  <si>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</si>
  <si>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</si>
  <si>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</si>
  <si>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</si>
  <si>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</si>
  <si>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</si>
  <si>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</si>
  <si>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</si>
  <si>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</si>
  <si>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</si>
  <si>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</si>
  <si>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</si>
  <si>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</si>
  <si>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</si>
  <si>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</si>
  <si>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</si>
  <si>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</si>
  <si>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</si>
  <si>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</si>
  <si>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</si>
  <si>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</si>
  <si>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</si>
  <si>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</si>
  <si>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</si>
  <si>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</si>
  <si>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</si>
  <si>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</si>
  <si>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</si>
  <si>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</si>
  <si>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</si>
  <si>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</si>
  <si>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</si>
  <si>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</si>
  <si>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</si>
  <si>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</si>
  <si>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</si>
  <si>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</si>
  <si>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</si>
  <si>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</si>
  <si>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</si>
  <si>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</si>
  <si>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</si>
  <si>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</si>
  <si>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</si>
  <si>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</si>
  <si>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</si>
  <si>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</si>
  <si>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</si>
  <si>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</si>
  <si>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</si>
  <si>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</si>
  <si>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</si>
  <si>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</si>
  <si>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</si>
  <si>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</si>
  <si>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</si>
  <si>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</si>
  <si>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</si>
  <si>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</si>
  <si>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</si>
  <si>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</si>
  <si>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</si>
  <si>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</si>
  <si>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</si>
  <si>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</si>
  <si>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</si>
  <si>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</si>
  <si>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</si>
  <si>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</si>
  <si>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</si>
  <si>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</si>
  <si>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</si>
  <si>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</si>
  <si>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</si>
  <si>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</si>
  <si>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</si>
  <si>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</si>
  <si>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</si>
  <si>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</si>
  <si>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</si>
  <si>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</si>
  <si>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</si>
  <si>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Niagara-on-the-Lake Hydro Inc.</t>
  </si>
  <si>
    <t>EB-2018-0056</t>
  </si>
  <si>
    <t>2019 COS</t>
  </si>
  <si>
    <t>EB-2020-0042</t>
  </si>
  <si>
    <t>2021 IRM Application</t>
  </si>
  <si>
    <t>2016-2017</t>
  </si>
  <si>
    <t>2018-2019</t>
  </si>
  <si>
    <t>Unmetered</t>
  </si>
  <si>
    <t>Steet Lights</t>
  </si>
  <si>
    <t>GS 50 - 4,999 kW</t>
  </si>
  <si>
    <t>2014 Settlement Agreement, p. 54 (EB-2013-0155)</t>
  </si>
  <si>
    <t>NOTL Hydro 2019 Load Forecast Wholesale 20190110.xslm_20190211.xlsx - Settlement Proposal</t>
  </si>
  <si>
    <t>EB-2009-0237</t>
  </si>
  <si>
    <t>EB-2010-0101</t>
  </si>
  <si>
    <t>EB-2011-0186
EB-2012-0026</t>
  </si>
  <si>
    <t>EB-2012-0063</t>
  </si>
  <si>
    <t>EB-2013-0155</t>
  </si>
  <si>
    <t>EB-2014-0097</t>
  </si>
  <si>
    <t>EB-2015-0091</t>
  </si>
  <si>
    <t>EB-2016-0095</t>
  </si>
  <si>
    <t>EB-2017-0064</t>
  </si>
  <si>
    <t>Annual Coupons</t>
  </si>
  <si>
    <t>PeaksaverPLUS</t>
  </si>
  <si>
    <t>Small Business Lighting</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</si>
  <si>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</si>
  <si>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</si>
  <si>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</si>
  <si>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</si>
  <si>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</si>
  <si>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</si>
  <si>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</si>
  <si>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</si>
  <si>
    <t>C55:C58 / H165:H169</t>
  </si>
  <si>
    <t>Staff IR 12 - this was not included in the original submission</t>
  </si>
  <si>
    <t>D30:F31</t>
  </si>
  <si>
    <t>Necessary break the 2019 LRAMVA into 2 sections - 4 months prior to rate change and 8 months after rate change which are included in a separate workform</t>
  </si>
  <si>
    <t>updated carrying charges to calculate to May 1, 2021</t>
  </si>
  <si>
    <t>updated threshold to reflect last 8 months of 2019 based on the 2019 threshold that was in effect for those months.  2019 threshold muliplied by 2/3</t>
  </si>
  <si>
    <t>L18, L25, L32, L39, L46, L53</t>
  </si>
  <si>
    <t>variable distribution rates were set to the rates approved in EB-2018-0064</t>
  </si>
  <si>
    <t xml:space="preserve"> These rates were effective for the 8 month period of 2019 included in this LRAMVA calculation</t>
  </si>
  <si>
    <t>Y747:AD755</t>
  </si>
  <si>
    <t>Contents deleted</t>
  </si>
  <si>
    <t>The 2018 LRAMVA is calcualated in the "to April 30, 2019" model</t>
  </si>
  <si>
    <t>Y931:AA936</t>
  </si>
  <si>
    <t>NOTLH agrees that it is not eligible to claim persistence after the rates from the 2019 COS came into effect on May 1, 2019.</t>
  </si>
  <si>
    <t>Y937:AA939 &amp; AD937:AD939</t>
  </si>
  <si>
    <t>Lost revenues were multiplied by 2/3</t>
  </si>
  <si>
    <t>This is to capture the amounts for the 8 month period included in this LRAMVA calculation</t>
  </si>
  <si>
    <t>all changes described in Table A-2 are highlighted in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</si>
</sst>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3" tint="0.39997558519241921"/>
        <bgColor indexed="64"/>
      </patternFill>
    </fill>
  </fills>
  <borders count="8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bottom/>
      <diagonal/>
    </border>
    <border>
      <left/>
      <right/>
      <top/>
      <bottom style="thin">
        <color indexed="28"/>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64"/>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8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283" fontId="79" fillId="0" borderId="261">
      <alignment horizontal="right"/>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278" fontId="173" fillId="70" borderId="223" applyBorder="0">
      <alignment horizontal="right" vertical="center"/>
      <protection locked="0"/>
    </xf>
    <xf numFmtId="171" fontId="85" fillId="0" borderId="190"/>
    <xf numFmtId="165" fontId="193" fillId="0" borderId="180" applyFill="0" applyAlignment="0" applyProtection="0"/>
    <xf numFmtId="39" fontId="12" fillId="0" borderId="180">
      <protection locked="0"/>
    </xf>
    <xf numFmtId="171" fontId="85" fillId="0" borderId="228"/>
    <xf numFmtId="278" fontId="173" fillId="70" borderId="312" applyBorder="0">
      <alignment horizontal="right" vertical="center"/>
      <protection locked="0"/>
    </xf>
    <xf numFmtId="171" fontId="85" fillId="0" borderId="237"/>
    <xf numFmtId="165" fontId="193" fillId="0" borderId="232" applyFill="0" applyAlignment="0" applyProtection="0"/>
    <xf numFmtId="39" fontId="12" fillId="0" borderId="232">
      <protection locked="0"/>
    </xf>
    <xf numFmtId="171" fontId="85" fillId="0" borderId="268"/>
    <xf numFmtId="165" fontId="193" fillId="0" borderId="263" applyFill="0" applyAlignment="0" applyProtection="0"/>
    <xf numFmtId="39" fontId="12" fillId="0" borderId="263">
      <protection locked="0"/>
    </xf>
    <xf numFmtId="171" fontId="85" fillId="0" borderId="297"/>
    <xf numFmtId="165" fontId="193" fillId="0" borderId="292" applyFill="0" applyAlignment="0" applyProtection="0"/>
    <xf numFmtId="39" fontId="12" fillId="0" borderId="292">
      <protection locked="0"/>
    </xf>
    <xf numFmtId="171" fontId="85" fillId="0" borderId="324"/>
    <xf numFmtId="241" fontId="12" fillId="25" borderId="188" applyNumberFormat="0" applyProtection="0">
      <alignment horizontal="centerContinuous" vertical="center"/>
    </xf>
    <xf numFmtId="241" fontId="194" fillId="86" borderId="189" applyNumberFormat="0" applyBorder="0" applyAlignment="0" applyProtection="0">
      <alignment vertical="center"/>
    </xf>
    <xf numFmtId="241" fontId="12" fillId="25" borderId="188" applyNumberFormat="0" applyAlignment="0">
      <alignment vertical="center"/>
    </xf>
    <xf numFmtId="241" fontId="194" fillId="86" borderId="227" applyNumberFormat="0" applyBorder="0" applyAlignment="0" applyProtection="0">
      <alignment vertical="center"/>
    </xf>
    <xf numFmtId="49" fontId="79" fillId="0" borderId="261">
      <alignment vertical="center"/>
    </xf>
    <xf numFmtId="241" fontId="194" fillId="86" borderId="236" applyNumberFormat="0" applyBorder="0" applyAlignment="0" applyProtection="0">
      <alignment vertical="center"/>
    </xf>
    <xf numFmtId="241" fontId="194" fillId="86" borderId="267" applyNumberFormat="0" applyBorder="0" applyAlignment="0" applyProtection="0">
      <alignment vertical="center"/>
    </xf>
    <xf numFmtId="283" fontId="79" fillId="0" borderId="212">
      <alignment horizontal="right"/>
    </xf>
    <xf numFmtId="278" fontId="173" fillId="70" borderId="214" applyBorder="0">
      <alignment horizontal="right" vertical="center"/>
      <protection locked="0"/>
    </xf>
    <xf numFmtId="171" fontId="85" fillId="0" borderId="170"/>
    <xf numFmtId="165" fontId="193" fillId="0" borderId="164" applyFill="0" applyAlignment="0" applyProtection="0"/>
    <xf numFmtId="39" fontId="12" fillId="0" borderId="164">
      <protection locked="0"/>
    </xf>
    <xf numFmtId="171" fontId="85" fillId="0" borderId="204"/>
    <xf numFmtId="171" fontId="85" fillId="0" borderId="221"/>
    <xf numFmtId="171" fontId="85" fillId="0" borderId="253"/>
    <xf numFmtId="241" fontId="194" fillId="86" borderId="169" applyNumberFormat="0" applyBorder="0" applyAlignment="0" applyProtection="0">
      <alignment vertical="center"/>
    </xf>
    <xf numFmtId="49" fontId="79" fillId="0" borderId="212">
      <alignment vertical="center"/>
    </xf>
    <xf numFmtId="241" fontId="194" fillId="86" borderId="203" applyNumberFormat="0" applyBorder="0" applyAlignment="0" applyProtection="0">
      <alignment vertical="center"/>
    </xf>
    <xf numFmtId="241" fontId="194" fillId="86" borderId="220" applyNumberFormat="0" applyBorder="0" applyAlignment="0" applyProtection="0">
      <alignment vertical="center"/>
    </xf>
    <xf numFmtId="241" fontId="12" fillId="25" borderId="251" applyNumberFormat="0" applyProtection="0">
      <alignment horizontal="centerContinuous" vertical="center"/>
    </xf>
    <xf numFmtId="241" fontId="194" fillId="86" borderId="252" applyNumberFormat="0" applyBorder="0" applyAlignment="0" applyProtection="0">
      <alignment vertical="center"/>
    </xf>
    <xf numFmtId="241" fontId="12" fillId="25" borderId="251" applyNumberFormat="0" applyAlignment="0">
      <alignment vertical="center"/>
    </xf>
    <xf numFmtId="0" fontId="189" fillId="83" borderId="212" applyBorder="0" applyProtection="0">
      <alignment horizontal="centerContinuous" vertical="center"/>
    </xf>
    <xf numFmtId="171" fontId="12" fillId="0" borderId="212" applyBorder="0" applyProtection="0">
      <alignment horizontal="righ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58" applyNumberFormat="0" applyProtection="0">
      <alignment horizontal="left"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94" applyNumberFormat="0" applyProtection="0">
      <alignment horizontal="left" vertical="center" wrapText="1"/>
    </xf>
    <xf numFmtId="0" fontId="183" fillId="81" borderId="158" applyNumberFormat="0" applyProtection="0">
      <alignment horizontal="center" vertical="center"/>
    </xf>
    <xf numFmtId="0" fontId="12" fillId="25" borderId="194" applyNumberFormat="0" applyProtection="0">
      <alignment horizontal="left" vertical="center" wrapText="1"/>
    </xf>
    <xf numFmtId="257" fontId="11" fillId="82" borderId="194" applyNumberFormat="0" applyProtection="0">
      <alignment horizontal="center" vertical="center" wrapText="1"/>
    </xf>
    <xf numFmtId="0" fontId="11" fillId="60" borderId="194" applyNumberFormat="0" applyProtection="0">
      <alignment horizontal="left" vertical="center" wrapText="1"/>
    </xf>
    <xf numFmtId="0" fontId="11" fillId="81" borderId="194" applyNumberFormat="0" applyProtection="0">
      <alignment horizontal="center" vertical="center" wrapText="1"/>
    </xf>
    <xf numFmtId="0" fontId="11" fillId="81" borderId="194" applyNumberFormat="0" applyProtection="0">
      <alignment horizontal="center" vertical="center"/>
    </xf>
    <xf numFmtId="0" fontId="11" fillId="81" borderId="194" applyNumberFormat="0" applyProtection="0">
      <alignment horizontal="center" vertical="center" wrapText="1"/>
    </xf>
    <xf numFmtId="0" fontId="183" fillId="81" borderId="194" applyNumberFormat="0" applyProtection="0">
      <alignment horizontal="center" vertical="center"/>
    </xf>
    <xf numFmtId="0" fontId="11" fillId="60" borderId="302" applyNumberFormat="0" applyProtection="0">
      <alignment horizontal="left" vertical="center" wrapText="1"/>
    </xf>
    <xf numFmtId="0" fontId="12" fillId="25" borderId="302" applyNumberFormat="0" applyProtection="0">
      <alignment horizontal="left" vertical="center" wrapText="1"/>
    </xf>
    <xf numFmtId="257" fontId="11" fillId="82" borderId="302" applyNumberFormat="0" applyProtection="0">
      <alignment horizontal="center" vertical="center" wrapText="1"/>
    </xf>
    <xf numFmtId="0" fontId="11" fillId="60" borderId="302" applyNumberFormat="0" applyProtection="0">
      <alignment horizontal="left" vertical="center" wrapText="1"/>
    </xf>
    <xf numFmtId="0" fontId="11" fillId="81" borderId="302" applyNumberFormat="0" applyProtection="0">
      <alignment horizontal="center" vertical="center" wrapText="1"/>
    </xf>
    <xf numFmtId="0" fontId="11" fillId="81" borderId="302" applyNumberFormat="0" applyProtection="0">
      <alignment horizontal="center" vertical="center"/>
    </xf>
    <xf numFmtId="0" fontId="11" fillId="81" borderId="302" applyNumberFormat="0" applyProtection="0">
      <alignment horizontal="center" vertical="center" wrapText="1"/>
    </xf>
    <xf numFmtId="0" fontId="183" fillId="81" borderId="302" applyNumberFormat="0" applyProtection="0">
      <alignment horizontal="center" vertical="center"/>
    </xf>
    <xf numFmtId="0" fontId="177" fillId="67" borderId="158">
      <alignment horizontal="center" vertical="center" wrapText="1"/>
      <protection hidden="1"/>
    </xf>
    <xf numFmtId="0" fontId="177" fillId="67" borderId="194">
      <alignment horizontal="center" vertical="center" wrapText="1"/>
      <protection hidden="1"/>
    </xf>
    <xf numFmtId="237" fontId="181" fillId="0" borderId="248"/>
    <xf numFmtId="0" fontId="177" fillId="67" borderId="302">
      <alignment horizontal="center" vertical="center" wrapText="1"/>
      <protection hidden="1"/>
    </xf>
    <xf numFmtId="241" fontId="194" fillId="86" borderId="296" applyNumberFormat="0" applyBorder="0" applyAlignment="0" applyProtection="0">
      <alignment vertical="center"/>
    </xf>
    <xf numFmtId="264" fontId="172" fillId="65" borderId="158" applyFill="0" applyBorder="0" applyAlignment="0" applyProtection="0">
      <alignment horizontal="right"/>
      <protection locked="0"/>
    </xf>
    <xf numFmtId="264" fontId="172" fillId="65" borderId="194" applyFill="0" applyBorder="0" applyAlignment="0" applyProtection="0">
      <alignment horizontal="right"/>
      <protection locked="0"/>
    </xf>
    <xf numFmtId="0" fontId="189" fillId="83" borderId="261" applyBorder="0" applyProtection="0">
      <alignment horizontal="centerContinuous" vertical="center"/>
    </xf>
    <xf numFmtId="171" fontId="12" fillId="0" borderId="261" applyBorder="0" applyProtection="0">
      <alignment horizontal="right" vertical="center"/>
    </xf>
    <xf numFmtId="241" fontId="194" fillId="86" borderId="323" applyNumberFormat="0" applyBorder="0" applyAlignment="0" applyProtection="0">
      <alignment vertical="center"/>
    </xf>
    <xf numFmtId="241" fontId="12" fillId="25" borderId="330" applyNumberFormat="0" applyProtection="0">
      <alignment horizontal="centerContinuous" vertical="center"/>
    </xf>
    <xf numFmtId="241" fontId="12" fillId="25" borderId="330" applyNumberFormat="0" applyAlignment="0">
      <alignment vertical="center"/>
    </xf>
    <xf numFmtId="0" fontId="12" fillId="60" borderId="149" applyNumberFormat="0">
      <alignment horizontal="centerContinuous" vertical="center" wrapText="1"/>
    </xf>
    <xf numFmtId="0" fontId="12" fillId="61" borderId="149" applyNumberFormat="0">
      <alignment horizontal="left" vertical="center"/>
    </xf>
    <xf numFmtId="0" fontId="11" fillId="60" borderId="171" applyNumberFormat="0" applyProtection="0">
      <alignment horizontal="left" vertical="center" wrapText="1"/>
    </xf>
    <xf numFmtId="0" fontId="12" fillId="25" borderId="171" applyNumberFormat="0" applyProtection="0">
      <alignment horizontal="left" vertical="center" wrapText="1"/>
    </xf>
    <xf numFmtId="257" fontId="11" fillId="82" borderId="171" applyNumberFormat="0" applyProtection="0">
      <alignment horizontal="center" vertical="center" wrapText="1"/>
    </xf>
    <xf numFmtId="0" fontId="11" fillId="60" borderId="171" applyNumberFormat="0" applyProtection="0">
      <alignment horizontal="left" vertical="center" wrapText="1"/>
    </xf>
    <xf numFmtId="0" fontId="11" fillId="81" borderId="171" applyNumberFormat="0" applyProtection="0">
      <alignment horizontal="center" vertical="center" wrapText="1"/>
    </xf>
    <xf numFmtId="0" fontId="11" fillId="81" borderId="171" applyNumberFormat="0" applyProtection="0">
      <alignment horizontal="center" vertical="center"/>
    </xf>
    <xf numFmtId="0" fontId="11" fillId="81" borderId="171" applyNumberFormat="0" applyProtection="0">
      <alignment horizontal="center" vertical="center" wrapText="1"/>
    </xf>
    <xf numFmtId="0" fontId="183" fillId="81" borderId="171" applyNumberFormat="0" applyProtection="0">
      <alignment horizontal="center" vertical="center"/>
    </xf>
    <xf numFmtId="0" fontId="11" fillId="60" borderId="229" applyNumberFormat="0" applyProtection="0">
      <alignment horizontal="left" vertical="center" wrapText="1"/>
    </xf>
    <xf numFmtId="0" fontId="12" fillId="25" borderId="229" applyNumberFormat="0" applyProtection="0">
      <alignment horizontal="left" vertical="center" wrapText="1"/>
    </xf>
    <xf numFmtId="257" fontId="11" fillId="82" borderId="229" applyNumberFormat="0" applyProtection="0">
      <alignment horizontal="center" vertical="center" wrapText="1"/>
    </xf>
    <xf numFmtId="0" fontId="11" fillId="60" borderId="229" applyNumberFormat="0" applyProtection="0">
      <alignment horizontal="left" vertical="center" wrapText="1"/>
    </xf>
    <xf numFmtId="0" fontId="11" fillId="81" borderId="229" applyNumberFormat="0" applyProtection="0">
      <alignment horizontal="center" vertical="center" wrapText="1"/>
    </xf>
    <xf numFmtId="0" fontId="11" fillId="81" borderId="229" applyNumberFormat="0" applyProtection="0">
      <alignment horizontal="center" vertical="center"/>
    </xf>
    <xf numFmtId="0" fontId="11" fillId="81" borderId="229" applyNumberFormat="0" applyProtection="0">
      <alignment horizontal="center" vertical="center" wrapText="1"/>
    </xf>
    <xf numFmtId="0" fontId="11" fillId="60" borderId="255" applyNumberFormat="0" applyProtection="0">
      <alignment horizontal="left" vertical="center" wrapText="1"/>
    </xf>
    <xf numFmtId="0" fontId="183" fillId="81" borderId="229" applyNumberFormat="0" applyProtection="0">
      <alignment horizontal="center" vertical="center"/>
    </xf>
    <xf numFmtId="0" fontId="12" fillId="25" borderId="255" applyNumberFormat="0" applyProtection="0">
      <alignment horizontal="left" vertical="center" wrapText="1"/>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83" fillId="81" borderId="255" applyNumberFormat="0" applyProtection="0">
      <alignment horizontal="center" vertical="center"/>
    </xf>
    <xf numFmtId="0" fontId="11" fillId="60" borderId="286" applyNumberFormat="0" applyProtection="0">
      <alignment horizontal="left" vertical="center" wrapText="1"/>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237" fontId="181" fillId="0" borderId="185"/>
    <xf numFmtId="0" fontId="177" fillId="67" borderId="171">
      <alignment horizontal="center" vertical="center" wrapText="1"/>
      <protection hidden="1"/>
    </xf>
    <xf numFmtId="0" fontId="177" fillId="67" borderId="229">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28"/>
    <xf numFmtId="264" fontId="172" fillId="65" borderId="171" applyFill="0" applyBorder="0" applyAlignment="0" applyProtection="0">
      <alignment horizontal="right"/>
      <protection locked="0"/>
    </xf>
    <xf numFmtId="260" fontId="164" fillId="0" borderId="177" applyBorder="0"/>
    <xf numFmtId="264" fontId="172" fillId="65" borderId="229" applyFill="0" applyBorder="0" applyAlignment="0" applyProtection="0">
      <alignment horizontal="right"/>
      <protection locked="0"/>
    </xf>
    <xf numFmtId="0" fontId="97" fillId="0" borderId="212" applyNumberFormat="0" applyFill="0" applyAlignment="0" applyProtection="0"/>
    <xf numFmtId="0" fontId="83" fillId="0" borderId="212" applyNumberFormat="0" applyFont="0" applyFill="0" applyAlignment="0" applyProtection="0"/>
    <xf numFmtId="231" fontId="85" fillId="0" borderId="212" applyFont="0" applyFill="0" applyBorder="0" applyAlignment="0" applyProtection="0"/>
    <xf numFmtId="2" fontId="149" fillId="0" borderId="212"/>
    <xf numFmtId="14" fontId="85" fillId="0" borderId="212" applyFont="0" applyFill="0" applyBorder="0" applyAlignment="0" applyProtection="0"/>
    <xf numFmtId="260" fontId="164" fillId="0" borderId="209" applyBorder="0"/>
    <xf numFmtId="264" fontId="172" fillId="65" borderId="255" applyFill="0" applyBorder="0" applyAlignment="0" applyProtection="0">
      <alignment horizontal="right"/>
      <protection locked="0"/>
    </xf>
    <xf numFmtId="264" fontId="172" fillId="65" borderId="302" applyFill="0" applyBorder="0" applyAlignment="0" applyProtection="0">
      <alignment horizontal="right"/>
      <protection locked="0"/>
    </xf>
    <xf numFmtId="264" fontId="172" fillId="65" borderId="286" applyFill="0" applyBorder="0" applyAlignment="0" applyProtection="0">
      <alignment horizontal="right"/>
      <protection locked="0"/>
    </xf>
    <xf numFmtId="260" fontId="164" fillId="0" borderId="231" applyBorder="0"/>
    <xf numFmtId="229" fontId="81" fillId="65" borderId="254" applyFont="0" applyFill="0" applyBorder="0" applyAlignment="0" applyProtection="0"/>
    <xf numFmtId="260" fontId="164" fillId="0" borderId="260" applyBorder="0"/>
    <xf numFmtId="229" fontId="81" fillId="65" borderId="331" applyFont="0" applyFill="0" applyBorder="0" applyAlignment="0" applyProtection="0"/>
    <xf numFmtId="260" fontId="164" fillId="0" borderId="291" applyBorder="0"/>
    <xf numFmtId="260" fontId="164" fillId="0" borderId="317" applyBorder="0"/>
    <xf numFmtId="208" fontId="90" fillId="63" borderId="153"/>
    <xf numFmtId="0" fontId="83" fillId="0" borderId="152" applyNumberFormat="0" applyFont="0" applyFill="0" applyAlignment="0" applyProtection="0"/>
    <xf numFmtId="0" fontId="17" fillId="21" borderId="149" applyNumberFormat="0" applyAlignment="0" applyProtection="0"/>
    <xf numFmtId="231" fontId="85" fillId="0" borderId="261" applyFont="0" applyFill="0" applyBorder="0" applyAlignment="0" applyProtection="0"/>
    <xf numFmtId="2" fontId="149" fillId="0" borderId="261"/>
    <xf numFmtId="171" fontId="12" fillId="0" borderId="212" applyBorder="0" applyProtection="0">
      <alignment horizontal="right" vertical="center"/>
    </xf>
    <xf numFmtId="0" fontId="189" fillId="83" borderId="212" applyBorder="0" applyProtection="0">
      <alignment horizontal="centerContinuous" vertical="center"/>
    </xf>
    <xf numFmtId="49" fontId="79" fillId="0" borderId="212">
      <alignment vertical="center"/>
    </xf>
    <xf numFmtId="283" fontId="79" fillId="0" borderId="212">
      <alignment horizontal="right"/>
    </xf>
    <xf numFmtId="166" fontId="113" fillId="0" borderId="154">
      <protection locked="0"/>
    </xf>
    <xf numFmtId="14" fontId="85" fillId="0" borderId="261" applyFont="0" applyFill="0" applyBorder="0" applyAlignment="0" applyProtection="0"/>
    <xf numFmtId="260" fontId="164" fillId="0" borderId="281" applyBorder="0"/>
    <xf numFmtId="260" fontId="164" fillId="0" borderId="307" applyBorder="0"/>
    <xf numFmtId="171" fontId="85" fillId="0" borderId="170"/>
    <xf numFmtId="241" fontId="194" fillId="86" borderId="169" applyNumberFormat="0" applyBorder="0" applyAlignment="0" applyProtection="0">
      <alignment vertical="center"/>
    </xf>
    <xf numFmtId="0" fontId="25" fillId="8" borderId="149" applyNumberFormat="0" applyAlignment="0" applyProtection="0"/>
    <xf numFmtId="1" fontId="121" fillId="69" borderId="151" applyNumberFormat="0" applyBorder="0" applyAlignment="0">
      <alignment horizontal="centerContinuous" vertical="center"/>
      <protection locked="0"/>
    </xf>
    <xf numFmtId="0" fontId="47" fillId="0" borderId="150">
      <alignment horizontal="left" vertical="center"/>
    </xf>
    <xf numFmtId="0" fontId="147" fillId="73" borderId="202">
      <alignment horizontal="left" vertical="center" wrapText="1"/>
    </xf>
    <xf numFmtId="166" fontId="113" fillId="0" borderId="201">
      <protection locked="0"/>
    </xf>
    <xf numFmtId="208" fontId="90" fillId="63" borderId="200"/>
    <xf numFmtId="0" fontId="147" fillId="73" borderId="219">
      <alignment horizontal="left" vertical="center" wrapText="1"/>
    </xf>
    <xf numFmtId="166" fontId="113" fillId="0" borderId="216">
      <protection locked="0"/>
    </xf>
    <xf numFmtId="208" fontId="90" fillId="63" borderId="215"/>
    <xf numFmtId="0" fontId="147" fillId="73" borderId="155">
      <alignment horizontal="left" vertical="center" wrapText="1"/>
    </xf>
    <xf numFmtId="0" fontId="147" fillId="73" borderId="250">
      <alignment horizontal="left" vertical="center" wrapText="1"/>
    </xf>
    <xf numFmtId="166" fontId="113" fillId="0" borderId="245">
      <protection locked="0"/>
    </xf>
    <xf numFmtId="208" fontId="90" fillId="63" borderId="243"/>
    <xf numFmtId="0" fontId="147" fillId="73" borderId="266">
      <alignment horizontal="left" vertical="center" wrapText="1"/>
    </xf>
    <xf numFmtId="166" fontId="113" fillId="0" borderId="265">
      <protection locked="0"/>
    </xf>
    <xf numFmtId="208" fontId="90" fillId="63" borderId="264"/>
    <xf numFmtId="0" fontId="147" fillId="73" borderId="295">
      <alignment horizontal="left" vertical="center" wrapText="1"/>
    </xf>
    <xf numFmtId="166" fontId="113" fillId="0" borderId="294">
      <protection locked="0"/>
    </xf>
    <xf numFmtId="208" fontId="90" fillId="63" borderId="293"/>
    <xf numFmtId="0" fontId="12" fillId="0" borderId="171"/>
    <xf numFmtId="0" fontId="147" fillId="73" borderId="187">
      <alignment horizontal="left" vertical="center" wrapText="1"/>
    </xf>
    <xf numFmtId="241" fontId="12" fillId="65" borderId="186" applyNumberFormat="0" applyFont="0" applyBorder="0" applyAlignment="0">
      <alignment horizontal="right" vertical="center"/>
      <protection locked="0"/>
    </xf>
    <xf numFmtId="10" fontId="108" fillId="65" borderId="171" applyNumberFormat="0" applyBorder="0" applyAlignment="0" applyProtection="0"/>
    <xf numFmtId="0" fontId="12" fillId="0" borderId="229"/>
    <xf numFmtId="0" fontId="12" fillId="0" borderId="255"/>
    <xf numFmtId="238" fontId="87" fillId="0" borderId="185">
      <alignment horizontal="center"/>
    </xf>
    <xf numFmtId="208" fontId="90" fillId="63" borderId="165"/>
    <xf numFmtId="166" fontId="113" fillId="0" borderId="166">
      <protection locked="0"/>
    </xf>
    <xf numFmtId="0" fontId="147" fillId="73" borderId="168">
      <alignment horizontal="left" vertical="center" wrapText="1"/>
    </xf>
    <xf numFmtId="0" fontId="47" fillId="0" borderId="177">
      <alignment horizontal="left" vertical="center"/>
    </xf>
    <xf numFmtId="237" fontId="12" fillId="71" borderId="171" applyNumberFormat="0" applyFont="0" applyBorder="0" applyAlignment="0" applyProtection="0"/>
    <xf numFmtId="0" fontId="12" fillId="0" borderId="286"/>
    <xf numFmtId="0" fontId="147" fillId="73" borderId="226">
      <alignment horizontal="left" vertical="center" wrapText="1"/>
    </xf>
    <xf numFmtId="1" fontId="121" fillId="69" borderId="172" applyNumberFormat="0" applyBorder="0" applyAlignment="0">
      <alignment horizontal="centerContinuous" vertical="center"/>
      <protection locked="0"/>
    </xf>
    <xf numFmtId="0" fontId="147" fillId="73" borderId="235">
      <alignment horizontal="left" vertical="center" wrapText="1"/>
    </xf>
    <xf numFmtId="0" fontId="25" fillId="8" borderId="178" applyNumberFormat="0" applyAlignment="0" applyProtection="0"/>
    <xf numFmtId="14" fontId="85" fillId="0" borderId="261" applyFont="0" applyFill="0" applyBorder="0" applyAlignment="0" applyProtection="0"/>
    <xf numFmtId="0" fontId="47" fillId="0" borderId="209">
      <alignment horizontal="left" vertical="center"/>
    </xf>
    <xf numFmtId="10" fontId="108" fillId="65" borderId="229" applyNumberFormat="0" applyBorder="0" applyAlignment="0" applyProtection="0"/>
    <xf numFmtId="2" fontId="149" fillId="0" borderId="261"/>
    <xf numFmtId="227" fontId="78" fillId="0" borderId="184" applyNumberFormat="0" applyFill="0">
      <alignment horizontal="right"/>
    </xf>
    <xf numFmtId="227" fontId="78" fillId="0" borderId="184" applyNumberFormat="0" applyFill="0">
      <alignment horizontal="right"/>
    </xf>
    <xf numFmtId="0" fontId="147" fillId="73" borderId="266">
      <alignment horizontal="left" vertical="center" wrapText="1"/>
    </xf>
    <xf numFmtId="224" fontId="108" fillId="0" borderId="167" applyFont="0" applyFill="0" applyBorder="0" applyAlignment="0" applyProtection="0"/>
    <xf numFmtId="1" fontId="121" fillId="69" borderId="210" applyNumberFormat="0" applyBorder="0" applyAlignment="0">
      <alignment horizontal="centerContinuous" vertical="center"/>
      <protection locked="0"/>
    </xf>
    <xf numFmtId="10" fontId="108" fillId="65" borderId="255" applyNumberFormat="0" applyBorder="0" applyAlignment="0" applyProtection="0"/>
    <xf numFmtId="0" fontId="25" fillId="8" borderId="205" applyNumberFormat="0" applyAlignment="0" applyProtection="0"/>
    <xf numFmtId="0" fontId="147" fillId="73" borderId="295">
      <alignment horizontal="left" vertical="center" wrapText="1"/>
    </xf>
    <xf numFmtId="0" fontId="47" fillId="0" borderId="231">
      <alignment horizontal="left" vertical="center"/>
    </xf>
    <xf numFmtId="237" fontId="12" fillId="71" borderId="229" applyNumberFormat="0" applyFont="0" applyBorder="0" applyAlignment="0" applyProtection="0"/>
    <xf numFmtId="224" fontId="108" fillId="0" borderId="167" applyFont="0" applyFill="0" applyBorder="0" applyAlignment="0" applyProtection="0"/>
    <xf numFmtId="235" fontId="101" fillId="68" borderId="223">
      <alignment horizontal="left"/>
    </xf>
    <xf numFmtId="10" fontId="108" fillId="65" borderId="286" applyNumberFormat="0" applyBorder="0" applyAlignment="0" applyProtection="0"/>
    <xf numFmtId="1" fontId="121" fillId="69" borderId="230" applyNumberFormat="0" applyBorder="0" applyAlignment="0">
      <alignment horizontal="centerContinuous" vertical="center"/>
      <protection locked="0"/>
    </xf>
    <xf numFmtId="0" fontId="147" fillId="73" borderId="322">
      <alignment horizontal="left" vertical="center" wrapText="1"/>
    </xf>
    <xf numFmtId="0" fontId="47" fillId="0" borderId="260">
      <alignment horizontal="left" vertical="center"/>
    </xf>
    <xf numFmtId="224" fontId="108" fillId="0" borderId="167" applyFont="0" applyFill="0" applyBorder="0" applyAlignment="0" applyProtection="0"/>
    <xf numFmtId="237" fontId="12" fillId="71" borderId="255" applyNumberFormat="0" applyFont="0" applyBorder="0" applyAlignment="0" applyProtection="0"/>
    <xf numFmtId="224" fontId="108" fillId="0" borderId="217" applyFont="0" applyFill="0" applyBorder="0" applyAlignment="0" applyProtection="0"/>
    <xf numFmtId="241" fontId="12" fillId="65" borderId="329"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25" fillId="8" borderId="257" applyNumberFormat="0" applyAlignment="0" applyProtection="0"/>
    <xf numFmtId="224" fontId="108" fillId="0" borderId="217" applyFont="0" applyFill="0" applyBorder="0" applyAlignment="0" applyProtection="0"/>
    <xf numFmtId="0" fontId="47" fillId="0" borderId="291">
      <alignment horizontal="left" vertical="center"/>
    </xf>
    <xf numFmtId="237" fontId="12" fillId="71" borderId="286" applyNumberFormat="0" applyFont="0" applyBorder="0" applyAlignment="0" applyProtection="0"/>
    <xf numFmtId="231" fontId="85" fillId="0" borderId="261" applyFont="0" applyFill="0" applyBorder="0" applyAlignment="0" applyProtection="0"/>
    <xf numFmtId="224" fontId="108" fillId="0" borderId="246" applyFont="0" applyFill="0" applyBorder="0" applyAlignment="0" applyProtection="0"/>
    <xf numFmtId="1" fontId="121" fillId="69" borderId="287" applyNumberFormat="0" applyBorder="0" applyAlignment="0">
      <alignment horizontal="centerContinuous" vertical="center"/>
      <protection locked="0"/>
    </xf>
    <xf numFmtId="238" fontId="87" fillId="0" borderId="328">
      <alignment horizontal="center"/>
    </xf>
    <xf numFmtId="0" fontId="47" fillId="0" borderId="317">
      <alignment horizontal="left" vertical="center"/>
    </xf>
    <xf numFmtId="0" fontId="25" fillId="8" borderId="288" applyNumberFormat="0" applyAlignment="0" applyProtection="0"/>
    <xf numFmtId="1" fontId="121" fillId="69" borderId="318" applyNumberFormat="0" applyBorder="0" applyAlignment="0">
      <alignment horizontal="centerContinuous" vertical="center"/>
      <protection locked="0"/>
    </xf>
    <xf numFmtId="235" fontId="101" fillId="68" borderId="312">
      <alignment horizontal="left"/>
    </xf>
    <xf numFmtId="0" fontId="25" fillId="8" borderId="313" applyNumberFormat="0" applyAlignment="0" applyProtection="0"/>
    <xf numFmtId="224" fontId="108" fillId="0" borderId="284" applyFont="0" applyFill="0" applyBorder="0" applyAlignment="0" applyProtection="0"/>
    <xf numFmtId="224" fontId="108" fillId="0" borderId="284" applyFont="0" applyFill="0" applyBorder="0" applyAlignment="0" applyProtection="0"/>
    <xf numFmtId="227" fontId="78" fillId="0" borderId="327" applyNumberFormat="0" applyFill="0">
      <alignment horizontal="right"/>
    </xf>
    <xf numFmtId="227" fontId="78" fillId="0" borderId="327" applyNumberFormat="0" applyFill="0">
      <alignment horizontal="right"/>
    </xf>
    <xf numFmtId="224" fontId="108" fillId="0" borderId="325" applyFont="0" applyFill="0" applyBorder="0" applyAlignment="0" applyProtection="0"/>
    <xf numFmtId="241" fontId="194" fillId="86" borderId="203" applyNumberFormat="0" applyBorder="0" applyAlignment="0" applyProtection="0">
      <alignment vertical="center"/>
    </xf>
    <xf numFmtId="171" fontId="85" fillId="0" borderId="204"/>
    <xf numFmtId="171" fontId="85" fillId="0" borderId="221"/>
    <xf numFmtId="241" fontId="194" fillId="86" borderId="220" applyNumberFormat="0" applyBorder="0" applyAlignment="0" applyProtection="0">
      <alignment vertical="center"/>
    </xf>
    <xf numFmtId="166" fontId="113" fillId="0" borderId="183">
      <protection locked="0"/>
    </xf>
    <xf numFmtId="0" fontId="12" fillId="24" borderId="174" applyNumberFormat="0" applyFont="0" applyAlignment="0" applyProtection="0"/>
    <xf numFmtId="241" fontId="194" fillId="86" borderId="252" applyNumberFormat="0" applyBorder="0" applyAlignment="0" applyProtection="0">
      <alignment vertical="center"/>
    </xf>
    <xf numFmtId="171" fontId="85" fillId="0" borderId="253"/>
    <xf numFmtId="0" fontId="12" fillId="24" borderId="206" applyNumberFormat="0" applyFont="0" applyAlignment="0" applyProtection="0"/>
    <xf numFmtId="241" fontId="194" fillId="86" borderId="267" applyNumberFormat="0" applyBorder="0" applyAlignment="0" applyProtection="0">
      <alignment vertical="center"/>
    </xf>
    <xf numFmtId="171" fontId="85" fillId="0" borderId="268"/>
    <xf numFmtId="166" fontId="113" fillId="0" borderId="225">
      <protection locked="0"/>
    </xf>
    <xf numFmtId="241" fontId="194" fillId="86" borderId="296" applyNumberFormat="0" applyBorder="0" applyAlignment="0" applyProtection="0">
      <alignment vertical="center"/>
    </xf>
    <xf numFmtId="171" fontId="85" fillId="0" borderId="297"/>
    <xf numFmtId="166" fontId="113" fillId="0" borderId="234">
      <protection locked="0"/>
    </xf>
    <xf numFmtId="166" fontId="113" fillId="0" borderId="265">
      <protection locked="0"/>
    </xf>
    <xf numFmtId="166" fontId="113" fillId="0" borderId="294">
      <protection locked="0"/>
    </xf>
    <xf numFmtId="0" fontId="17" fillId="21" borderId="178" applyNumberFormat="0" applyAlignment="0" applyProtection="0"/>
    <xf numFmtId="0" fontId="83" fillId="0" borderId="179" applyNumberFormat="0" applyFont="0" applyFill="0" applyAlignment="0" applyProtection="0"/>
    <xf numFmtId="166" fontId="113" fillId="0" borderId="321">
      <protection locked="0"/>
    </xf>
    <xf numFmtId="0" fontId="99" fillId="0" borderId="182" applyNumberFormat="0" applyFont="0" applyFill="0" applyAlignment="0" applyProtection="0">
      <alignment horizontal="centerContinuous"/>
    </xf>
    <xf numFmtId="0" fontId="12" fillId="24" borderId="314" applyNumberFormat="0" applyFont="0" applyAlignment="0" applyProtection="0"/>
    <xf numFmtId="208" fontId="90" fillId="63" borderId="181"/>
    <xf numFmtId="167" fontId="87" fillId="0" borderId="180" applyFont="0"/>
    <xf numFmtId="0" fontId="17" fillId="21" borderId="205" applyNumberFormat="0" applyAlignment="0" applyProtection="0"/>
    <xf numFmtId="0" fontId="83" fillId="0" borderId="211" applyNumberFormat="0" applyFont="0" applyFill="0" applyAlignment="0" applyProtection="0"/>
    <xf numFmtId="0" fontId="83" fillId="0" borderId="223" applyNumberFormat="0" applyFont="0" applyFill="0" applyAlignment="0" applyProtection="0"/>
    <xf numFmtId="1" fontId="94" fillId="64" borderId="223" applyNumberFormat="0" applyBorder="0" applyAlignment="0">
      <alignment horizontal="center" vertical="top" wrapText="1"/>
      <protection hidden="1"/>
    </xf>
    <xf numFmtId="208" fontId="90" fillId="63" borderId="224"/>
    <xf numFmtId="165" fontId="88" fillId="0" borderId="222" applyNumberFormat="0" applyFont="0" applyBorder="0" applyProtection="0">
      <alignment horizontal="right"/>
    </xf>
    <xf numFmtId="207" fontId="12" fillId="0" borderId="222">
      <alignment horizontal="right"/>
      <protection locked="0"/>
    </xf>
    <xf numFmtId="205" fontId="88" fillId="0" borderId="222" applyFill="0">
      <alignment horizontal="right"/>
    </xf>
    <xf numFmtId="3" fontId="12" fillId="0" borderId="222" applyFill="0">
      <alignment horizontal="right"/>
    </xf>
    <xf numFmtId="204" fontId="88" fillId="0" borderId="222" applyFill="0">
      <alignment horizontal="right"/>
    </xf>
    <xf numFmtId="204" fontId="88" fillId="0" borderId="222">
      <alignment horizontal="right"/>
    </xf>
    <xf numFmtId="208" fontId="90" fillId="63" borderId="233"/>
    <xf numFmtId="0" fontId="17" fillId="21" borderId="257" applyNumberFormat="0" applyAlignment="0" applyProtection="0"/>
    <xf numFmtId="167" fontId="87" fillId="0" borderId="232" applyFont="0"/>
    <xf numFmtId="0" fontId="83" fillId="0" borderId="262" applyNumberFormat="0" applyFont="0" applyFill="0" applyAlignment="0" applyProtection="0"/>
    <xf numFmtId="0" fontId="83" fillId="0" borderId="261" applyNumberFormat="0" applyFont="0" applyFill="0" applyAlignment="0" applyProtection="0"/>
    <xf numFmtId="0" fontId="97" fillId="0" borderId="261" applyNumberFormat="0" applyFill="0" applyAlignment="0" applyProtection="0"/>
    <xf numFmtId="203" fontId="12" fillId="0" borderId="222">
      <alignment horizontal="right"/>
    </xf>
    <xf numFmtId="208" fontId="90" fillId="63" borderId="264"/>
    <xf numFmtId="167" fontId="87" fillId="0" borderId="263" applyFont="0"/>
    <xf numFmtId="0" fontId="17" fillId="21" borderId="288" applyNumberFormat="0" applyAlignment="0" applyProtection="0"/>
    <xf numFmtId="0" fontId="83" fillId="0" borderId="285" applyNumberFormat="0" applyFont="0" applyFill="0" applyAlignment="0" applyProtection="0"/>
    <xf numFmtId="260" fontId="164" fillId="0" borderId="150" applyBorder="0"/>
    <xf numFmtId="208" fontId="90" fillId="63" borderId="293"/>
    <xf numFmtId="260" fontId="164" fillId="0" borderId="199" applyBorder="0"/>
    <xf numFmtId="0" fontId="17" fillId="21" borderId="313" applyNumberFormat="0" applyAlignment="0" applyProtection="0"/>
    <xf numFmtId="167" fontId="87" fillId="0" borderId="292" applyFont="0"/>
    <xf numFmtId="0" fontId="83" fillId="0" borderId="319" applyNumberFormat="0" applyFont="0" applyFill="0" applyAlignment="0" applyProtection="0"/>
    <xf numFmtId="0" fontId="83" fillId="0" borderId="312" applyNumberFormat="0" applyFont="0" applyFill="0" applyAlignment="0" applyProtection="0"/>
    <xf numFmtId="1" fontId="94" fillId="64" borderId="312" applyNumberFormat="0" applyBorder="0" applyAlignment="0">
      <alignment horizontal="center" vertical="top" wrapText="1"/>
      <protection hidden="1"/>
    </xf>
    <xf numFmtId="208" fontId="90" fillId="63" borderId="320"/>
    <xf numFmtId="165" fontId="88" fillId="0" borderId="311" applyNumberFormat="0" applyFont="0" applyBorder="0" applyProtection="0">
      <alignment horizontal="right"/>
    </xf>
    <xf numFmtId="207" fontId="12" fillId="0" borderId="311">
      <alignment horizontal="right"/>
      <protection locked="0"/>
    </xf>
    <xf numFmtId="205" fontId="88" fillId="0" borderId="311" applyFill="0">
      <alignment horizontal="right"/>
    </xf>
    <xf numFmtId="3" fontId="12" fillId="0" borderId="311" applyFill="0">
      <alignment horizontal="right"/>
    </xf>
    <xf numFmtId="204" fontId="88" fillId="0" borderId="311" applyFill="0">
      <alignment horizontal="right"/>
    </xf>
    <xf numFmtId="204" fontId="88" fillId="0" borderId="311">
      <alignment horizontal="right"/>
    </xf>
    <xf numFmtId="0" fontId="99" fillId="0" borderId="326" applyNumberFormat="0" applyFont="0" applyFill="0" applyAlignment="0" applyProtection="0">
      <alignment horizontal="centerContinuous"/>
    </xf>
    <xf numFmtId="203" fontId="12" fillId="0" borderId="311">
      <alignment horizontal="right"/>
    </xf>
    <xf numFmtId="0" fontId="12" fillId="61" borderId="178" applyNumberFormat="0">
      <alignment horizontal="left" vertical="center"/>
    </xf>
    <xf numFmtId="0" fontId="12" fillId="60" borderId="178" applyNumberFormat="0">
      <alignment horizontal="centerContinuous" vertical="center" wrapText="1"/>
    </xf>
    <xf numFmtId="241" fontId="194" fillId="86" borderId="156" applyNumberFormat="0" applyBorder="0" applyAlignment="0" applyProtection="0">
      <alignment vertical="center"/>
    </xf>
    <xf numFmtId="260" fontId="164" fillId="0" borderId="163" applyBorder="0"/>
    <xf numFmtId="229" fontId="81" fillId="65" borderId="191" applyFont="0" applyFill="0" applyBorder="0" applyAlignment="0" applyProtection="0"/>
    <xf numFmtId="171" fontId="12" fillId="0" borderId="261" applyBorder="0" applyProtection="0">
      <alignment horizontal="right" vertical="center"/>
    </xf>
    <xf numFmtId="0" fontId="189" fillId="83" borderId="261" applyBorder="0" applyProtection="0">
      <alignment horizontal="centerContinuous" vertical="center"/>
    </xf>
    <xf numFmtId="49" fontId="79" fillId="0" borderId="261">
      <alignment vertical="center"/>
    </xf>
    <xf numFmtId="283" fontId="79" fillId="0" borderId="261">
      <alignment horizontal="right"/>
    </xf>
    <xf numFmtId="0" fontId="147" fillId="73" borderId="226">
      <alignment horizontal="left" vertical="center" wrapText="1"/>
    </xf>
    <xf numFmtId="166" fontId="113" fillId="0" borderId="225">
      <protection locked="0"/>
    </xf>
    <xf numFmtId="208" fontId="90" fillId="63" borderId="224"/>
    <xf numFmtId="0" fontId="147" fillId="73" borderId="235">
      <alignment horizontal="left" vertical="center" wrapText="1"/>
    </xf>
    <xf numFmtId="166" fontId="113" fillId="0" borderId="234">
      <protection locked="0"/>
    </xf>
    <xf numFmtId="208" fontId="90" fillId="63" borderId="233"/>
    <xf numFmtId="0" fontId="147" fillId="73" borderId="271">
      <alignment horizontal="left" vertical="center" wrapText="1"/>
    </xf>
    <xf numFmtId="166" fontId="113" fillId="0" borderId="270">
      <protection locked="0"/>
    </xf>
    <xf numFmtId="208" fontId="90" fillId="63" borderId="269"/>
    <xf numFmtId="0" fontId="147" fillId="73" borderId="322">
      <alignment horizontal="left" vertical="center" wrapText="1"/>
    </xf>
    <xf numFmtId="166" fontId="113" fillId="0" borderId="321">
      <protection locked="0"/>
    </xf>
    <xf numFmtId="208" fontId="90" fillId="63" borderId="320"/>
    <xf numFmtId="0" fontId="147" fillId="73" borderId="300">
      <alignment horizontal="left" vertical="center" wrapText="1"/>
    </xf>
    <xf numFmtId="166" fontId="113" fillId="0" borderId="299">
      <protection locked="0"/>
    </xf>
    <xf numFmtId="208" fontId="90" fillId="63" borderId="298"/>
    <xf numFmtId="0" fontId="147" fillId="73" borderId="187">
      <alignment horizontal="left" vertical="center" wrapText="1"/>
    </xf>
    <xf numFmtId="166" fontId="113" fillId="0" borderId="183">
      <protection locked="0"/>
    </xf>
    <xf numFmtId="208" fontId="90" fillId="63" borderId="181"/>
    <xf numFmtId="0" fontId="147" fillId="73" borderId="155">
      <alignment horizontal="left" vertical="center" wrapText="1"/>
    </xf>
    <xf numFmtId="166" fontId="113" fillId="0" borderId="154">
      <protection locked="0"/>
    </xf>
    <xf numFmtId="208" fontId="90" fillId="63" borderId="153"/>
    <xf numFmtId="0" fontId="12" fillId="0" borderId="194"/>
    <xf numFmtId="0" fontId="12" fillId="0" borderId="302"/>
    <xf numFmtId="0" fontId="12" fillId="0" borderId="158"/>
    <xf numFmtId="14" fontId="85" fillId="0" borderId="212" applyFont="0" applyFill="0" applyBorder="0" applyAlignment="0" applyProtection="0"/>
    <xf numFmtId="0" fontId="147" fillId="73" borderId="202">
      <alignment horizontal="left" vertical="center" wrapText="1"/>
    </xf>
    <xf numFmtId="2" fontId="149" fillId="0" borderId="212"/>
    <xf numFmtId="10" fontId="108" fillId="65" borderId="194" applyNumberFormat="0" applyBorder="0" applyAlignment="0" applyProtection="0"/>
    <xf numFmtId="0" fontId="147" fillId="73" borderId="219">
      <alignment horizontal="left" vertical="center" wrapText="1"/>
    </xf>
    <xf numFmtId="0" fontId="147" fillId="73" borderId="250">
      <alignment horizontal="left" vertical="center" wrapText="1"/>
    </xf>
    <xf numFmtId="241" fontId="12" fillId="65" borderId="218" applyNumberFormat="0" applyFont="0" applyBorder="0" applyAlignment="0">
      <alignment horizontal="right" vertical="center"/>
      <protection locked="0"/>
    </xf>
    <xf numFmtId="241" fontId="12" fillId="65" borderId="249" applyNumberFormat="0" applyFont="0" applyBorder="0" applyAlignment="0">
      <alignment horizontal="right" vertical="center"/>
      <protection locked="0"/>
    </xf>
    <xf numFmtId="0" fontId="147" fillId="73" borderId="168">
      <alignment horizontal="left" vertical="center" wrapText="1"/>
    </xf>
    <xf numFmtId="241" fontId="12" fillId="65" borderId="310" applyNumberFormat="0" applyFont="0" applyBorder="0" applyAlignment="0">
      <alignment horizontal="right" vertical="center"/>
      <protection locked="0"/>
    </xf>
    <xf numFmtId="10" fontId="108" fillId="65" borderId="158" applyNumberFormat="0" applyBorder="0" applyAlignment="0" applyProtection="0"/>
    <xf numFmtId="10" fontId="108" fillId="65" borderId="302" applyNumberFormat="0" applyBorder="0" applyAlignment="0" applyProtection="0"/>
    <xf numFmtId="0" fontId="47" fillId="0" borderId="199">
      <alignment horizontal="left" vertical="center"/>
    </xf>
    <xf numFmtId="238" fontId="87" fillId="0" borderId="248">
      <alignment horizontal="center"/>
    </xf>
    <xf numFmtId="237" fontId="12" fillId="71" borderId="194"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95" applyNumberFormat="0" applyAlignment="0" applyProtection="0"/>
    <xf numFmtId="0" fontId="47" fillId="0" borderId="163">
      <alignment horizontal="left" vertical="center"/>
    </xf>
    <xf numFmtId="0" fontId="47" fillId="0" borderId="281">
      <alignment horizontal="left" vertical="center"/>
    </xf>
    <xf numFmtId="235" fontId="101" fillId="68" borderId="214">
      <alignment horizontal="left"/>
    </xf>
    <xf numFmtId="237" fontId="12" fillId="71" borderId="158" applyNumberFormat="0" applyFont="0" applyBorder="0" applyAlignment="0" applyProtection="0"/>
    <xf numFmtId="0" fontId="47" fillId="0" borderId="307">
      <alignment horizontal="left" vertical="center"/>
    </xf>
    <xf numFmtId="237" fontId="12" fillId="71" borderId="302" applyNumberFormat="0" applyFont="0" applyBorder="0" applyAlignment="0" applyProtection="0"/>
    <xf numFmtId="1" fontId="121" fillId="69" borderId="159" applyNumberFormat="0" applyBorder="0" applyAlignment="0">
      <alignment horizontal="centerContinuous" vertical="center"/>
      <protection locked="0"/>
    </xf>
    <xf numFmtId="1" fontId="121" fillId="69" borderId="282" applyNumberFormat="0" applyBorder="0" applyAlignment="0">
      <alignment horizontal="centerContinuous" vertical="center"/>
      <protection locked="0"/>
    </xf>
    <xf numFmtId="0" fontId="25" fillId="8" borderId="239" applyNumberFormat="0" applyAlignment="0" applyProtection="0"/>
    <xf numFmtId="224" fontId="108" fillId="0" borderId="167" applyFont="0" applyFill="0" applyBorder="0" applyAlignment="0" applyProtection="0"/>
    <xf numFmtId="0" fontId="25" fillId="8" borderId="160" applyNumberFormat="0" applyAlignment="0" applyProtection="0"/>
    <xf numFmtId="1" fontId="121" fillId="69" borderId="308" applyNumberFormat="0" applyBorder="0" applyAlignment="0">
      <alignment horizontal="centerContinuous" vertical="center"/>
      <protection locked="0"/>
    </xf>
    <xf numFmtId="231" fontId="85" fillId="0" borderId="212" applyFont="0" applyFill="0" applyBorder="0" applyAlignment="0" applyProtection="0"/>
    <xf numFmtId="0" fontId="25" fillId="8" borderId="277" applyNumberFormat="0" applyAlignment="0" applyProtection="0"/>
    <xf numFmtId="224" fontId="108" fillId="0" borderId="167" applyFont="0" applyFill="0" applyBorder="0" applyAlignment="0" applyProtection="0"/>
    <xf numFmtId="0" fontId="25" fillId="8" borderId="303" applyNumberFormat="0" applyAlignment="0" applyProtection="0"/>
    <xf numFmtId="227" fontId="78" fillId="0" borderId="247" applyNumberFormat="0" applyFill="0">
      <alignment horizontal="right"/>
    </xf>
    <xf numFmtId="224" fontId="108" fillId="0" borderId="217" applyFont="0" applyFill="0" applyBorder="0" applyAlignment="0" applyProtection="0"/>
    <xf numFmtId="227" fontId="78" fillId="0" borderId="247" applyNumberFormat="0" applyFill="0">
      <alignment horizontal="right"/>
    </xf>
    <xf numFmtId="224" fontId="108" fillId="0" borderId="167" applyFont="0" applyFill="0" applyBorder="0" applyAlignment="0" applyProtection="0"/>
    <xf numFmtId="224" fontId="108" fillId="0" borderId="246" applyFont="0" applyFill="0" applyBorder="0" applyAlignment="0" applyProtection="0"/>
    <xf numFmtId="224" fontId="108" fillId="0" borderId="217" applyFont="0" applyFill="0" applyBorder="0" applyAlignment="0" applyProtection="0"/>
    <xf numFmtId="224" fontId="108" fillId="0" borderId="284" applyFont="0" applyFill="0" applyBorder="0" applyAlignment="0" applyProtection="0"/>
    <xf numFmtId="224" fontId="108" fillId="0" borderId="284" applyFont="0" applyFill="0" applyBorder="0" applyAlignment="0" applyProtection="0"/>
    <xf numFmtId="224" fontId="108" fillId="0" borderId="325" applyFont="0" applyFill="0" applyBorder="0" applyAlignment="0" applyProtection="0"/>
    <xf numFmtId="241" fontId="194" fillId="86" borderId="227" applyNumberFormat="0" applyBorder="0" applyAlignment="0" applyProtection="0">
      <alignment vertical="center"/>
    </xf>
    <xf numFmtId="171" fontId="85" fillId="0" borderId="228"/>
    <xf numFmtId="241" fontId="194" fillId="86" borderId="236" applyNumberFormat="0" applyBorder="0" applyAlignment="0" applyProtection="0">
      <alignment vertical="center"/>
    </xf>
    <xf numFmtId="171" fontId="85" fillId="0" borderId="237"/>
    <xf numFmtId="171" fontId="85" fillId="0" borderId="272"/>
    <xf numFmtId="241" fontId="194" fillId="86" borderId="189" applyNumberFormat="0" applyBorder="0" applyAlignment="0" applyProtection="0">
      <alignment vertical="center"/>
    </xf>
    <xf numFmtId="171" fontId="85" fillId="0" borderId="190"/>
    <xf numFmtId="241" fontId="194" fillId="86" borderId="323" applyNumberFormat="0" applyBorder="0" applyAlignment="0" applyProtection="0">
      <alignment vertical="center"/>
    </xf>
    <xf numFmtId="171" fontId="85" fillId="0" borderId="324"/>
    <xf numFmtId="171" fontId="85" fillId="0" borderId="301"/>
    <xf numFmtId="166" fontId="113" fillId="0" borderId="201">
      <protection locked="0"/>
    </xf>
    <xf numFmtId="0" fontId="12" fillId="24" borderId="196" applyNumberFormat="0" applyFont="0" applyAlignment="0" applyProtection="0"/>
    <xf numFmtId="166" fontId="113" fillId="0" borderId="166">
      <protection locked="0"/>
    </xf>
    <xf numFmtId="166" fontId="113" fillId="0" borderId="216">
      <protection locked="0"/>
    </xf>
    <xf numFmtId="166" fontId="113" fillId="0" borderId="245">
      <protection locked="0"/>
    </xf>
    <xf numFmtId="0" fontId="12" fillId="24" borderId="240" applyNumberFormat="0" applyFont="0" applyAlignment="0" applyProtection="0"/>
    <xf numFmtId="0" fontId="12" fillId="24" borderId="278" applyNumberFormat="0" applyFont="0" applyAlignment="0" applyProtection="0"/>
    <xf numFmtId="0" fontId="12" fillId="24" borderId="304" applyNumberFormat="0" applyFont="0" applyAlignment="0" applyProtection="0"/>
    <xf numFmtId="0" fontId="17" fillId="21" borderId="195" applyNumberFormat="0" applyAlignment="0" applyProtection="0"/>
    <xf numFmtId="0" fontId="83" fillId="0" borderId="193" applyNumberFormat="0" applyFont="0" applyFill="0" applyAlignment="0" applyProtection="0"/>
    <xf numFmtId="0" fontId="17" fillId="21" borderId="160" applyNumberFormat="0" applyAlignment="0" applyProtection="0"/>
    <xf numFmtId="208" fontId="90" fillId="63" borderId="200"/>
    <xf numFmtId="0" fontId="83" fillId="0" borderId="214" applyNumberFormat="0" applyFont="0" applyFill="0" applyAlignment="0" applyProtection="0"/>
    <xf numFmtId="0" fontId="83" fillId="0" borderId="212" applyNumberFormat="0" applyFont="0" applyFill="0" applyAlignment="0" applyProtection="0"/>
    <xf numFmtId="0" fontId="83" fillId="0" borderId="157" applyNumberFormat="0" applyFont="0" applyFill="0" applyAlignment="0" applyProtection="0"/>
    <xf numFmtId="0" fontId="97" fillId="0" borderId="212" applyNumberFormat="0" applyFill="0" applyAlignment="0" applyProtection="0"/>
    <xf numFmtId="1" fontId="94" fillId="64" borderId="214" applyNumberFormat="0" applyBorder="0" applyAlignment="0">
      <alignment horizontal="center" vertical="top" wrapText="1"/>
      <protection hidden="1"/>
    </xf>
    <xf numFmtId="0" fontId="17" fillId="21" borderId="239" applyNumberFormat="0" applyAlignment="0" applyProtection="0"/>
    <xf numFmtId="165" fontId="88" fillId="0" borderId="213" applyNumberFormat="0" applyFont="0" applyBorder="0" applyProtection="0">
      <alignment horizontal="right"/>
    </xf>
    <xf numFmtId="207" fontId="12" fillId="0" borderId="213">
      <alignment horizontal="right"/>
      <protection locked="0"/>
    </xf>
    <xf numFmtId="208" fontId="90" fillId="63" borderId="165"/>
    <xf numFmtId="205" fontId="88" fillId="0" borderId="213" applyFill="0">
      <alignment horizontal="right"/>
    </xf>
    <xf numFmtId="3" fontId="12" fillId="0" borderId="213" applyFill="0">
      <alignment horizontal="right"/>
    </xf>
    <xf numFmtId="204" fontId="88" fillId="0" borderId="213" applyFill="0">
      <alignment horizontal="right"/>
    </xf>
    <xf numFmtId="204" fontId="88" fillId="0" borderId="213">
      <alignment horizontal="right"/>
    </xf>
    <xf numFmtId="0" fontId="83" fillId="0" borderId="238" applyNumberFormat="0" applyFont="0" applyFill="0" applyAlignment="0" applyProtection="0"/>
    <xf numFmtId="167" fontId="87" fillId="0" borderId="164" applyFont="0"/>
    <xf numFmtId="0" fontId="99" fillId="0" borderId="244" applyNumberFormat="0" applyFont="0" applyFill="0" applyAlignment="0" applyProtection="0">
      <alignment horizontal="centerContinuous"/>
    </xf>
    <xf numFmtId="0" fontId="17" fillId="21" borderId="277" applyNumberFormat="0" applyAlignment="0" applyProtection="0"/>
    <xf numFmtId="208" fontId="90" fillId="63" borderId="215"/>
    <xf numFmtId="0" fontId="83" fillId="0" borderId="283" applyNumberFormat="0" applyFont="0" applyFill="0" applyAlignment="0" applyProtection="0"/>
    <xf numFmtId="208" fontId="90" fillId="63" borderId="243"/>
    <xf numFmtId="0" fontId="17" fillId="21" borderId="303" applyNumberFormat="0" applyAlignment="0" applyProtection="0"/>
    <xf numFmtId="0" fontId="83" fillId="0" borderId="309" applyNumberFormat="0" applyFont="0" applyFill="0" applyAlignment="0" applyProtection="0"/>
    <xf numFmtId="203" fontId="12" fillId="0" borderId="213">
      <alignment horizontal="right"/>
    </xf>
    <xf numFmtId="241" fontId="194" fillId="86" borderId="156" applyNumberFormat="0" applyBorder="0" applyAlignment="0" applyProtection="0">
      <alignment vertical="center"/>
    </xf>
    <xf numFmtId="0" fontId="12" fillId="61" borderId="195" applyNumberFormat="0">
      <alignment horizontal="left" vertical="center"/>
    </xf>
    <xf numFmtId="0" fontId="12" fillId="60" borderId="195" applyNumberFormat="0">
      <alignment horizontal="centerContinuous" vertical="center" wrapText="1"/>
    </xf>
    <xf numFmtId="0" fontId="12" fillId="61" borderId="160" applyNumberFormat="0">
      <alignment horizontal="left" vertical="center"/>
    </xf>
    <xf numFmtId="0" fontId="12" fillId="60" borderId="160" applyNumberFormat="0">
      <alignment horizontal="centerContinuous" vertical="center" wrapText="1"/>
    </xf>
    <xf numFmtId="0" fontId="12" fillId="61" borderId="205" applyNumberFormat="0">
      <alignment horizontal="left" vertical="center"/>
    </xf>
    <xf numFmtId="0" fontId="12" fillId="60" borderId="205" applyNumberFormat="0">
      <alignment horizontal="centerContinuous" vertical="center" wrapText="1"/>
    </xf>
    <xf numFmtId="0" fontId="30" fillId="0" borderId="242" applyNumberFormat="0" applyFill="0" applyAlignment="0" applyProtection="0"/>
    <xf numFmtId="0" fontId="17" fillId="21" borderId="239" applyNumberFormat="0" applyAlignment="0" applyProtection="0"/>
    <xf numFmtId="0" fontId="12" fillId="24" borderId="240" applyNumberFormat="0" applyFont="0" applyAlignment="0" applyProtection="0"/>
    <xf numFmtId="0" fontId="28" fillId="21" borderId="241" applyNumberFormat="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25" fillId="8" borderId="239" applyNumberFormat="0" applyAlignment="0" applyProtection="0"/>
    <xf numFmtId="0" fontId="12" fillId="24" borderId="240" applyNumberFormat="0" applyFont="0" applyAlignment="0" applyProtection="0"/>
    <xf numFmtId="0" fontId="12" fillId="61" borderId="239" applyNumberFormat="0">
      <alignment horizontal="left" vertical="center"/>
    </xf>
    <xf numFmtId="0" fontId="12" fillId="60" borderId="239" applyNumberFormat="0">
      <alignment horizontal="centerContinuous" vertical="center" wrapText="1"/>
    </xf>
    <xf numFmtId="0" fontId="17" fillId="21"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25" fillId="8" borderId="239" applyNumberFormat="0" applyAlignment="0" applyProtection="0"/>
    <xf numFmtId="0" fontId="12" fillId="61" borderId="257" applyNumberFormat="0">
      <alignment horizontal="left" vertical="center"/>
    </xf>
    <xf numFmtId="0" fontId="12" fillId="60" borderId="257" applyNumberFormat="0">
      <alignment horizontal="centerContinuous" vertical="center" wrapText="1"/>
    </xf>
    <xf numFmtId="0" fontId="12" fillId="61" borderId="277" applyNumberFormat="0">
      <alignment horizontal="left" vertical="center"/>
    </xf>
    <xf numFmtId="0" fontId="12" fillId="60" borderId="277" applyNumberFormat="0">
      <alignment horizontal="centerContinuous" vertical="center" wrapText="1"/>
    </xf>
    <xf numFmtId="0" fontId="12" fillId="61" borderId="303" applyNumberFormat="0">
      <alignment horizontal="left" vertical="center"/>
    </xf>
    <xf numFmtId="0" fontId="12" fillId="60" borderId="303"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0" fontId="12" fillId="61" borderId="313" applyNumberFormat="0">
      <alignment horizontal="left" vertical="center"/>
    </xf>
    <xf numFmtId="0" fontId="12" fillId="60" borderId="313" applyNumberFormat="0">
      <alignment horizontal="centerContinuous" vertical="center" wrapText="1"/>
    </xf>
    <xf numFmtId="0" fontId="12" fillId="25" borderId="332" applyNumberFormat="0" applyProtection="0">
      <alignment horizontal="left" vertical="center"/>
    </xf>
    <xf numFmtId="0" fontId="12" fillId="25" borderId="332" applyNumberFormat="0" applyProtection="0">
      <alignment horizontal="left" vertical="center"/>
    </xf>
    <xf numFmtId="0" fontId="12" fillId="25" borderId="171" applyNumberFormat="0" applyProtection="0">
      <alignment horizontal="left" vertical="center"/>
    </xf>
    <xf numFmtId="0" fontId="12" fillId="25" borderId="171"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60" applyNumberFormat="0" applyAlignment="0" applyProtection="0"/>
    <xf numFmtId="0" fontId="12" fillId="24" borderId="206" applyNumberFormat="0" applyFon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30" fillId="0" borderId="208" applyNumberFormat="0" applyFill="0" applyAlignment="0" applyProtection="0"/>
    <xf numFmtId="0" fontId="28" fillId="21" borderId="207"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5" fillId="8" borderId="205" applyNumberFormat="0" applyAlignment="0" applyProtection="0"/>
    <xf numFmtId="0" fontId="17" fillId="21" borderId="205" applyNumberFormat="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1" applyNumberFormat="0" applyProtection="0">
      <alignment horizontal="left" vertical="center"/>
    </xf>
    <xf numFmtId="0" fontId="12" fillId="25" borderId="171" applyNumberFormat="0" applyProtection="0">
      <alignment horizontal="left" vertical="center"/>
    </xf>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195" applyNumberFormat="0" applyAlignment="0" applyProtection="0"/>
    <xf numFmtId="0" fontId="12" fillId="24" borderId="206" applyNumberFormat="0" applyFon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25" fillId="8" borderId="205" applyNumberFormat="0" applyAlignment="0" applyProtection="0"/>
    <xf numFmtId="0" fontId="17" fillId="21" borderId="205" applyNumberFormat="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83" fillId="0" borderId="261" applyNumberFormat="0" applyFont="0" applyFill="0" applyAlignment="0" applyProtection="0"/>
    <xf numFmtId="0" fontId="97" fillId="0" borderId="261"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30" fillId="0" borderId="280"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25" fillId="8" borderId="277" applyNumberFormat="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277" applyNumberForma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303" applyNumberFormat="0" applyAlignment="0" applyProtection="0"/>
    <xf numFmtId="0" fontId="17" fillId="21" borderId="31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241" fontId="194" fillId="86" borderId="356" applyNumberFormat="0" applyBorder="0" applyAlignment="0" applyProtection="0">
      <alignment vertical="center"/>
    </xf>
    <xf numFmtId="283" fontId="79" fillId="0" borderId="441">
      <alignment horizontal="right"/>
    </xf>
    <xf numFmtId="283" fontId="79" fillId="0" borderId="595">
      <alignment horizontal="right"/>
    </xf>
    <xf numFmtId="283" fontId="79" fillId="0" borderId="760">
      <alignment horizontal="right"/>
    </xf>
    <xf numFmtId="283" fontId="79" fillId="0" borderId="766">
      <alignment horizontal="right"/>
    </xf>
    <xf numFmtId="283" fontId="79" fillId="0" borderId="786">
      <alignment horizontal="right"/>
    </xf>
    <xf numFmtId="278" fontId="173" fillId="70" borderId="488" applyBorder="0">
      <alignment horizontal="right" vertical="center"/>
      <protection locked="0"/>
    </xf>
    <xf numFmtId="171" fontId="85" fillId="0" borderId="363"/>
    <xf numFmtId="171" fontId="85" fillId="0" borderId="417"/>
    <xf numFmtId="165" fontId="193" fillId="0" borderId="387" applyFill="0" applyAlignment="0" applyProtection="0"/>
    <xf numFmtId="39" fontId="12" fillId="0" borderId="387">
      <protection locked="0"/>
    </xf>
    <xf numFmtId="165" fontId="193" fillId="0" borderId="411" applyFill="0" applyAlignment="0" applyProtection="0"/>
    <xf numFmtId="39" fontId="12" fillId="0" borderId="411">
      <protection locked="0"/>
    </xf>
    <xf numFmtId="171" fontId="85" fillId="0" borderId="448"/>
    <xf numFmtId="165" fontId="193" fillId="0" borderId="443" applyFill="0" applyAlignment="0" applyProtection="0"/>
    <xf numFmtId="39" fontId="12" fillId="0" borderId="443">
      <protection locked="0"/>
    </xf>
    <xf numFmtId="278" fontId="173" fillId="70" borderId="589" applyBorder="0">
      <alignment horizontal="right" vertical="center"/>
      <protection locked="0"/>
    </xf>
    <xf numFmtId="171" fontId="85" fillId="0" borderId="472"/>
    <xf numFmtId="165" fontId="193" fillId="0" borderId="468" applyFill="0" applyAlignment="0" applyProtection="0"/>
    <xf numFmtId="39" fontId="12" fillId="0" borderId="468">
      <protection locked="0"/>
    </xf>
    <xf numFmtId="171" fontId="85" fillId="0" borderId="521"/>
    <xf numFmtId="165" fontId="193" fillId="0" borderId="512" applyFill="0" applyAlignment="0" applyProtection="0"/>
    <xf numFmtId="39" fontId="12" fillId="0" borderId="512">
      <protection locked="0"/>
    </xf>
    <xf numFmtId="171" fontId="85" fillId="0" borderId="580"/>
    <xf numFmtId="165" fontId="193" fillId="0" borderId="574" applyFill="0" applyAlignment="0" applyProtection="0"/>
    <xf numFmtId="39" fontId="12" fillId="0" borderId="574">
      <protection locked="0"/>
    </xf>
    <xf numFmtId="278" fontId="173" fillId="70" borderId="682" applyBorder="0">
      <alignment horizontal="right" vertical="center"/>
      <protection locked="0"/>
    </xf>
    <xf numFmtId="171" fontId="85" fillId="0" borderId="669"/>
    <xf numFmtId="165" fontId="193" fillId="0" borderId="663" applyFill="0" applyAlignment="0" applyProtection="0"/>
    <xf numFmtId="39" fontId="12" fillId="0" borderId="663">
      <protection locked="0"/>
    </xf>
    <xf numFmtId="171" fontId="85" fillId="0" borderId="733"/>
    <xf numFmtId="171" fontId="85" fillId="0" borderId="771"/>
    <xf numFmtId="171" fontId="85" fillId="0" borderId="817"/>
    <xf numFmtId="241" fontId="194" fillId="86" borderId="362" applyNumberFormat="0" applyBorder="0" applyAlignment="0" applyProtection="0">
      <alignment vertical="center"/>
    </xf>
    <xf numFmtId="165" fontId="193" fillId="0" borderId="812" applyFill="0" applyAlignment="0" applyProtection="0"/>
    <xf numFmtId="39" fontId="12" fillId="0" borderId="812">
      <protection locked="0"/>
    </xf>
    <xf numFmtId="49" fontId="79" fillId="0" borderId="441">
      <alignment vertical="center"/>
    </xf>
    <xf numFmtId="241" fontId="194" fillId="86" borderId="416" applyNumberFormat="0" applyBorder="0" applyAlignment="0" applyProtection="0">
      <alignment vertical="center"/>
    </xf>
    <xf numFmtId="241" fontId="194" fillId="86" borderId="447"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2" fillId="25" borderId="519" applyNumberFormat="0" applyProtection="0">
      <alignment horizontal="centerContinuous" vertical="center"/>
    </xf>
    <xf numFmtId="241" fontId="194" fillId="86" borderId="520" applyNumberFormat="0" applyBorder="0" applyAlignment="0" applyProtection="0">
      <alignment vertical="center"/>
    </xf>
    <xf numFmtId="241" fontId="12" fillId="25" borderId="519" applyNumberFormat="0" applyAlignment="0">
      <alignment vertical="center"/>
    </xf>
    <xf numFmtId="283" fontId="79" fillId="0" borderId="529">
      <alignment horizontal="right"/>
    </xf>
    <xf numFmtId="283" fontId="79" fillId="0" borderId="562">
      <alignment horizontal="right"/>
    </xf>
    <xf numFmtId="278" fontId="173" fillId="70" borderId="551" applyBorder="0">
      <alignment horizontal="right" vertical="center"/>
      <protection locked="0"/>
    </xf>
    <xf numFmtId="171" fontId="85" fillId="0" borderId="378"/>
    <xf numFmtId="171" fontId="85" fillId="0" borderId="405"/>
    <xf numFmtId="165" fontId="193" fillId="0" borderId="397" applyFill="0" applyAlignment="0" applyProtection="0"/>
    <xf numFmtId="39" fontId="12" fillId="0" borderId="397">
      <protection locked="0"/>
    </xf>
    <xf numFmtId="171" fontId="85" fillId="0" borderId="357"/>
    <xf numFmtId="165" fontId="193" fillId="0" borderId="352" applyFill="0" applyAlignment="0" applyProtection="0"/>
    <xf numFmtId="39" fontId="12" fillId="0" borderId="352">
      <protection locked="0"/>
    </xf>
    <xf numFmtId="171" fontId="85" fillId="0" borderId="433"/>
    <xf numFmtId="171" fontId="85" fillId="0" borderId="503"/>
    <xf numFmtId="165" fontId="193" fillId="0" borderId="498" applyFill="0" applyAlignment="0" applyProtection="0"/>
    <xf numFmtId="39" fontId="12" fillId="0" borderId="498">
      <protection locked="0"/>
    </xf>
    <xf numFmtId="171" fontId="85" fillId="0" borderId="537"/>
    <xf numFmtId="165" fontId="193" fillId="0" borderId="531" applyFill="0" applyAlignment="0" applyProtection="0"/>
    <xf numFmtId="39" fontId="12" fillId="0" borderId="531">
      <protection locked="0"/>
    </xf>
    <xf numFmtId="171" fontId="85" fillId="0" borderId="556"/>
    <xf numFmtId="171" fontId="85" fillId="0" borderId="606"/>
    <xf numFmtId="165" fontId="193" fillId="0" borderId="600" applyFill="0" applyAlignment="0" applyProtection="0"/>
    <xf numFmtId="39" fontId="12" fillId="0" borderId="600">
      <protection locked="0"/>
    </xf>
    <xf numFmtId="171" fontId="85" fillId="0" borderId="631"/>
    <xf numFmtId="165" fontId="193" fillId="0" borderId="626" applyFill="0" applyAlignment="0" applyProtection="0"/>
    <xf numFmtId="39" fontId="12" fillId="0" borderId="626">
      <protection locked="0"/>
    </xf>
    <xf numFmtId="171" fontId="85" fillId="0" borderId="655"/>
    <xf numFmtId="165" fontId="193" fillId="0" borderId="651" applyFill="0" applyAlignment="0" applyProtection="0"/>
    <xf numFmtId="39" fontId="12" fillId="0" borderId="651">
      <protection locked="0"/>
    </xf>
    <xf numFmtId="171" fontId="85" fillId="0" borderId="675"/>
    <xf numFmtId="171" fontId="85" fillId="0" borderId="695"/>
    <xf numFmtId="165" fontId="193" fillId="0" borderId="690" applyFill="0" applyAlignment="0" applyProtection="0"/>
    <xf numFmtId="39" fontId="12" fillId="0" borderId="690">
      <protection locked="0"/>
    </xf>
    <xf numFmtId="171" fontId="85" fillId="0" borderId="719"/>
    <xf numFmtId="165" fontId="193" fillId="0" borderId="710" applyFill="0" applyAlignment="0" applyProtection="0"/>
    <xf numFmtId="39" fontId="12" fillId="0" borderId="710">
      <protection locked="0"/>
    </xf>
    <xf numFmtId="171" fontId="85" fillId="0" borderId="754"/>
    <xf numFmtId="241" fontId="12" fillId="25" borderId="403" applyNumberFormat="0" applyProtection="0">
      <alignment horizontal="centerContinuous" vertical="center"/>
    </xf>
    <xf numFmtId="241" fontId="194" fillId="86" borderId="356" applyNumberFormat="0" applyBorder="0" applyAlignment="0" applyProtection="0">
      <alignment vertical="center"/>
    </xf>
    <xf numFmtId="241" fontId="194" fillId="86" borderId="404" applyNumberFormat="0" applyBorder="0" applyAlignment="0" applyProtection="0">
      <alignment vertical="center"/>
    </xf>
    <xf numFmtId="241" fontId="12" fillId="25" borderId="403" applyNumberFormat="0" applyAlignment="0">
      <alignment vertical="center"/>
    </xf>
    <xf numFmtId="165" fontId="193" fillId="0" borderId="749" applyFill="0" applyAlignment="0" applyProtection="0"/>
    <xf numFmtId="39" fontId="12" fillId="0" borderId="749">
      <protection locked="0"/>
    </xf>
    <xf numFmtId="171" fontId="85" fillId="0" borderId="799"/>
    <xf numFmtId="241" fontId="12" fillId="25" borderId="431" applyNumberFormat="0" applyProtection="0">
      <alignment horizontal="centerContinuous" vertical="center"/>
    </xf>
    <xf numFmtId="241" fontId="194" fillId="86" borderId="432" applyNumberFormat="0" applyBorder="0" applyAlignment="0" applyProtection="0">
      <alignment vertical="center"/>
    </xf>
    <xf numFmtId="241" fontId="12" fillId="25" borderId="431" applyNumberFormat="0" applyAlignment="0">
      <alignment vertical="center"/>
    </xf>
    <xf numFmtId="165" fontId="193" fillId="0" borderId="780" applyFill="0" applyAlignment="0" applyProtection="0"/>
    <xf numFmtId="49" fontId="79" fillId="0" borderId="529">
      <alignment vertical="center"/>
    </xf>
    <xf numFmtId="241" fontId="194" fillId="86" borderId="486" applyNumberFormat="0" applyBorder="0" applyAlignment="0" applyProtection="0">
      <alignment vertical="center"/>
    </xf>
    <xf numFmtId="241" fontId="194" fillId="86" borderId="502" applyNumberFormat="0" applyBorder="0" applyAlignment="0" applyProtection="0">
      <alignment vertical="center"/>
    </xf>
    <xf numFmtId="39" fontId="12" fillId="0" borderId="780">
      <protection locked="0"/>
    </xf>
    <xf numFmtId="165" fontId="193" fillId="0" borderId="794" applyFill="0" applyAlignment="0" applyProtection="0"/>
    <xf numFmtId="39" fontId="12" fillId="0" borderId="794">
      <protection locked="0"/>
    </xf>
    <xf numFmtId="241" fontId="194" fillId="86" borderId="536" applyNumberFormat="0" applyBorder="0" applyAlignment="0" applyProtection="0">
      <alignment vertical="center"/>
    </xf>
    <xf numFmtId="171" fontId="85" fillId="0" borderId="830"/>
    <xf numFmtId="165" fontId="193" fillId="0" borderId="825" applyFill="0" applyAlignment="0" applyProtection="0"/>
    <xf numFmtId="39" fontId="12" fillId="0" borderId="825">
      <protection locked="0"/>
    </xf>
    <xf numFmtId="49" fontId="79" fillId="0" borderId="562">
      <alignment vertical="center"/>
    </xf>
    <xf numFmtId="241" fontId="194" fillId="86" borderId="555" applyNumberFormat="0" applyBorder="0" applyAlignment="0" applyProtection="0">
      <alignment vertical="center"/>
    </xf>
    <xf numFmtId="0" fontId="189" fillId="83" borderId="529" applyBorder="0" applyProtection="0">
      <alignment horizontal="centerContinuous" vertical="center"/>
    </xf>
    <xf numFmtId="171" fontId="12" fillId="0" borderId="529" applyBorder="0" applyProtection="0">
      <alignment horizontal="right" vertical="center"/>
    </xf>
    <xf numFmtId="241" fontId="12" fillId="25" borderId="593" applyNumberFormat="0" applyProtection="0">
      <alignment horizontal="centerContinuous" vertical="center"/>
    </xf>
    <xf numFmtId="241" fontId="12" fillId="25" borderId="593" applyNumberFormat="0" applyAlignment="0">
      <alignment vertical="center"/>
    </xf>
    <xf numFmtId="241" fontId="194" fillId="86" borderId="605" applyNumberFormat="0" applyBorder="0" applyAlignment="0" applyProtection="0">
      <alignment vertical="center"/>
    </xf>
    <xf numFmtId="0" fontId="189" fillId="83" borderId="562" applyBorder="0" applyProtection="0">
      <alignment horizontal="centerContinuous" vertical="center"/>
    </xf>
    <xf numFmtId="171" fontId="12" fillId="0" borderId="562" applyBorder="0" applyProtection="0">
      <alignment horizontal="right" vertical="center"/>
    </xf>
    <xf numFmtId="241" fontId="194" fillId="86" borderId="674" applyNumberFormat="0" applyBorder="0" applyAlignment="0" applyProtection="0">
      <alignment vertical="center"/>
    </xf>
    <xf numFmtId="241" fontId="194" fillId="86" borderId="694" applyNumberFormat="0" applyBorder="0" applyAlignment="0" applyProtection="0">
      <alignment vertical="center"/>
    </xf>
    <xf numFmtId="241" fontId="12" fillId="25" borderId="717" applyNumberFormat="0" applyProtection="0">
      <alignment horizontal="centerContinuous" vertical="center"/>
    </xf>
    <xf numFmtId="241" fontId="194" fillId="86" borderId="718" applyNumberFormat="0" applyBorder="0" applyAlignment="0" applyProtection="0">
      <alignment vertical="center"/>
    </xf>
    <xf numFmtId="241" fontId="12" fillId="25" borderId="717" applyNumberFormat="0" applyAlignment="0">
      <alignment vertical="center"/>
    </xf>
    <xf numFmtId="241" fontId="194" fillId="86" borderId="753" applyNumberFormat="0" applyBorder="0" applyAlignment="0" applyProtection="0">
      <alignment vertical="center"/>
    </xf>
    <xf numFmtId="241" fontId="12" fillId="25" borderId="764" applyNumberFormat="0" applyProtection="0">
      <alignment horizontal="centerContinuous" vertical="center"/>
    </xf>
    <xf numFmtId="241" fontId="12" fillId="25" borderId="784" applyNumberFormat="0" applyProtection="0">
      <alignment horizontal="centerContinuous" vertical="center"/>
    </xf>
    <xf numFmtId="241" fontId="12" fillId="25" borderId="764" applyNumberFormat="0" applyAlignment="0">
      <alignment vertical="center"/>
    </xf>
    <xf numFmtId="241" fontId="12" fillId="25" borderId="784" applyNumberFormat="0" applyAlignment="0">
      <alignment vertical="center"/>
    </xf>
    <xf numFmtId="241" fontId="194" fillId="86" borderId="798" applyNumberFormat="0" applyBorder="0" applyAlignment="0" applyProtection="0">
      <alignment vertical="center"/>
    </xf>
    <xf numFmtId="241" fontId="194" fillId="86" borderId="829" applyNumberFormat="0" applyBorder="0" applyAlignment="0" applyProtection="0">
      <alignment vertical="center"/>
    </xf>
    <xf numFmtId="0" fontId="11" fillId="60" borderId="340" applyNumberFormat="0" applyProtection="0">
      <alignment horizontal="left" vertical="center" wrapText="1"/>
    </xf>
    <xf numFmtId="0" fontId="12" fillId="25" borderId="340" applyNumberFormat="0" applyProtection="0">
      <alignment horizontal="left" vertical="center" wrapText="1"/>
    </xf>
    <xf numFmtId="257" fontId="11" fillId="82" borderId="340" applyNumberFormat="0" applyProtection="0">
      <alignment horizontal="center" vertical="center" wrapText="1"/>
    </xf>
    <xf numFmtId="0" fontId="11" fillId="60" borderId="332" applyNumberFormat="0" applyProtection="0">
      <alignment horizontal="left" vertical="center" wrapText="1"/>
    </xf>
    <xf numFmtId="0" fontId="12" fillId="25" borderId="332" applyNumberFormat="0" applyProtection="0">
      <alignment horizontal="left" vertical="center" wrapText="1"/>
    </xf>
    <xf numFmtId="0" fontId="11" fillId="60" borderId="340" applyNumberFormat="0" applyProtection="0">
      <alignment horizontal="left" vertical="center" wrapText="1"/>
    </xf>
    <xf numFmtId="257" fontId="11" fillId="82" borderId="332" applyNumberFormat="0" applyProtection="0">
      <alignment horizontal="center" vertical="center" wrapText="1"/>
    </xf>
    <xf numFmtId="0" fontId="11" fillId="81" borderId="340" applyNumberFormat="0" applyProtection="0">
      <alignment horizontal="center" vertical="center" wrapText="1"/>
    </xf>
    <xf numFmtId="0" fontId="11" fillId="81" borderId="340" applyNumberFormat="0" applyProtection="0">
      <alignment horizontal="center" vertical="center"/>
    </xf>
    <xf numFmtId="0" fontId="11" fillId="81" borderId="340" applyNumberFormat="0" applyProtection="0">
      <alignment horizontal="center" vertical="center" wrapText="1"/>
    </xf>
    <xf numFmtId="0" fontId="183" fillId="81" borderId="340" applyNumberFormat="0" applyProtection="0">
      <alignment horizontal="center" vertical="center"/>
    </xf>
    <xf numFmtId="0" fontId="11" fillId="60" borderId="389" applyNumberFormat="0" applyProtection="0">
      <alignment horizontal="left" vertical="center" wrapText="1"/>
    </xf>
    <xf numFmtId="0" fontId="11" fillId="60" borderId="332" applyNumberFormat="0" applyProtection="0">
      <alignment horizontal="left" vertical="center" wrapText="1"/>
    </xf>
    <xf numFmtId="0" fontId="12" fillId="25" borderId="389" applyNumberFormat="0" applyProtection="0">
      <alignment horizontal="left" vertical="center" wrapText="1"/>
    </xf>
    <xf numFmtId="0" fontId="11" fillId="81" borderId="332" applyNumberFormat="0" applyProtection="0">
      <alignment horizontal="center" vertical="center" wrapText="1"/>
    </xf>
    <xf numFmtId="0" fontId="11" fillId="81" borderId="332" applyNumberFormat="0" applyProtection="0">
      <alignment horizontal="center" vertical="center"/>
    </xf>
    <xf numFmtId="0" fontId="11" fillId="81" borderId="332" applyNumberFormat="0" applyProtection="0">
      <alignment horizontal="center" vertical="center" wrapText="1"/>
    </xf>
    <xf numFmtId="257" fontId="11" fillId="82" borderId="389" applyNumberFormat="0" applyProtection="0">
      <alignment horizontal="center" vertical="center" wrapText="1"/>
    </xf>
    <xf numFmtId="0" fontId="183" fillId="81" borderId="332" applyNumberFormat="0" applyProtection="0">
      <alignment horizontal="center" vertical="center"/>
    </xf>
    <xf numFmtId="0" fontId="11" fillId="60" borderId="389" applyNumberFormat="0" applyProtection="0">
      <alignment horizontal="left" vertical="center" wrapText="1"/>
    </xf>
    <xf numFmtId="0" fontId="11" fillId="81" borderId="389" applyNumberFormat="0" applyProtection="0">
      <alignment horizontal="center" vertical="center" wrapText="1"/>
    </xf>
    <xf numFmtId="0" fontId="11" fillId="81" borderId="389" applyNumberFormat="0" applyProtection="0">
      <alignment horizontal="center" vertical="center"/>
    </xf>
    <xf numFmtId="0" fontId="11" fillId="81" borderId="389" applyNumberFormat="0" applyProtection="0">
      <alignment horizontal="center" vertical="center" wrapText="1"/>
    </xf>
    <xf numFmtId="0" fontId="183" fillId="81" borderId="389" applyNumberFormat="0" applyProtection="0">
      <alignment horizontal="center" vertical="center"/>
    </xf>
    <xf numFmtId="0" fontId="11" fillId="60" borderId="453" applyNumberFormat="0" applyProtection="0">
      <alignment horizontal="left" vertical="center" wrapText="1"/>
    </xf>
    <xf numFmtId="0" fontId="12" fillId="25" borderId="453" applyNumberFormat="0" applyProtection="0">
      <alignment horizontal="left" vertical="center" wrapText="1"/>
    </xf>
    <xf numFmtId="257" fontId="11" fillId="82" borderId="453" applyNumberFormat="0" applyProtection="0">
      <alignment horizontal="center" vertical="center" wrapText="1"/>
    </xf>
    <xf numFmtId="0" fontId="11" fillId="60" borderId="473" applyNumberFormat="0" applyProtection="0">
      <alignment horizontal="left" vertical="center" wrapText="1"/>
    </xf>
    <xf numFmtId="0" fontId="12" fillId="25" borderId="473" applyNumberFormat="0" applyProtection="0">
      <alignment horizontal="left" vertical="center" wrapText="1"/>
    </xf>
    <xf numFmtId="0" fontId="11" fillId="60" borderId="453" applyNumberFormat="0" applyProtection="0">
      <alignment horizontal="left" vertical="center" wrapText="1"/>
    </xf>
    <xf numFmtId="257" fontId="11" fillId="82" borderId="473" applyNumberFormat="0" applyProtection="0">
      <alignment horizontal="center" vertical="center" wrapText="1"/>
    </xf>
    <xf numFmtId="0" fontId="11" fillId="81" borderId="453" applyNumberFormat="0" applyProtection="0">
      <alignment horizontal="center" vertical="center" wrapText="1"/>
    </xf>
    <xf numFmtId="0" fontId="11" fillId="81" borderId="453" applyNumberFormat="0" applyProtection="0">
      <alignment horizontal="center" vertical="center"/>
    </xf>
    <xf numFmtId="0" fontId="11" fillId="81" borderId="453" applyNumberFormat="0" applyProtection="0">
      <alignment horizontal="center" vertical="center" wrapText="1"/>
    </xf>
    <xf numFmtId="0" fontId="183" fillId="81" borderId="453" applyNumberFormat="0" applyProtection="0">
      <alignment horizontal="center" vertical="center"/>
    </xf>
    <xf numFmtId="0" fontId="11" fillId="60" borderId="490" applyNumberFormat="0" applyProtection="0">
      <alignment horizontal="left" vertical="center" wrapText="1"/>
    </xf>
    <xf numFmtId="0" fontId="11" fillId="60" borderId="473" applyNumberFormat="0" applyProtection="0">
      <alignment horizontal="left" vertical="center" wrapText="1"/>
    </xf>
    <xf numFmtId="0" fontId="12" fillId="25" borderId="490"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257" fontId="11" fillId="82" borderId="490" applyNumberFormat="0" applyProtection="0">
      <alignment horizontal="center" vertical="center" wrapText="1"/>
    </xf>
    <xf numFmtId="0" fontId="183" fillId="81" borderId="473" applyNumberFormat="0" applyProtection="0">
      <alignment horizontal="center" vertical="center"/>
    </xf>
    <xf numFmtId="0" fontId="11" fillId="60" borderId="490" applyNumberFormat="0" applyProtection="0">
      <alignment horizontal="left" vertical="center" wrapText="1"/>
    </xf>
    <xf numFmtId="0" fontId="11" fillId="81" borderId="490" applyNumberFormat="0" applyProtection="0">
      <alignment horizontal="center" vertical="center" wrapText="1"/>
    </xf>
    <xf numFmtId="0" fontId="11" fillId="81" borderId="490" applyNumberFormat="0" applyProtection="0">
      <alignment horizontal="center" vertical="center"/>
    </xf>
    <xf numFmtId="0" fontId="11" fillId="81" borderId="490" applyNumberFormat="0" applyProtection="0">
      <alignment horizontal="center" vertical="center" wrapText="1"/>
    </xf>
    <xf numFmtId="0" fontId="11" fillId="60" borderId="523" applyNumberFormat="0" applyProtection="0">
      <alignment horizontal="left" vertical="center" wrapText="1"/>
    </xf>
    <xf numFmtId="0" fontId="183" fillId="81" borderId="490" applyNumberFormat="0" applyProtection="0">
      <alignment horizontal="center" vertical="center"/>
    </xf>
    <xf numFmtId="0" fontId="12" fillId="25" borderId="523" applyNumberFormat="0" applyProtection="0">
      <alignment horizontal="left" vertical="center" wrapText="1"/>
    </xf>
    <xf numFmtId="257" fontId="11" fillId="82" borderId="523" applyNumberFormat="0" applyProtection="0">
      <alignment horizontal="center" vertical="center" wrapText="1"/>
    </xf>
    <xf numFmtId="0" fontId="11" fillId="60" borderId="523" applyNumberFormat="0" applyProtection="0">
      <alignment horizontal="left" vertical="center" wrapText="1"/>
    </xf>
    <xf numFmtId="0" fontId="11" fillId="81" borderId="523" applyNumberFormat="0" applyProtection="0">
      <alignment horizontal="center" vertical="center" wrapText="1"/>
    </xf>
    <xf numFmtId="0" fontId="11" fillId="81" borderId="523" applyNumberFormat="0" applyProtection="0">
      <alignment horizontal="center" vertical="center"/>
    </xf>
    <xf numFmtId="0" fontId="11" fillId="81" borderId="523" applyNumberFormat="0" applyProtection="0">
      <alignment horizontal="center" vertical="center" wrapText="1"/>
    </xf>
    <xf numFmtId="0" fontId="183" fillId="81" borderId="523" applyNumberFormat="0" applyProtection="0">
      <alignment horizontal="center" vertical="center"/>
    </xf>
    <xf numFmtId="0" fontId="11" fillId="60" borderId="597" applyNumberFormat="0" applyProtection="0">
      <alignment horizontal="left" vertical="center" wrapText="1"/>
    </xf>
    <xf numFmtId="0" fontId="12" fillId="25" borderId="597" applyNumberFormat="0" applyProtection="0">
      <alignment horizontal="left" vertical="center" wrapText="1"/>
    </xf>
    <xf numFmtId="257" fontId="11" fillId="82" borderId="597" applyNumberFormat="0" applyProtection="0">
      <alignment horizontal="center" vertical="center" wrapText="1"/>
    </xf>
    <xf numFmtId="0" fontId="11" fillId="60" borderId="597" applyNumberFormat="0" applyProtection="0">
      <alignment horizontal="left" vertical="center" wrapText="1"/>
    </xf>
    <xf numFmtId="0" fontId="11" fillId="81" borderId="597" applyNumberFormat="0" applyProtection="0">
      <alignment horizontal="center" vertical="center" wrapText="1"/>
    </xf>
    <xf numFmtId="0" fontId="11" fillId="81" borderId="597" applyNumberFormat="0" applyProtection="0">
      <alignment horizontal="center" vertical="center"/>
    </xf>
    <xf numFmtId="0" fontId="11" fillId="81" borderId="597" applyNumberFormat="0" applyProtection="0">
      <alignment horizontal="center" vertical="center" wrapText="1"/>
    </xf>
    <xf numFmtId="0" fontId="183" fillId="81" borderId="597" applyNumberFormat="0" applyProtection="0">
      <alignment horizontal="center" vertical="center"/>
    </xf>
    <xf numFmtId="0" fontId="11" fillId="60" borderId="620" applyNumberFormat="0" applyProtection="0">
      <alignment horizontal="left" vertical="center" wrapText="1"/>
    </xf>
    <xf numFmtId="0" fontId="12" fillId="25" borderId="620" applyNumberFormat="0" applyProtection="0">
      <alignment horizontal="left" vertical="center" wrapText="1"/>
    </xf>
    <xf numFmtId="257" fontId="11" fillId="82" borderId="620" applyNumberFormat="0" applyProtection="0">
      <alignment horizontal="center" vertical="center" wrapText="1"/>
    </xf>
    <xf numFmtId="0" fontId="11" fillId="60" borderId="620" applyNumberFormat="0" applyProtection="0">
      <alignment horizontal="left" vertical="center" wrapText="1"/>
    </xf>
    <xf numFmtId="0" fontId="11" fillId="60" borderId="645" applyNumberFormat="0" applyProtection="0">
      <alignment horizontal="left" vertical="center" wrapText="1"/>
    </xf>
    <xf numFmtId="0" fontId="11" fillId="81" borderId="620" applyNumberFormat="0" applyProtection="0">
      <alignment horizontal="center" vertical="center" wrapText="1"/>
    </xf>
    <xf numFmtId="0" fontId="11" fillId="81" borderId="620" applyNumberFormat="0" applyProtection="0">
      <alignment horizontal="center" vertical="center"/>
    </xf>
    <xf numFmtId="0" fontId="11" fillId="81" borderId="620" applyNumberFormat="0" applyProtection="0">
      <alignment horizontal="center" vertical="center" wrapText="1"/>
    </xf>
    <xf numFmtId="0" fontId="183" fillId="81" borderId="620" applyNumberFormat="0" applyProtection="0">
      <alignment horizontal="center" vertical="center"/>
    </xf>
    <xf numFmtId="0" fontId="12" fillId="25" borderId="645" applyNumberFormat="0" applyProtection="0">
      <alignment horizontal="left" vertical="center" wrapText="1"/>
    </xf>
    <xf numFmtId="257" fontId="11" fillId="82" borderId="645" applyNumberFormat="0" applyProtection="0">
      <alignment horizontal="center" vertical="center" wrapText="1"/>
    </xf>
    <xf numFmtId="0" fontId="11" fillId="60" borderId="645" applyNumberFormat="0" applyProtection="0">
      <alignment horizontal="left" vertical="center" wrapText="1"/>
    </xf>
    <xf numFmtId="0" fontId="11" fillId="81" borderId="645" applyNumberFormat="0" applyProtection="0">
      <alignment horizontal="center" vertical="center" wrapText="1"/>
    </xf>
    <xf numFmtId="0" fontId="11" fillId="81" borderId="645" applyNumberFormat="0" applyProtection="0">
      <alignment horizontal="center" vertical="center"/>
    </xf>
    <xf numFmtId="0" fontId="11" fillId="81" borderId="645" applyNumberFormat="0" applyProtection="0">
      <alignment horizontal="center" vertical="center" wrapText="1"/>
    </xf>
    <xf numFmtId="0" fontId="183" fillId="81" borderId="645" applyNumberFormat="0" applyProtection="0">
      <alignment horizontal="center" vertical="center"/>
    </xf>
    <xf numFmtId="0" fontId="11" fillId="60" borderId="684" applyNumberFormat="0" applyProtection="0">
      <alignment horizontal="left" vertical="center" wrapText="1"/>
    </xf>
    <xf numFmtId="0" fontId="12" fillId="25" borderId="684" applyNumberFormat="0" applyProtection="0">
      <alignment horizontal="left" vertical="center" wrapText="1"/>
    </xf>
    <xf numFmtId="257" fontId="11" fillId="82" borderId="684" applyNumberFormat="0" applyProtection="0">
      <alignment horizontal="center" vertical="center" wrapText="1"/>
    </xf>
    <xf numFmtId="0" fontId="11" fillId="60" borderId="684" applyNumberFormat="0" applyProtection="0">
      <alignment horizontal="left" vertical="center" wrapText="1"/>
    </xf>
    <xf numFmtId="0" fontId="177" fillId="67" borderId="340">
      <alignment horizontal="center" vertical="center" wrapText="1"/>
      <protection hidden="1"/>
    </xf>
    <xf numFmtId="0" fontId="11" fillId="81" borderId="684" applyNumberFormat="0" applyProtection="0">
      <alignment horizontal="center" vertical="center" wrapText="1"/>
    </xf>
    <xf numFmtId="0" fontId="11" fillId="81" borderId="684" applyNumberFormat="0" applyProtection="0">
      <alignment horizontal="center" vertical="center"/>
    </xf>
    <xf numFmtId="0" fontId="11" fillId="81" borderId="684" applyNumberFormat="0" applyProtection="0">
      <alignment horizontal="center" vertical="center" wrapText="1"/>
    </xf>
    <xf numFmtId="0" fontId="11" fillId="60" borderId="707" applyNumberFormat="0" applyProtection="0">
      <alignment horizontal="left" vertical="center" wrapText="1"/>
    </xf>
    <xf numFmtId="0" fontId="183" fillId="81" borderId="684" applyNumberFormat="0" applyProtection="0">
      <alignment horizontal="center" vertical="center"/>
    </xf>
    <xf numFmtId="0" fontId="12" fillId="25" borderId="707" applyNumberFormat="0" applyProtection="0">
      <alignment horizontal="left" vertical="center" wrapText="1"/>
    </xf>
    <xf numFmtId="257" fontId="11" fillId="82" borderId="707" applyNumberFormat="0" applyProtection="0">
      <alignment horizontal="center" vertical="center" wrapText="1"/>
    </xf>
    <xf numFmtId="0" fontId="177" fillId="67" borderId="332">
      <alignment horizontal="center" vertical="center" wrapText="1"/>
      <protection hidden="1"/>
    </xf>
    <xf numFmtId="237" fontId="181" fillId="0" borderId="401"/>
    <xf numFmtId="0" fontId="11" fillId="60" borderId="707" applyNumberFormat="0" applyProtection="0">
      <alignment horizontal="left" vertical="center" wrapText="1"/>
    </xf>
    <xf numFmtId="0" fontId="11" fillId="81" borderId="707" applyNumberFormat="0" applyProtection="0">
      <alignment horizontal="center" vertical="center" wrapText="1"/>
    </xf>
    <xf numFmtId="0" fontId="11" fillId="81" borderId="707" applyNumberFormat="0" applyProtection="0">
      <alignment horizontal="center" vertical="center"/>
    </xf>
    <xf numFmtId="0" fontId="11" fillId="81" borderId="707" applyNumberFormat="0" applyProtection="0">
      <alignment horizontal="center" vertical="center" wrapText="1"/>
    </xf>
    <xf numFmtId="0" fontId="183" fillId="81" borderId="707" applyNumberFormat="0" applyProtection="0">
      <alignment horizontal="center" vertical="center"/>
    </xf>
    <xf numFmtId="0" fontId="177" fillId="67" borderId="389">
      <alignment horizontal="center" vertical="center" wrapText="1"/>
      <protection hidden="1"/>
    </xf>
    <xf numFmtId="0" fontId="11" fillId="60" borderId="738" applyNumberFormat="0" applyProtection="0">
      <alignment horizontal="left" vertical="center" wrapText="1"/>
    </xf>
    <xf numFmtId="0" fontId="12" fillId="25" borderId="738" applyNumberFormat="0" applyProtection="0">
      <alignment horizontal="left" vertical="center" wrapText="1"/>
    </xf>
    <xf numFmtId="257" fontId="11" fillId="82" borderId="738" applyNumberFormat="0" applyProtection="0">
      <alignment horizontal="center" vertical="center" wrapText="1"/>
    </xf>
    <xf numFmtId="237" fontId="181" fillId="0" borderId="429"/>
    <xf numFmtId="0" fontId="11" fillId="60" borderId="738" applyNumberFormat="0" applyProtection="0">
      <alignment horizontal="left" vertical="center" wrapText="1"/>
    </xf>
    <xf numFmtId="0" fontId="11" fillId="81" borderId="738" applyNumberFormat="0" applyProtection="0">
      <alignment horizontal="center" vertical="center" wrapText="1"/>
    </xf>
    <xf numFmtId="0" fontId="11" fillId="81" borderId="738" applyNumberFormat="0" applyProtection="0">
      <alignment horizontal="center" vertical="center"/>
    </xf>
    <xf numFmtId="0" fontId="11" fillId="81" borderId="738" applyNumberFormat="0" applyProtection="0">
      <alignment horizontal="center" vertical="center" wrapText="1"/>
    </xf>
    <xf numFmtId="0" fontId="183" fillId="81" borderId="738" applyNumberFormat="0" applyProtection="0">
      <alignment horizontal="center" vertical="center"/>
    </xf>
    <xf numFmtId="0" fontId="11" fillId="60" borderId="774" applyNumberFormat="0" applyProtection="0">
      <alignment horizontal="left" vertical="center" wrapText="1"/>
    </xf>
    <xf numFmtId="0" fontId="12" fillId="25" borderId="774" applyNumberFormat="0" applyProtection="0">
      <alignment horizontal="left" vertical="center" wrapText="1"/>
    </xf>
    <xf numFmtId="257" fontId="11" fillId="82" borderId="774" applyNumberFormat="0" applyProtection="0">
      <alignment horizontal="center" vertical="center" wrapText="1"/>
    </xf>
    <xf numFmtId="0" fontId="177" fillId="67" borderId="453">
      <alignment horizontal="center" vertical="center" wrapText="1"/>
      <protection hidden="1"/>
    </xf>
    <xf numFmtId="0" fontId="11" fillId="60" borderId="774" applyNumberFormat="0" applyProtection="0">
      <alignment horizontal="left" vertical="center" wrapText="1"/>
    </xf>
    <xf numFmtId="0" fontId="11" fillId="81" borderId="774" applyNumberFormat="0" applyProtection="0">
      <alignment horizontal="center" vertical="center" wrapText="1"/>
    </xf>
    <xf numFmtId="0" fontId="11" fillId="81" borderId="774" applyNumberFormat="0" applyProtection="0">
      <alignment horizontal="center" vertical="center"/>
    </xf>
    <xf numFmtId="0" fontId="11" fillId="81" borderId="774" applyNumberFormat="0" applyProtection="0">
      <alignment horizontal="center" vertical="center" wrapText="1"/>
    </xf>
    <xf numFmtId="0" fontId="11" fillId="60" borderId="787" applyNumberFormat="0" applyProtection="0">
      <alignment horizontal="left" vertical="center" wrapText="1"/>
    </xf>
    <xf numFmtId="0" fontId="183" fillId="81" borderId="774" applyNumberFormat="0" applyProtection="0">
      <alignment horizontal="center" vertical="center"/>
    </xf>
    <xf numFmtId="0" fontId="177" fillId="67" borderId="473">
      <alignment horizontal="center" vertical="center" wrapText="1"/>
      <protection hidden="1"/>
    </xf>
    <xf numFmtId="0" fontId="12" fillId="25" borderId="787" applyNumberFormat="0" applyProtection="0">
      <alignment horizontal="left" vertical="center" wrapText="1"/>
    </xf>
    <xf numFmtId="257" fontId="11" fillId="82" borderId="787" applyNumberFormat="0" applyProtection="0">
      <alignment horizontal="center" vertical="center" wrapText="1"/>
    </xf>
    <xf numFmtId="0" fontId="11" fillId="60" borderId="787" applyNumberFormat="0" applyProtection="0">
      <alignment horizontal="left" vertical="center" wrapText="1"/>
    </xf>
    <xf numFmtId="0" fontId="11" fillId="81" borderId="787" applyNumberFormat="0" applyProtection="0">
      <alignment horizontal="center" vertical="center" wrapText="1"/>
    </xf>
    <xf numFmtId="0" fontId="11" fillId="81" borderId="787" applyNumberFormat="0" applyProtection="0">
      <alignment horizontal="center" vertical="center"/>
    </xf>
    <xf numFmtId="0" fontId="177" fillId="67" borderId="490">
      <alignment horizontal="center" vertical="center" wrapText="1"/>
      <protection hidden="1"/>
    </xf>
    <xf numFmtId="0" fontId="11" fillId="81" borderId="787" applyNumberFormat="0" applyProtection="0">
      <alignment horizontal="center" vertical="center" wrapText="1"/>
    </xf>
    <xf numFmtId="0" fontId="11" fillId="60" borderId="818" applyNumberFormat="0" applyProtection="0">
      <alignment horizontal="left" vertical="center" wrapText="1"/>
    </xf>
    <xf numFmtId="0" fontId="183" fillId="81" borderId="787" applyNumberFormat="0" applyProtection="0">
      <alignment horizontal="center" vertical="center"/>
    </xf>
    <xf numFmtId="0" fontId="12" fillId="25" borderId="818" applyNumberFormat="0" applyProtection="0">
      <alignment horizontal="left" vertical="center" wrapText="1"/>
    </xf>
    <xf numFmtId="257" fontId="11" fillId="82" borderId="818" applyNumberFormat="0" applyProtection="0">
      <alignment horizontal="center" vertical="center" wrapText="1"/>
    </xf>
    <xf numFmtId="0" fontId="11" fillId="60" borderId="818" applyNumberFormat="0" applyProtection="0">
      <alignment horizontal="left" vertical="center" wrapText="1"/>
    </xf>
    <xf numFmtId="0" fontId="11" fillId="81" borderId="818" applyNumberFormat="0" applyProtection="0">
      <alignment horizontal="center" vertical="center" wrapText="1"/>
    </xf>
    <xf numFmtId="0" fontId="11" fillId="81" borderId="818" applyNumberFormat="0" applyProtection="0">
      <alignment horizontal="center" vertical="center"/>
    </xf>
    <xf numFmtId="0" fontId="177" fillId="67" borderId="523">
      <alignment horizontal="center" vertical="center" wrapText="1"/>
      <protection hidden="1"/>
    </xf>
    <xf numFmtId="0" fontId="11" fillId="81" borderId="818" applyNumberFormat="0" applyProtection="0">
      <alignment horizontal="center" vertical="center" wrapText="1"/>
    </xf>
    <xf numFmtId="0" fontId="183" fillId="81" borderId="818" applyNumberFormat="0" applyProtection="0">
      <alignment horizontal="center" vertical="center"/>
    </xf>
    <xf numFmtId="237" fontId="181" fillId="0" borderId="592"/>
    <xf numFmtId="0" fontId="177" fillId="67" borderId="597">
      <alignment horizontal="center" vertical="center" wrapText="1"/>
      <protection hidden="1"/>
    </xf>
    <xf numFmtId="0" fontId="177" fillId="67" borderId="620">
      <alignment horizontal="center" vertical="center" wrapText="1"/>
      <protection hidden="1"/>
    </xf>
    <xf numFmtId="0" fontId="177" fillId="67" borderId="645">
      <alignment horizontal="center" vertical="center" wrapText="1"/>
      <protection hidden="1"/>
    </xf>
    <xf numFmtId="241" fontId="12" fillId="25" borderId="560" applyNumberFormat="0" applyProtection="0">
      <alignment horizontal="centerContinuous" vertical="center"/>
    </xf>
    <xf numFmtId="241" fontId="12" fillId="25" borderId="560" applyNumberFormat="0" applyAlignment="0">
      <alignment vertical="center"/>
    </xf>
    <xf numFmtId="241" fontId="194" fillId="86" borderId="579" applyNumberFormat="0" applyBorder="0" applyAlignment="0" applyProtection="0">
      <alignment vertical="center"/>
    </xf>
    <xf numFmtId="0" fontId="177" fillId="67" borderId="684">
      <alignment horizontal="center" vertical="center" wrapText="1"/>
      <protection hidden="1"/>
    </xf>
    <xf numFmtId="237" fontId="181" fillId="0" borderId="715"/>
    <xf numFmtId="0" fontId="177" fillId="67" borderId="707">
      <alignment horizontal="center" vertical="center" wrapText="1"/>
      <protection hidden="1"/>
    </xf>
    <xf numFmtId="264" fontId="172" fillId="65" borderId="340" applyFill="0" applyBorder="0" applyAlignment="0" applyProtection="0">
      <alignment horizontal="right"/>
      <protection locked="0"/>
    </xf>
    <xf numFmtId="0" fontId="177" fillId="67" borderId="738">
      <alignment horizontal="center" vertical="center" wrapText="1"/>
      <protection hidden="1"/>
    </xf>
    <xf numFmtId="264" fontId="172" fillId="65" borderId="332" applyFill="0" applyBorder="0" applyAlignment="0" applyProtection="0">
      <alignment horizontal="right"/>
      <protection locked="0"/>
    </xf>
    <xf numFmtId="49" fontId="79" fillId="0" borderId="595">
      <alignment vertical="center"/>
    </xf>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49" fontId="79" fillId="0" borderId="760">
      <alignment vertical="center"/>
    </xf>
    <xf numFmtId="49" fontId="79" fillId="0" borderId="766">
      <alignment vertical="center"/>
    </xf>
    <xf numFmtId="0" fontId="189" fillId="83" borderId="595" applyBorder="0" applyProtection="0">
      <alignment horizontal="centerContinuous" vertical="center"/>
    </xf>
    <xf numFmtId="241" fontId="194" fillId="86" borderId="732" applyNumberFormat="0" applyBorder="0" applyAlignment="0" applyProtection="0">
      <alignment vertical="center"/>
    </xf>
    <xf numFmtId="171" fontId="12" fillId="0" borderId="595" applyBorder="0" applyProtection="0">
      <alignment horizontal="right" vertical="center"/>
    </xf>
    <xf numFmtId="49" fontId="79" fillId="0" borderId="786">
      <alignment vertical="center"/>
    </xf>
    <xf numFmtId="241" fontId="194" fillId="86" borderId="770" applyNumberFormat="0" applyBorder="0" applyAlignment="0" applyProtection="0">
      <alignment vertical="center"/>
    </xf>
    <xf numFmtId="0" fontId="189" fillId="83" borderId="760" applyBorder="0" applyProtection="0">
      <alignment horizontal="centerContinuous" vertical="center"/>
    </xf>
    <xf numFmtId="241" fontId="194" fillId="86" borderId="816" applyNumberFormat="0" applyBorder="0" applyAlignment="0" applyProtection="0">
      <alignment vertical="center"/>
    </xf>
    <xf numFmtId="171" fontId="12" fillId="0" borderId="760" applyBorder="0" applyProtection="0">
      <alignment horizontal="right" vertical="center"/>
    </xf>
    <xf numFmtId="0" fontId="189" fillId="83" borderId="766" applyBorder="0" applyProtection="0">
      <alignment horizontal="centerContinuous" vertical="center"/>
    </xf>
    <xf numFmtId="171" fontId="12" fillId="0" borderId="766" applyBorder="0" applyProtection="0">
      <alignment horizontal="right" vertical="center"/>
    </xf>
    <xf numFmtId="0" fontId="189" fillId="83" borderId="786" applyBorder="0" applyProtection="0">
      <alignment horizontal="centerContinuous" vertical="center"/>
    </xf>
    <xf numFmtId="171" fontId="12" fillId="0" borderId="786" applyBorder="0" applyProtection="0">
      <alignment horizontal="right" vertical="center"/>
    </xf>
    <xf numFmtId="0" fontId="11" fillId="60" borderId="379" applyNumberFormat="0" applyProtection="0">
      <alignment horizontal="left" vertical="center" wrapText="1"/>
    </xf>
    <xf numFmtId="0" fontId="12" fillId="25" borderId="379" applyNumberFormat="0" applyProtection="0">
      <alignment horizontal="left" vertical="center" wrapText="1"/>
    </xf>
    <xf numFmtId="257" fontId="11" fillId="82" borderId="379" applyNumberFormat="0" applyProtection="0">
      <alignment horizontal="center" vertical="center" wrapText="1"/>
    </xf>
    <xf numFmtId="0" fontId="11" fillId="60" borderId="408" applyNumberFormat="0" applyProtection="0">
      <alignment horizontal="left" vertical="center" wrapText="1"/>
    </xf>
    <xf numFmtId="0" fontId="11" fillId="60" borderId="379" applyNumberFormat="0" applyProtection="0">
      <alignment horizontal="left" vertical="center" wrapText="1"/>
    </xf>
    <xf numFmtId="0" fontId="11" fillId="81" borderId="379" applyNumberFormat="0" applyProtection="0">
      <alignment horizontal="center" vertical="center" wrapText="1"/>
    </xf>
    <xf numFmtId="0" fontId="11" fillId="81" borderId="379" applyNumberFormat="0" applyProtection="0">
      <alignment horizontal="center" vertical="center"/>
    </xf>
    <xf numFmtId="0" fontId="11" fillId="81" borderId="379" applyNumberFormat="0" applyProtection="0">
      <alignment horizontal="center" vertical="center" wrapText="1"/>
    </xf>
    <xf numFmtId="0" fontId="12" fillId="25" borderId="408" applyNumberFormat="0" applyProtection="0">
      <alignment horizontal="left" vertical="center" wrapText="1"/>
    </xf>
    <xf numFmtId="0" fontId="183" fillId="81" borderId="379" applyNumberFormat="0" applyProtection="0">
      <alignment horizontal="center" vertical="center"/>
    </xf>
    <xf numFmtId="257" fontId="11" fillId="82" borderId="408" applyNumberFormat="0" applyProtection="0">
      <alignment horizontal="center" vertical="center" wrapText="1"/>
    </xf>
    <xf numFmtId="0" fontId="11" fillId="60" borderId="408" applyNumberFormat="0" applyProtection="0">
      <alignment horizontal="left" vertical="center" wrapText="1"/>
    </xf>
    <xf numFmtId="0" fontId="11" fillId="81" borderId="408" applyNumberFormat="0" applyProtection="0">
      <alignment horizontal="center" vertical="center" wrapText="1"/>
    </xf>
    <xf numFmtId="0" fontId="11" fillId="81" borderId="408" applyNumberFormat="0" applyProtection="0">
      <alignment horizontal="center" vertical="center"/>
    </xf>
    <xf numFmtId="0" fontId="11" fillId="81" borderId="408" applyNumberFormat="0" applyProtection="0">
      <alignment horizontal="center" vertical="center" wrapText="1"/>
    </xf>
    <xf numFmtId="0" fontId="11" fillId="60" borderId="435" applyNumberFormat="0" applyProtection="0">
      <alignment horizontal="left" vertical="center" wrapText="1"/>
    </xf>
    <xf numFmtId="0" fontId="183" fillId="81" borderId="408" applyNumberFormat="0" applyProtection="0">
      <alignment horizontal="center" vertical="center"/>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61" applyNumberFormat="0" applyProtection="0">
      <alignment horizontal="left" vertical="center" wrapText="1"/>
    </xf>
    <xf numFmtId="0" fontId="12" fillId="25" borderId="461" applyNumberFormat="0" applyProtection="0">
      <alignment horizontal="left" vertical="center" wrapText="1"/>
    </xf>
    <xf numFmtId="257" fontId="11" fillId="82" borderId="461" applyNumberFormat="0" applyProtection="0">
      <alignment horizontal="center" vertical="center" wrapText="1"/>
    </xf>
    <xf numFmtId="0" fontId="11" fillId="60" borderId="461" applyNumberFormat="0" applyProtection="0">
      <alignment horizontal="left" vertical="center" wrapText="1"/>
    </xf>
    <xf numFmtId="0" fontId="11" fillId="81" borderId="461" applyNumberFormat="0" applyProtection="0">
      <alignment horizontal="center" vertical="center" wrapText="1"/>
    </xf>
    <xf numFmtId="0" fontId="11" fillId="81" borderId="461" applyNumberFormat="0" applyProtection="0">
      <alignment horizontal="center" vertical="center"/>
    </xf>
    <xf numFmtId="0" fontId="11" fillId="81" borderId="461" applyNumberFormat="0" applyProtection="0">
      <alignment horizontal="center" vertical="center" wrapText="1"/>
    </xf>
    <xf numFmtId="0" fontId="11" fillId="60" borderId="504" applyNumberFormat="0" applyProtection="0">
      <alignment horizontal="left" vertical="center" wrapText="1"/>
    </xf>
    <xf numFmtId="0" fontId="183" fillId="81" borderId="461" applyNumberFormat="0" applyProtection="0">
      <alignment horizontal="center" vertical="center"/>
    </xf>
    <xf numFmtId="0" fontId="12" fillId="25" borderId="504" applyNumberFormat="0" applyProtection="0">
      <alignment horizontal="left" vertical="center" wrapText="1"/>
    </xf>
    <xf numFmtId="257" fontId="11" fillId="82" borderId="504" applyNumberFormat="0" applyProtection="0">
      <alignment horizontal="center" vertical="center" wrapText="1"/>
    </xf>
    <xf numFmtId="0" fontId="11" fillId="60" borderId="504" applyNumberFormat="0" applyProtection="0">
      <alignment horizontal="left" vertical="center" wrapText="1"/>
    </xf>
    <xf numFmtId="0" fontId="11" fillId="81" borderId="504" applyNumberFormat="0" applyProtection="0">
      <alignment horizontal="center" vertical="center" wrapText="1"/>
    </xf>
    <xf numFmtId="0" fontId="11" fillId="81" borderId="504" applyNumberFormat="0" applyProtection="0">
      <alignment horizontal="center" vertical="center"/>
    </xf>
    <xf numFmtId="0" fontId="11" fillId="81" borderId="504" applyNumberFormat="0" applyProtection="0">
      <alignment horizontal="center" vertical="center" wrapText="1"/>
    </xf>
    <xf numFmtId="0" fontId="183" fillId="81" borderId="504" applyNumberFormat="0" applyProtection="0">
      <alignment horizontal="center" vertical="center"/>
    </xf>
    <xf numFmtId="0" fontId="11" fillId="60" borderId="563" applyNumberFormat="0" applyProtection="0">
      <alignment horizontal="left" vertical="center" wrapText="1"/>
    </xf>
    <xf numFmtId="0" fontId="12" fillId="25" borderId="563" applyNumberFormat="0" applyProtection="0">
      <alignment horizontal="left" vertical="center" wrapText="1"/>
    </xf>
    <xf numFmtId="257" fontId="11" fillId="82" borderId="563" applyNumberFormat="0" applyProtection="0">
      <alignment horizontal="center" vertical="center" wrapText="1"/>
    </xf>
    <xf numFmtId="0" fontId="11" fillId="60" borderId="563" applyNumberFormat="0" applyProtection="0">
      <alignment horizontal="left" vertical="center" wrapText="1"/>
    </xf>
    <xf numFmtId="0" fontId="11" fillId="81" borderId="563" applyNumberFormat="0" applyProtection="0">
      <alignment horizontal="center" vertical="center" wrapText="1"/>
    </xf>
    <xf numFmtId="0" fontId="11" fillId="81" borderId="563" applyNumberFormat="0" applyProtection="0">
      <alignment horizontal="center" vertical="center"/>
    </xf>
    <xf numFmtId="0" fontId="11" fillId="81" borderId="563" applyNumberFormat="0" applyProtection="0">
      <alignment horizontal="center" vertical="center" wrapText="1"/>
    </xf>
    <xf numFmtId="0" fontId="183" fillId="81" borderId="563" applyNumberFormat="0" applyProtection="0">
      <alignment horizontal="center" vertical="center"/>
    </xf>
    <xf numFmtId="0" fontId="11" fillId="60" borderId="632" applyNumberFormat="0" applyProtection="0">
      <alignment horizontal="left" vertical="center" wrapText="1"/>
    </xf>
    <xf numFmtId="0" fontId="12" fillId="25" borderId="632" applyNumberFormat="0" applyProtection="0">
      <alignment horizontal="left" vertical="center" wrapText="1"/>
    </xf>
    <xf numFmtId="257" fontId="11" fillId="82" borderId="632" applyNumberFormat="0" applyProtection="0">
      <alignment horizontal="center" vertical="center" wrapText="1"/>
    </xf>
    <xf numFmtId="0" fontId="11" fillId="60" borderId="632" applyNumberFormat="0" applyProtection="0">
      <alignment horizontal="left" vertical="center" wrapText="1"/>
    </xf>
    <xf numFmtId="0" fontId="11" fillId="81" borderId="632" applyNumberFormat="0" applyProtection="0">
      <alignment horizontal="center" vertical="center" wrapText="1"/>
    </xf>
    <xf numFmtId="0" fontId="11" fillId="81" borderId="632" applyNumberFormat="0" applyProtection="0">
      <alignment horizontal="center" vertical="center"/>
    </xf>
    <xf numFmtId="0" fontId="11" fillId="81" borderId="632" applyNumberFormat="0" applyProtection="0">
      <alignment horizontal="center" vertical="center" wrapText="1"/>
    </xf>
    <xf numFmtId="0" fontId="183" fillId="81" borderId="632" applyNumberFormat="0" applyProtection="0">
      <alignment horizontal="center" vertical="center"/>
    </xf>
    <xf numFmtId="0" fontId="11" fillId="60" borderId="721" applyNumberFormat="0" applyProtection="0">
      <alignment horizontal="left" vertical="center" wrapText="1"/>
    </xf>
    <xf numFmtId="0" fontId="12" fillId="25" borderId="721" applyNumberFormat="0" applyProtection="0">
      <alignment horizontal="left" vertical="center" wrapText="1"/>
    </xf>
    <xf numFmtId="257" fontId="11" fillId="82" borderId="721" applyNumberFormat="0" applyProtection="0">
      <alignment horizontal="center" vertical="center" wrapText="1"/>
    </xf>
    <xf numFmtId="0" fontId="11" fillId="60" borderId="721" applyNumberFormat="0" applyProtection="0">
      <alignment horizontal="left" vertical="center" wrapText="1"/>
    </xf>
    <xf numFmtId="0" fontId="11" fillId="81" borderId="721" applyNumberFormat="0" applyProtection="0">
      <alignment horizontal="center" vertical="center" wrapText="1"/>
    </xf>
    <xf numFmtId="0" fontId="11" fillId="81" borderId="721" applyNumberFormat="0" applyProtection="0">
      <alignment horizontal="center" vertical="center"/>
    </xf>
    <xf numFmtId="0" fontId="11" fillId="81" borderId="721" applyNumberFormat="0" applyProtection="0">
      <alignment horizontal="center" vertical="center" wrapText="1"/>
    </xf>
    <xf numFmtId="0" fontId="183" fillId="81" borderId="721" applyNumberFormat="0" applyProtection="0">
      <alignment horizontal="center" vertical="center"/>
    </xf>
    <xf numFmtId="0" fontId="11" fillId="60" borderId="800" applyNumberFormat="0" applyProtection="0">
      <alignment horizontal="left" vertical="center" wrapText="1"/>
    </xf>
    <xf numFmtId="0" fontId="12" fillId="25" borderId="800" applyNumberFormat="0" applyProtection="0">
      <alignment horizontal="left" vertical="center" wrapText="1"/>
    </xf>
    <xf numFmtId="257" fontId="11" fillId="82" borderId="800" applyNumberFormat="0" applyProtection="0">
      <alignment horizontal="center" vertical="center" wrapText="1"/>
    </xf>
    <xf numFmtId="0" fontId="11" fillId="60" borderId="800" applyNumberFormat="0" applyProtection="0">
      <alignment horizontal="left" vertical="center" wrapText="1"/>
    </xf>
    <xf numFmtId="0" fontId="11" fillId="81" borderId="800" applyNumberFormat="0" applyProtection="0">
      <alignment horizontal="center" vertical="center" wrapText="1"/>
    </xf>
    <xf numFmtId="0" fontId="11" fillId="81" borderId="800" applyNumberFormat="0" applyProtection="0">
      <alignment horizontal="center" vertical="center"/>
    </xf>
    <xf numFmtId="0" fontId="11" fillId="81" borderId="800" applyNumberFormat="0" applyProtection="0">
      <alignment horizontal="center" vertical="center" wrapText="1"/>
    </xf>
    <xf numFmtId="0" fontId="183" fillId="81" borderId="800" applyNumberFormat="0" applyProtection="0">
      <alignment horizontal="center" vertical="center"/>
    </xf>
    <xf numFmtId="0" fontId="177" fillId="67" borderId="379">
      <alignment horizontal="center" vertical="center" wrapText="1"/>
      <protection hidden="1"/>
    </xf>
    <xf numFmtId="0" fontId="177" fillId="67" borderId="408">
      <alignment horizontal="center" vertical="center" wrapText="1"/>
      <protection hidden="1"/>
    </xf>
    <xf numFmtId="0" fontId="177" fillId="67" borderId="435">
      <alignment horizontal="center" vertical="center" wrapText="1"/>
      <protection hidden="1"/>
    </xf>
    <xf numFmtId="0" fontId="177" fillId="67" borderId="461">
      <alignment horizontal="center" vertical="center" wrapText="1"/>
      <protection hidden="1"/>
    </xf>
    <xf numFmtId="237" fontId="181" fillId="0" borderId="517"/>
    <xf numFmtId="0" fontId="177" fillId="67" borderId="504">
      <alignment horizontal="center" vertical="center" wrapText="1"/>
      <protection hidden="1"/>
    </xf>
    <xf numFmtId="237" fontId="181" fillId="0" borderId="559"/>
    <xf numFmtId="0" fontId="177" fillId="67" borderId="563">
      <alignment horizontal="center" vertical="center" wrapText="1"/>
      <protection hidden="1"/>
    </xf>
    <xf numFmtId="0" fontId="177" fillId="67" borderId="632">
      <alignment horizontal="center" vertical="center" wrapText="1"/>
      <protection hidden="1"/>
    </xf>
    <xf numFmtId="0" fontId="177" fillId="67" borderId="721">
      <alignment horizontal="center" vertical="center" wrapText="1"/>
      <protection hidden="1"/>
    </xf>
    <xf numFmtId="0" fontId="177" fillId="67" borderId="800">
      <alignment horizontal="center" vertical="center" wrapText="1"/>
      <protection hidden="1"/>
    </xf>
    <xf numFmtId="264" fontId="172" fillId="65" borderId="379" applyFill="0" applyBorder="0" applyAlignment="0" applyProtection="0">
      <alignment horizontal="right"/>
      <protection locked="0"/>
    </xf>
    <xf numFmtId="237" fontId="181" fillId="0" borderId="763"/>
    <xf numFmtId="237" fontId="181" fillId="0" borderId="783"/>
    <xf numFmtId="264" fontId="172" fillId="65" borderId="389" applyFill="0" applyBorder="0" applyAlignment="0" applyProtection="0">
      <alignment horizontal="right"/>
      <protection locked="0"/>
    </xf>
    <xf numFmtId="0" fontId="177" fillId="67" borderId="774">
      <alignment horizontal="center" vertical="center" wrapText="1"/>
      <protection hidden="1"/>
    </xf>
    <xf numFmtId="231" fontId="85" fillId="0" borderId="406" applyFont="0" applyFill="0" applyBorder="0" applyAlignment="0" applyProtection="0"/>
    <xf numFmtId="2" fontId="149" fillId="0" borderId="406"/>
    <xf numFmtId="14" fontId="85" fillId="0" borderId="406" applyFont="0" applyFill="0" applyBorder="0" applyAlignment="0" applyProtection="0"/>
    <xf numFmtId="264" fontId="172" fillId="65" borderId="408"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61" applyFill="0" applyBorder="0" applyAlignment="0" applyProtection="0">
      <alignment horizontal="right"/>
      <protection locked="0"/>
    </xf>
    <xf numFmtId="0" fontId="177" fillId="67" borderId="787">
      <alignment horizontal="center" vertical="center" wrapText="1"/>
      <protection hidden="1"/>
    </xf>
    <xf numFmtId="260" fontId="164" fillId="0" borderId="440" applyBorder="0"/>
    <xf numFmtId="264" fontId="172" fillId="65" borderId="473" applyFill="0" applyBorder="0" applyAlignment="0" applyProtection="0">
      <alignment horizontal="right"/>
      <protection locked="0"/>
    </xf>
    <xf numFmtId="0" fontId="177" fillId="67" borderId="818">
      <alignment horizontal="center" vertical="center" wrapText="1"/>
      <protection hidden="1"/>
    </xf>
    <xf numFmtId="260" fontId="164" fillId="0" borderId="466" applyBorder="0"/>
    <xf numFmtId="264" fontId="172" fillId="65" borderId="490" applyFill="0" applyBorder="0" applyAlignment="0" applyProtection="0">
      <alignment horizontal="right"/>
      <protection locked="0"/>
    </xf>
    <xf numFmtId="264" fontId="172" fillId="65" borderId="523" applyFill="0" applyBorder="0" applyAlignment="0" applyProtection="0">
      <alignment horizontal="right"/>
      <protection locked="0"/>
    </xf>
    <xf numFmtId="264" fontId="172" fillId="65" borderId="504" applyFill="0" applyBorder="0" applyAlignment="0" applyProtection="0">
      <alignment horizontal="right"/>
      <protection locked="0"/>
    </xf>
    <xf numFmtId="260" fontId="164" fillId="0" borderId="509" applyBorder="0"/>
    <xf numFmtId="264" fontId="172" fillId="65" borderId="563" applyFill="0" applyBorder="0" applyAlignment="0" applyProtection="0">
      <alignment horizontal="right"/>
      <protection locked="0"/>
    </xf>
    <xf numFmtId="229" fontId="81" fillId="65" borderId="561" applyFont="0" applyFill="0" applyBorder="0" applyAlignment="0" applyProtection="0"/>
    <xf numFmtId="260" fontId="164" fillId="0" borderId="546" applyBorder="0"/>
    <xf numFmtId="264" fontId="172" fillId="65" borderId="597" applyFill="0" applyBorder="0" applyAlignment="0" applyProtection="0">
      <alignment horizontal="right"/>
      <protection locked="0"/>
    </xf>
    <xf numFmtId="264" fontId="172" fillId="65" borderId="620" applyFill="0" applyBorder="0" applyAlignment="0" applyProtection="0">
      <alignment horizontal="right"/>
      <protection locked="0"/>
    </xf>
    <xf numFmtId="229" fontId="81" fillId="65" borderId="594" applyFont="0" applyFill="0" applyBorder="0" applyAlignment="0" applyProtection="0"/>
    <xf numFmtId="260" fontId="164" fillId="0" borderId="571" applyBorder="0"/>
    <xf numFmtId="264" fontId="172" fillId="65" borderId="645" applyFill="0" applyBorder="0" applyAlignment="0" applyProtection="0">
      <alignment horizontal="right"/>
      <protection locked="0"/>
    </xf>
    <xf numFmtId="264" fontId="172" fillId="65" borderId="632" applyFill="0" applyBorder="0" applyAlignment="0" applyProtection="0">
      <alignment horizontal="right"/>
      <protection locked="0"/>
    </xf>
    <xf numFmtId="264" fontId="172" fillId="65" borderId="684" applyFill="0" applyBorder="0" applyAlignment="0" applyProtection="0">
      <alignment horizontal="right"/>
      <protection locked="0"/>
    </xf>
    <xf numFmtId="264" fontId="172" fillId="65" borderId="721" applyFill="0" applyBorder="0" applyAlignment="0" applyProtection="0">
      <alignment horizontal="right"/>
      <protection locked="0"/>
    </xf>
    <xf numFmtId="260" fontId="164" fillId="0" borderId="637" applyBorder="0"/>
    <xf numFmtId="208" fontId="90" fillId="63" borderId="334"/>
    <xf numFmtId="260" fontId="164" fillId="0" borderId="660" applyBorder="0"/>
    <xf numFmtId="264" fontId="172" fillId="65" borderId="707" applyFill="0" applyBorder="0" applyAlignment="0" applyProtection="0">
      <alignment horizontal="right"/>
      <protection locked="0"/>
    </xf>
    <xf numFmtId="0" fontId="97" fillId="0" borderId="333" applyNumberFormat="0" applyFill="0" applyAlignment="0" applyProtection="0"/>
    <xf numFmtId="0" fontId="83" fillId="0" borderId="333" applyNumberFormat="0" applyFont="0" applyFill="0" applyAlignment="0" applyProtection="0"/>
    <xf numFmtId="264" fontId="172" fillId="65" borderId="738" applyFill="0" applyBorder="0" applyAlignment="0" applyProtection="0">
      <alignment horizontal="right"/>
      <protection locked="0"/>
    </xf>
    <xf numFmtId="229" fontId="81" fillId="65" borderId="720" applyFont="0" applyFill="0" applyBorder="0" applyAlignment="0" applyProtection="0"/>
    <xf numFmtId="260" fontId="164" fillId="0" borderId="704" applyBorder="0"/>
    <xf numFmtId="260" fontId="164" fillId="0" borderId="726" applyBorder="0"/>
    <xf numFmtId="264" fontId="172" fillId="65" borderId="774" applyFill="0" applyBorder="0" applyAlignment="0" applyProtection="0">
      <alignment horizontal="right"/>
      <protection locked="0"/>
    </xf>
    <xf numFmtId="229" fontId="81" fillId="65" borderId="765" applyFont="0" applyFill="0" applyBorder="0" applyAlignment="0" applyProtection="0"/>
    <xf numFmtId="264" fontId="172" fillId="65" borderId="800" applyFill="0" applyBorder="0" applyAlignment="0" applyProtection="0">
      <alignment horizontal="right"/>
      <protection locked="0"/>
    </xf>
    <xf numFmtId="229" fontId="81" fillId="65" borderId="785" applyFont="0" applyFill="0" applyBorder="0" applyAlignment="0" applyProtection="0"/>
    <xf numFmtId="264" fontId="172" fillId="65" borderId="787" applyFill="0" applyBorder="0" applyAlignment="0" applyProtection="0">
      <alignment horizontal="right"/>
      <protection locked="0"/>
    </xf>
    <xf numFmtId="264" fontId="172" fillId="65" borderId="818" applyFill="0" applyBorder="0" applyAlignment="0" applyProtection="0">
      <alignment horizontal="right"/>
      <protection locked="0"/>
    </xf>
    <xf numFmtId="260" fontId="164" fillId="0" borderId="809" applyBorder="0"/>
    <xf numFmtId="260" fontId="164" fillId="0" borderId="835" applyBorder="0"/>
    <xf numFmtId="264" fontId="172" fillId="65" borderId="453" applyFill="0" applyBorder="0" applyAlignment="0" applyProtection="0">
      <alignment horizontal="right"/>
      <protection locked="0"/>
    </xf>
    <xf numFmtId="171" fontId="12" fillId="0" borderId="406" applyBorder="0" applyProtection="0">
      <alignment horizontal="right" vertical="center"/>
    </xf>
    <xf numFmtId="0" fontId="189" fillId="83" borderId="406" applyBorder="0" applyProtection="0">
      <alignment horizontal="centerContinuous" vertical="center"/>
    </xf>
    <xf numFmtId="49" fontId="79" fillId="0" borderId="406">
      <alignment vertical="center"/>
    </xf>
    <xf numFmtId="283" fontId="79" fillId="0" borderId="406">
      <alignment horizontal="right"/>
    </xf>
    <xf numFmtId="166" fontId="113" fillId="0" borderId="335">
      <protection locked="0"/>
    </xf>
    <xf numFmtId="260" fontId="164" fillId="0" borderId="478" applyBorder="0"/>
    <xf numFmtId="260" fontId="164" fillId="0" borderId="528" applyBorder="0"/>
    <xf numFmtId="260" fontId="164" fillId="0" borderId="495" applyBorder="0"/>
    <xf numFmtId="171" fontId="85" fillId="0" borderId="357"/>
    <xf numFmtId="260" fontId="164" fillId="0" borderId="599" applyBorder="0"/>
    <xf numFmtId="260" fontId="164" fillId="0" borderId="615" applyBorder="0"/>
    <xf numFmtId="260" fontId="164" fillId="0" borderId="625" applyBorder="0"/>
    <xf numFmtId="260" fontId="164" fillId="0" borderId="650" applyBorder="0"/>
    <xf numFmtId="260" fontId="164" fillId="0" borderId="689" applyBorder="0"/>
    <xf numFmtId="260" fontId="164" fillId="0" borderId="709" applyBorder="0"/>
    <xf numFmtId="260" fontId="164" fillId="0" borderId="746" applyBorder="0"/>
    <xf numFmtId="260" fontId="164" fillId="0" borderId="779" applyBorder="0"/>
    <xf numFmtId="260" fontId="164" fillId="0" borderId="792" applyBorder="0"/>
    <xf numFmtId="260" fontId="164" fillId="0" borderId="823" applyBorder="0"/>
    <xf numFmtId="224" fontId="108" fillId="0" borderId="246" applyFont="0" applyFill="0" applyBorder="0" applyAlignment="0" applyProtection="0"/>
    <xf numFmtId="231" fontId="85" fillId="0" borderId="333" applyFont="0" applyFill="0" applyBorder="0" applyAlignment="0" applyProtection="0"/>
    <xf numFmtId="0" fontId="147" fillId="73" borderId="377">
      <alignment horizontal="left" vertical="center" wrapText="1"/>
    </xf>
    <xf numFmtId="166" fontId="113" fillId="0" borderId="376">
      <protection locked="0"/>
    </xf>
    <xf numFmtId="208" fontId="90" fillId="63" borderId="375"/>
    <xf numFmtId="0" fontId="147" fillId="73" borderId="402">
      <alignment horizontal="left" vertical="center" wrapText="1"/>
    </xf>
    <xf numFmtId="166" fontId="113" fillId="0" borderId="399">
      <protection locked="0"/>
    </xf>
    <xf numFmtId="208" fontId="90" fillId="63" borderId="398"/>
    <xf numFmtId="0" fontId="147" fillId="73" borderId="430">
      <alignment horizontal="left" vertical="center" wrapText="1"/>
    </xf>
    <xf numFmtId="166" fontId="113" fillId="0" borderId="427">
      <protection locked="0"/>
    </xf>
    <xf numFmtId="208" fontId="90" fillId="63" borderId="425"/>
    <xf numFmtId="0" fontId="147" fillId="73" borderId="336">
      <alignment horizontal="left" vertical="center" wrapText="1"/>
    </xf>
    <xf numFmtId="2" fontId="149" fillId="0" borderId="333"/>
    <xf numFmtId="14" fontId="85" fillId="0" borderId="333" applyFont="0" applyFill="0" applyBorder="0" applyAlignment="0" applyProtection="0"/>
    <xf numFmtId="0" fontId="147" fillId="73" borderId="446">
      <alignment horizontal="left" vertical="center" wrapText="1"/>
    </xf>
    <xf numFmtId="166" fontId="113" fillId="0" borderId="445">
      <protection locked="0"/>
    </xf>
    <xf numFmtId="208" fontId="90" fillId="63" borderId="444"/>
    <xf numFmtId="0" fontId="147" fillId="73" borderId="485">
      <alignment horizontal="left" vertical="center" wrapText="1"/>
    </xf>
    <xf numFmtId="166" fontId="113" fillId="0" borderId="482">
      <protection locked="0"/>
    </xf>
    <xf numFmtId="208" fontId="90" fillId="63" borderId="481"/>
    <xf numFmtId="0" fontId="147" fillId="73" borderId="501">
      <alignment horizontal="left" vertical="center" wrapText="1"/>
    </xf>
    <xf numFmtId="166" fontId="113" fillId="0" borderId="500">
      <protection locked="0"/>
    </xf>
    <xf numFmtId="208" fontId="90" fillId="63" borderId="499"/>
    <xf numFmtId="0" fontId="147" fillId="73" borderId="554">
      <alignment horizontal="left" vertical="center" wrapText="1"/>
    </xf>
    <xf numFmtId="166" fontId="113" fillId="0" borderId="553">
      <protection locked="0"/>
    </xf>
    <xf numFmtId="208" fontId="90" fillId="63" borderId="552"/>
    <xf numFmtId="0" fontId="147" fillId="73" borderId="540">
      <alignment horizontal="left" vertical="center" wrapText="1"/>
    </xf>
    <xf numFmtId="166" fontId="113" fillId="0" borderId="539">
      <protection locked="0"/>
    </xf>
    <xf numFmtId="208" fontId="90" fillId="63" borderId="538"/>
    <xf numFmtId="0" fontId="147" fillId="73" borderId="578">
      <alignment horizontal="left" vertical="center" wrapText="1"/>
    </xf>
    <xf numFmtId="166" fontId="113" fillId="0" borderId="576">
      <protection locked="0"/>
    </xf>
    <xf numFmtId="208" fontId="90" fillId="63" borderId="575"/>
    <xf numFmtId="0" fontId="147" fillId="73" borderId="609">
      <alignment horizontal="left" vertical="center" wrapText="1"/>
    </xf>
    <xf numFmtId="166" fontId="113" fillId="0" borderId="608">
      <protection locked="0"/>
    </xf>
    <xf numFmtId="208" fontId="90" fillId="63" borderId="607"/>
    <xf numFmtId="0" fontId="147" fillId="73" borderId="630">
      <alignment horizontal="left" vertical="center" wrapText="1"/>
    </xf>
    <xf numFmtId="166" fontId="113" fillId="0" borderId="628">
      <protection locked="0"/>
    </xf>
    <xf numFmtId="208" fontId="90" fillId="63" borderId="627"/>
    <xf numFmtId="0" fontId="147" fillId="73" borderId="654">
      <alignment horizontal="left" vertical="center" wrapText="1"/>
    </xf>
    <xf numFmtId="166" fontId="113" fillId="0" borderId="653">
      <protection locked="0"/>
    </xf>
    <xf numFmtId="208" fontId="90" fillId="63" borderId="652"/>
    <xf numFmtId="0" fontId="147" fillId="73" borderId="678">
      <alignment horizontal="left" vertical="center" wrapText="1"/>
    </xf>
    <xf numFmtId="166" fontId="113" fillId="0" borderId="677">
      <protection locked="0"/>
    </xf>
    <xf numFmtId="208" fontId="90" fillId="63" borderId="676"/>
    <xf numFmtId="0" fontId="147" fillId="73" borderId="698">
      <alignment horizontal="left" vertical="center" wrapText="1"/>
    </xf>
    <xf numFmtId="166" fontId="113" fillId="0" borderId="697">
      <protection locked="0"/>
    </xf>
    <xf numFmtId="208" fontId="90" fillId="63" borderId="696"/>
    <xf numFmtId="0" fontId="147" fillId="73" borderId="716">
      <alignment horizontal="left" vertical="center" wrapText="1"/>
    </xf>
    <xf numFmtId="166" fontId="113" fillId="0" borderId="713">
      <protection locked="0"/>
    </xf>
    <xf numFmtId="208" fontId="90" fillId="63" borderId="711"/>
    <xf numFmtId="0" fontId="147" fillId="73" borderId="757">
      <alignment horizontal="left" vertical="center" wrapText="1"/>
    </xf>
    <xf numFmtId="166" fontId="113" fillId="0" borderId="756">
      <protection locked="0"/>
    </xf>
    <xf numFmtId="208" fontId="90" fillId="63" borderId="755"/>
    <xf numFmtId="0" fontId="147" fillId="73" borderId="797">
      <alignment horizontal="left" vertical="center" wrapText="1"/>
    </xf>
    <xf numFmtId="166" fontId="113" fillId="0" borderId="796">
      <protection locked="0"/>
    </xf>
    <xf numFmtId="208" fontId="90" fillId="63" borderId="795"/>
    <xf numFmtId="0" fontId="147" fillId="73" borderId="828">
      <alignment horizontal="left" vertical="center" wrapText="1"/>
    </xf>
    <xf numFmtId="166" fontId="113" fillId="0" borderId="827">
      <protection locked="0"/>
    </xf>
    <xf numFmtId="208" fontId="90" fillId="63" borderId="826"/>
    <xf numFmtId="0" fontId="12" fillId="0" borderId="379"/>
    <xf numFmtId="0" fontId="12" fillId="0" borderId="408"/>
    <xf numFmtId="0" fontId="147" fillId="73" borderId="361">
      <alignment horizontal="left" vertical="center" wrapText="1"/>
    </xf>
    <xf numFmtId="0" fontId="12" fillId="0" borderId="435"/>
    <xf numFmtId="241" fontId="12" fillId="65" borderId="388" applyNumberFormat="0" applyFont="0" applyBorder="0" applyAlignment="0">
      <alignment horizontal="right" vertical="center"/>
      <protection locked="0"/>
    </xf>
    <xf numFmtId="10" fontId="108" fillId="65" borderId="379" applyNumberFormat="0" applyBorder="0" applyAlignment="0" applyProtection="0"/>
    <xf numFmtId="0" fontId="12" fillId="0" borderId="461"/>
    <xf numFmtId="0" fontId="147" fillId="73" borderId="415">
      <alignment horizontal="left" vertical="center" wrapText="1"/>
    </xf>
    <xf numFmtId="10" fontId="108" fillId="65" borderId="408" applyNumberFormat="0" applyBorder="0" applyAlignment="0" applyProtection="0"/>
    <xf numFmtId="14" fontId="85" fillId="0" borderId="441" applyFont="0" applyFill="0" applyBorder="0" applyAlignment="0" applyProtection="0"/>
    <xf numFmtId="208" fontId="90" fillId="63" borderId="353"/>
    <xf numFmtId="166" fontId="113" fillId="0" borderId="354">
      <protection locked="0"/>
    </xf>
    <xf numFmtId="0" fontId="147" fillId="73" borderId="355">
      <alignment horizontal="left" vertical="center" wrapText="1"/>
    </xf>
    <xf numFmtId="2" fontId="149" fillId="0" borderId="441"/>
    <xf numFmtId="0" fontId="147" fillId="73" borderId="446">
      <alignment horizontal="left" vertical="center" wrapText="1"/>
    </xf>
    <xf numFmtId="0" fontId="47" fillId="0" borderId="384">
      <alignment horizontal="left" vertical="center"/>
    </xf>
    <xf numFmtId="1" fontId="121" fillId="69" borderId="341" applyNumberFormat="0" applyBorder="0" applyAlignment="0">
      <alignment horizontal="centerContinuous" vertical="center"/>
      <protection locked="0"/>
    </xf>
    <xf numFmtId="237" fontId="12" fillId="71" borderId="379" applyNumberFormat="0" applyFont="0" applyBorder="0" applyAlignment="0" applyProtection="0"/>
    <xf numFmtId="0" fontId="25" fillId="8" borderId="342" applyNumberFormat="0" applyAlignment="0" applyProtection="0"/>
    <xf numFmtId="10" fontId="108" fillId="65" borderId="435" applyNumberFormat="0" applyBorder="0" applyAlignment="0" applyProtection="0"/>
    <xf numFmtId="0" fontId="12" fillId="0" borderId="504"/>
    <xf numFmtId="1" fontId="121" fillId="69" borderId="385" applyNumberFormat="0" applyBorder="0" applyAlignment="0">
      <alignment horizontal="centerContinuous" vertical="center"/>
      <protection locked="0"/>
    </xf>
    <xf numFmtId="0" fontId="25" fillId="8" borderId="380" applyNumberFormat="0" applyAlignment="0" applyProtection="0"/>
    <xf numFmtId="0" fontId="47" fillId="0" borderId="410">
      <alignment horizontal="left" vertical="center"/>
    </xf>
    <xf numFmtId="237" fontId="12" fillId="71" borderId="408" applyNumberFormat="0" applyFont="0" applyBorder="0" applyAlignment="0" applyProtection="0"/>
    <xf numFmtId="224" fontId="108" fillId="0" borderId="246" applyFont="0" applyFill="0" applyBorder="0" applyAlignment="0" applyProtection="0"/>
    <xf numFmtId="0" fontId="147" fillId="73" borderId="471">
      <alignment horizontal="left" vertical="center" wrapText="1"/>
    </xf>
    <xf numFmtId="1" fontId="121" fillId="69" borderId="409" applyNumberFormat="0" applyBorder="0" applyAlignment="0">
      <alignment horizontal="centerContinuous" vertical="center"/>
      <protection locked="0"/>
    </xf>
    <xf numFmtId="224" fontId="108" fillId="0" borderId="246" applyFont="0" applyFill="0" applyBorder="0" applyAlignment="0" applyProtection="0"/>
    <xf numFmtId="10" fontId="108" fillId="65" borderId="461" applyNumberFormat="0" applyBorder="0" applyAlignment="0" applyProtection="0"/>
    <xf numFmtId="0" fontId="47" fillId="0" borderId="440">
      <alignment horizontal="left" vertical="center"/>
    </xf>
    <xf numFmtId="237" fontId="12" fillId="71" borderId="435" applyNumberFormat="0" applyFont="0" applyBorder="0" applyAlignment="0" applyProtection="0"/>
    <xf numFmtId="1" fontId="121" fillId="69" borderId="436" applyNumberFormat="0" applyBorder="0" applyAlignment="0">
      <alignment horizontal="centerContinuous" vertical="center"/>
      <protection locked="0"/>
    </xf>
    <xf numFmtId="224" fontId="108" fillId="0" borderId="246" applyFont="0" applyFill="0" applyBorder="0" applyAlignment="0" applyProtection="0"/>
    <xf numFmtId="0" fontId="25" fillId="8" borderId="437" applyNumberFormat="0" applyAlignment="0" applyProtection="0"/>
    <xf numFmtId="0" fontId="12" fillId="0" borderId="563"/>
    <xf numFmtId="0" fontId="147" fillId="73" borderId="518">
      <alignment horizontal="left" vertical="center" wrapText="1"/>
    </xf>
    <xf numFmtId="0" fontId="47" fillId="0" borderId="466">
      <alignment horizontal="left" vertical="center"/>
    </xf>
    <xf numFmtId="10" fontId="108" fillId="65" borderId="504" applyNumberFormat="0" applyBorder="0" applyAlignment="0" applyProtection="0"/>
    <xf numFmtId="231" fontId="85" fillId="0" borderId="441" applyFont="0" applyFill="0" applyBorder="0" applyAlignment="0" applyProtection="0"/>
    <xf numFmtId="237" fontId="12" fillId="71" borderId="461" applyNumberFormat="0" applyFont="0" applyBorder="0" applyAlignment="0" applyProtection="0"/>
    <xf numFmtId="224" fontId="108" fillId="0" borderId="246" applyFont="0" applyFill="0" applyBorder="0" applyAlignment="0" applyProtection="0"/>
    <xf numFmtId="1" fontId="121" fillId="69" borderId="462" applyNumberFormat="0" applyBorder="0" applyAlignment="0">
      <alignment horizontal="centerContinuous" vertical="center"/>
      <protection locked="0"/>
    </xf>
    <xf numFmtId="241" fontId="12" fillId="65" borderId="549" applyNumberFormat="0" applyFont="0" applyBorder="0" applyAlignment="0">
      <alignment horizontal="right" vertical="center"/>
      <protection locked="0"/>
    </xf>
    <xf numFmtId="0" fontId="25" fillId="8" borderId="463" applyNumberFormat="0" applyAlignment="0" applyProtection="0"/>
    <xf numFmtId="238" fontId="87" fillId="0" borderId="517">
      <alignment horizontal="center"/>
    </xf>
    <xf numFmtId="0" fontId="47" fillId="0" borderId="509">
      <alignment horizontal="left" vertical="center"/>
    </xf>
    <xf numFmtId="237" fontId="12" fillId="71" borderId="504" applyNumberFormat="0" applyFont="0" applyBorder="0" applyAlignment="0" applyProtection="0"/>
    <xf numFmtId="224" fontId="108" fillId="0" borderId="246" applyFont="0" applyFill="0" applyBorder="0" applyAlignment="0" applyProtection="0"/>
    <xf numFmtId="235" fontId="101" fillId="68" borderId="488">
      <alignment horizontal="left"/>
    </xf>
    <xf numFmtId="0" fontId="12" fillId="0" borderId="632"/>
    <xf numFmtId="0" fontId="147" fillId="73" borderId="578">
      <alignment horizontal="left" vertical="center" wrapText="1"/>
    </xf>
    <xf numFmtId="1" fontId="121" fillId="69" borderId="510" applyNumberFormat="0" applyBorder="0" applyAlignment="0">
      <alignment horizontal="centerContinuous" vertical="center"/>
      <protection locked="0"/>
    </xf>
    <xf numFmtId="10" fontId="108" fillId="65" borderId="563" applyNumberFormat="0" applyBorder="0" applyAlignment="0" applyProtection="0"/>
    <xf numFmtId="0" fontId="25" fillId="8" borderId="505" applyNumberFormat="0" applyAlignment="0" applyProtection="0"/>
    <xf numFmtId="14" fontId="85" fillId="0" borderId="595" applyFont="0" applyFill="0" applyBorder="0" applyAlignment="0" applyProtection="0"/>
    <xf numFmtId="0" fontId="47" fillId="0" borderId="546">
      <alignment horizontal="left" vertical="center"/>
    </xf>
    <xf numFmtId="224" fontId="108" fillId="0" borderId="483" applyFont="0" applyFill="0" applyBorder="0" applyAlignment="0" applyProtection="0"/>
    <xf numFmtId="238" fontId="87" fillId="0" borderId="559">
      <alignment horizontal="center"/>
    </xf>
    <xf numFmtId="2" fontId="149" fillId="0" borderId="595"/>
    <xf numFmtId="227" fontId="78" fillId="0" borderId="516" applyNumberFormat="0" applyFill="0">
      <alignment horizontal="right"/>
    </xf>
    <xf numFmtId="227" fontId="78" fillId="0" borderId="516" applyNumberFormat="0" applyFill="0">
      <alignment horizontal="right"/>
    </xf>
    <xf numFmtId="224" fontId="108" fillId="0" borderId="483" applyFont="0" applyFill="0" applyBorder="0" applyAlignment="0" applyProtection="0"/>
    <xf numFmtId="1" fontId="121" fillId="69" borderId="547" applyNumberFormat="0" applyBorder="0" applyAlignment="0">
      <alignment horizontal="centerContinuous" vertical="center"/>
      <protection locked="0"/>
    </xf>
    <xf numFmtId="0" fontId="25" fillId="8" borderId="542" applyNumberFormat="0" applyAlignment="0" applyProtection="0"/>
    <xf numFmtId="0" fontId="47" fillId="0" borderId="571">
      <alignment horizontal="left" vertical="center"/>
    </xf>
    <xf numFmtId="237" fontId="12" fillId="71" borderId="563" applyNumberFormat="0" applyFont="0" applyBorder="0" applyAlignment="0" applyProtection="0"/>
    <xf numFmtId="0" fontId="147" fillId="73" borderId="642">
      <alignment horizontal="left" vertical="center" wrapText="1"/>
    </xf>
    <xf numFmtId="0" fontId="12" fillId="0" borderId="721"/>
    <xf numFmtId="224" fontId="108" fillId="0" borderId="534" applyFont="0" applyFill="0" applyBorder="0" applyAlignment="0" applyProtection="0"/>
    <xf numFmtId="1" fontId="121" fillId="69" borderId="572" applyNumberFormat="0" applyBorder="0" applyAlignment="0">
      <alignment horizontal="centerContinuous" vertical="center"/>
      <protection locked="0"/>
    </xf>
    <xf numFmtId="10" fontId="108" fillId="65" borderId="632" applyNumberFormat="0" applyBorder="0" applyAlignment="0" applyProtection="0"/>
    <xf numFmtId="0" fontId="25" fillId="8" borderId="567" applyNumberFormat="0" applyAlignment="0" applyProtection="0"/>
    <xf numFmtId="0" fontId="147" fillId="73" borderId="667">
      <alignment horizontal="left" vertical="center" wrapText="1"/>
    </xf>
    <xf numFmtId="224" fontId="108" fillId="0" borderId="534" applyFont="0" applyFill="0" applyBorder="0" applyAlignment="0" applyProtection="0"/>
    <xf numFmtId="227" fontId="78" fillId="0" borderId="558" applyNumberFormat="0" applyFill="0">
      <alignment horizontal="right"/>
    </xf>
    <xf numFmtId="227" fontId="78" fillId="0" borderId="558" applyNumberFormat="0" applyFill="0">
      <alignment horizontal="right"/>
    </xf>
    <xf numFmtId="224" fontId="108" fillId="0" borderId="534" applyFont="0" applyFill="0" applyBorder="0" applyAlignment="0" applyProtection="0"/>
    <xf numFmtId="235" fontId="101" fillId="68" borderId="589">
      <alignment horizontal="left"/>
    </xf>
    <xf numFmtId="224" fontId="108" fillId="0" borderId="577" applyFont="0" applyFill="0" applyBorder="0" applyAlignment="0" applyProtection="0"/>
    <xf numFmtId="0" fontId="47" fillId="0" borderId="637">
      <alignment horizontal="left" vertical="center"/>
    </xf>
    <xf numFmtId="0" fontId="12" fillId="0" borderId="800"/>
    <xf numFmtId="237" fontId="12" fillId="71" borderId="632" applyNumberFormat="0" applyFont="0" applyBorder="0" applyAlignment="0" applyProtection="0"/>
    <xf numFmtId="241" fontId="194" fillId="86" borderId="362" applyNumberFormat="0" applyBorder="0" applyAlignment="0" applyProtection="0">
      <alignment vertical="center"/>
    </xf>
    <xf numFmtId="171" fontId="85" fillId="0" borderId="378"/>
    <xf numFmtId="224" fontId="108" fillId="0" borderId="577" applyFont="0" applyFill="0" applyBorder="0" applyAlignment="0" applyProtection="0"/>
    <xf numFmtId="231" fontId="85" fillId="0" borderId="595" applyFont="0" applyFill="0" applyBorder="0" applyAlignment="0" applyProtection="0"/>
    <xf numFmtId="0" fontId="147" fillId="73" borderId="731">
      <alignment horizontal="left" vertical="center" wrapText="1"/>
    </xf>
    <xf numFmtId="14" fontId="85" fillId="0" borderId="760" applyFont="0" applyFill="0" applyBorder="0" applyAlignment="0" applyProtection="0"/>
    <xf numFmtId="1" fontId="121" fillId="69" borderId="638" applyNumberFormat="0" applyBorder="0" applyAlignment="0">
      <alignment horizontal="centerContinuous" vertical="center"/>
      <protection locked="0"/>
    </xf>
    <xf numFmtId="224" fontId="108" fillId="0" borderId="596" applyFont="0" applyFill="0" applyBorder="0" applyAlignment="0" applyProtection="0"/>
    <xf numFmtId="0" fontId="47" fillId="0" borderId="660">
      <alignment horizontal="left" vertical="center"/>
    </xf>
    <xf numFmtId="241" fontId="194" fillId="86" borderId="404" applyNumberFormat="0" applyBorder="0" applyAlignment="0" applyProtection="0">
      <alignment vertical="center"/>
    </xf>
    <xf numFmtId="171" fontId="85" fillId="0" borderId="405"/>
    <xf numFmtId="10" fontId="108" fillId="65" borderId="721" applyNumberFormat="0" applyBorder="0" applyAlignment="0" applyProtection="0"/>
    <xf numFmtId="0" fontId="25" fillId="8" borderId="633" applyNumberFormat="0" applyAlignment="0" applyProtection="0"/>
    <xf numFmtId="2" fontId="149" fillId="0" borderId="760"/>
    <xf numFmtId="224" fontId="108" fillId="0" borderId="596" applyFont="0" applyFill="0" applyBorder="0" applyAlignment="0" applyProtection="0"/>
    <xf numFmtId="14" fontId="85" fillId="0" borderId="766" applyFont="0" applyFill="0" applyBorder="0" applyAlignment="0" applyProtection="0"/>
    <xf numFmtId="1" fontId="121" fillId="69" borderId="661" applyNumberFormat="0" applyBorder="0" applyAlignment="0">
      <alignment horizontal="centerContinuous" vertical="center"/>
      <protection locked="0"/>
    </xf>
    <xf numFmtId="2" fontId="149" fillId="0" borderId="766"/>
    <xf numFmtId="224" fontId="108" fillId="0" borderId="618" applyFont="0" applyFill="0" applyBorder="0" applyAlignment="0" applyProtection="0"/>
    <xf numFmtId="14" fontId="85" fillId="0" borderId="786" applyFont="0" applyFill="0" applyBorder="0" applyAlignment="0" applyProtection="0"/>
    <xf numFmtId="0" fontId="147" fillId="73" borderId="769">
      <alignment horizontal="left" vertical="center" wrapText="1"/>
    </xf>
    <xf numFmtId="0" fontId="25" fillId="8" borderId="656" applyNumberFormat="0" applyAlignment="0" applyProtection="0"/>
    <xf numFmtId="224" fontId="108" fillId="0" borderId="618" applyFont="0" applyFill="0" applyBorder="0" applyAlignment="0" applyProtection="0"/>
    <xf numFmtId="241" fontId="194" fillId="86" borderId="432" applyNumberFormat="0" applyBorder="0" applyAlignment="0" applyProtection="0">
      <alignment vertical="center"/>
    </xf>
    <xf numFmtId="171" fontId="85" fillId="0" borderId="433"/>
    <xf numFmtId="0" fontId="47" fillId="0" borderId="704">
      <alignment horizontal="left" vertical="center"/>
    </xf>
    <xf numFmtId="2" fontId="149" fillId="0" borderId="786"/>
    <xf numFmtId="235" fontId="101" fillId="68" borderId="682">
      <alignment horizontal="left"/>
    </xf>
    <xf numFmtId="224" fontId="108" fillId="0" borderId="666" applyFont="0" applyFill="0" applyBorder="0" applyAlignment="0" applyProtection="0"/>
    <xf numFmtId="0" fontId="47" fillId="0" borderId="726">
      <alignment horizontal="left" vertical="center"/>
    </xf>
    <xf numFmtId="1" fontId="121" fillId="69" borderId="705" applyNumberFormat="0" applyBorder="0" applyAlignment="0">
      <alignment horizontal="centerContinuous" vertical="center"/>
      <protection locked="0"/>
    </xf>
    <xf numFmtId="237" fontId="12" fillId="71" borderId="721" applyNumberFormat="0" applyFont="0" applyBorder="0" applyAlignment="0" applyProtection="0"/>
    <xf numFmtId="0" fontId="147" fillId="73" borderId="815">
      <alignment horizontal="left" vertical="center" wrapText="1"/>
    </xf>
    <xf numFmtId="0" fontId="25" fillId="8" borderId="700" applyNumberFormat="0" applyAlignment="0" applyProtection="0"/>
    <xf numFmtId="166" fontId="113" fillId="0" borderId="360">
      <protection locked="0"/>
    </xf>
    <xf numFmtId="224" fontId="108" fillId="0" borderId="666" applyFont="0" applyFill="0" applyBorder="0" applyAlignment="0" applyProtection="0"/>
    <xf numFmtId="1" fontId="121" fillId="69" borderId="727" applyNumberFormat="0" applyBorder="0" applyAlignment="0">
      <alignment horizontal="centerContinuous" vertical="center"/>
      <protection locked="0"/>
    </xf>
    <xf numFmtId="10" fontId="108" fillId="65" borderId="800" applyNumberFormat="0" applyBorder="0" applyAlignment="0" applyProtection="0"/>
    <xf numFmtId="224" fontId="108" fillId="0" borderId="666" applyFont="0" applyFill="0" applyBorder="0" applyAlignment="0" applyProtection="0"/>
    <xf numFmtId="0" fontId="25" fillId="8" borderId="722" applyNumberFormat="0" applyAlignment="0" applyProtection="0"/>
    <xf numFmtId="241" fontId="194" fillId="86" borderId="447" applyNumberFormat="0" applyBorder="0" applyAlignment="0" applyProtection="0">
      <alignment vertical="center"/>
    </xf>
    <xf numFmtId="171" fontId="85" fillId="0" borderId="448"/>
    <xf numFmtId="224" fontId="108" fillId="0" borderId="666" applyFont="0" applyFill="0" applyBorder="0" applyAlignment="0" applyProtection="0"/>
    <xf numFmtId="0" fontId="12" fillId="24" borderId="381" applyNumberFormat="0" applyFont="0" applyAlignment="0" applyProtection="0"/>
    <xf numFmtId="0" fontId="25" fillId="8" borderId="739" applyNumberFormat="0" applyAlignment="0" applyProtection="0"/>
    <xf numFmtId="224" fontId="108" fillId="0" borderId="666" applyFont="0" applyFill="0" applyBorder="0" applyAlignment="0" applyProtection="0"/>
    <xf numFmtId="0" fontId="47" fillId="0" borderId="809">
      <alignment horizontal="left" vertical="center"/>
    </xf>
    <xf numFmtId="231" fontId="85" fillId="0" borderId="760" applyFont="0" applyFill="0" applyBorder="0" applyAlignment="0" applyProtection="0"/>
    <xf numFmtId="241" fontId="194" fillId="86" borderId="502" applyNumberFormat="0" applyBorder="0" applyAlignment="0" applyProtection="0">
      <alignment vertical="center"/>
    </xf>
    <xf numFmtId="241" fontId="194" fillId="86" borderId="486" applyNumberFormat="0" applyBorder="0" applyAlignment="0" applyProtection="0">
      <alignment vertical="center"/>
    </xf>
    <xf numFmtId="171" fontId="85" fillId="0" borderId="503"/>
    <xf numFmtId="166" fontId="113" fillId="0" borderId="414">
      <protection locked="0"/>
    </xf>
    <xf numFmtId="237" fontId="12" fillId="71" borderId="800" applyNumberFormat="0" applyFont="0" applyBorder="0" applyAlignment="0" applyProtection="0"/>
    <xf numFmtId="224" fontId="108" fillId="0" borderId="666" applyFont="0" applyFill="0" applyBorder="0" applyAlignment="0" applyProtection="0"/>
    <xf numFmtId="231" fontId="85" fillId="0" borderId="766" applyFont="0" applyFill="0" applyBorder="0" applyAlignment="0" applyProtection="0"/>
    <xf numFmtId="1" fontId="121" fillId="69" borderId="810" applyNumberFormat="0" applyBorder="0" applyAlignment="0">
      <alignment horizontal="centerContinuous" vertical="center"/>
      <protection locked="0"/>
    </xf>
    <xf numFmtId="224" fontId="108" fillId="0" borderId="666" applyFont="0" applyFill="0" applyBorder="0" applyAlignment="0" applyProtection="0"/>
    <xf numFmtId="0" fontId="47" fillId="0" borderId="835">
      <alignment horizontal="left" vertical="center"/>
    </xf>
    <xf numFmtId="0" fontId="25" fillId="8" borderId="805" applyNumberFormat="0" applyAlignment="0" applyProtection="0"/>
    <xf numFmtId="231" fontId="85" fillId="0" borderId="786" applyFont="0" applyFill="0" applyBorder="0" applyAlignment="0" applyProtection="0"/>
    <xf numFmtId="166" fontId="113" fillId="0" borderId="445">
      <protection locked="0"/>
    </xf>
    <xf numFmtId="224" fontId="108" fillId="0" borderId="666" applyFont="0" applyFill="0" applyBorder="0" applyAlignment="0" applyProtection="0"/>
    <xf numFmtId="1" fontId="121" fillId="69" borderId="836" applyNumberFormat="0" applyBorder="0" applyAlignment="0">
      <alignment horizontal="centerContinuous" vertical="center"/>
      <protection locked="0"/>
    </xf>
    <xf numFmtId="0" fontId="25" fillId="8" borderId="833" applyNumberFormat="0" applyAlignment="0" applyProtection="0"/>
    <xf numFmtId="224" fontId="108" fillId="0" borderId="666" applyFont="0" applyFill="0" applyBorder="0" applyAlignment="0" applyProtection="0"/>
    <xf numFmtId="171" fontId="85" fillId="0" borderId="556"/>
    <xf numFmtId="171" fontId="85" fillId="0" borderId="541"/>
    <xf numFmtId="241" fontId="194" fillId="86" borderId="555" applyNumberFormat="0" applyBorder="0" applyAlignment="0" applyProtection="0">
      <alignment vertical="center"/>
    </xf>
    <xf numFmtId="166" fontId="113" fillId="0" borderId="470">
      <protection locked="0"/>
    </xf>
    <xf numFmtId="224" fontId="108" fillId="0" borderId="666" applyFont="0" applyFill="0" applyBorder="0" applyAlignment="0" applyProtection="0"/>
    <xf numFmtId="166" fontId="113" fillId="0" borderId="515">
      <protection locked="0"/>
    </xf>
    <xf numFmtId="0" fontId="17" fillId="21" borderId="342" applyNumberFormat="0" applyAlignment="0" applyProtection="0"/>
    <xf numFmtId="0" fontId="12" fillId="24" borderId="506" applyNumberFormat="0" applyFont="0" applyAlignment="0" applyProtection="0"/>
    <xf numFmtId="241" fontId="194" fillId="86" borderId="579" applyNumberFormat="0" applyBorder="0" applyAlignment="0" applyProtection="0">
      <alignment vertical="center"/>
    </xf>
    <xf numFmtId="171" fontId="85" fillId="0" borderId="580"/>
    <xf numFmtId="0" fontId="83" fillId="0" borderId="358" applyNumberFormat="0" applyFont="0" applyFill="0" applyAlignment="0" applyProtection="0"/>
    <xf numFmtId="171" fontId="85" fillId="0" borderId="610"/>
    <xf numFmtId="0" fontId="17" fillId="21" borderId="380" applyNumberFormat="0" applyAlignment="0" applyProtection="0"/>
    <xf numFmtId="208" fontId="90" fillId="63" borderId="359"/>
    <xf numFmtId="0" fontId="83" fillId="0" borderId="386" applyNumberFormat="0" applyFont="0" applyFill="0" applyAlignment="0" applyProtection="0"/>
    <xf numFmtId="0" fontId="12" fillId="24" borderId="543" applyNumberFormat="0" applyFont="0" applyAlignment="0" applyProtection="0"/>
    <xf numFmtId="167" fontId="87" fillId="0" borderId="387" applyFont="0"/>
    <xf numFmtId="171" fontId="85" fillId="0" borderId="631"/>
    <xf numFmtId="0" fontId="99" fillId="0" borderId="413" applyNumberFormat="0" applyFont="0" applyFill="0" applyAlignment="0" applyProtection="0">
      <alignment horizontal="centerContinuous"/>
    </xf>
    <xf numFmtId="208" fontId="90" fillId="63" borderId="412"/>
    <xf numFmtId="171" fontId="85" fillId="0" borderId="655"/>
    <xf numFmtId="166" fontId="113" fillId="0" borderId="576">
      <protection locked="0"/>
    </xf>
    <xf numFmtId="167" fontId="87" fillId="0" borderId="411" applyFont="0"/>
    <xf numFmtId="0" fontId="12" fillId="24" borderId="568" applyNumberFormat="0" applyFont="0" applyAlignment="0" applyProtection="0"/>
    <xf numFmtId="0" fontId="17" fillId="21" borderId="437" applyNumberFormat="0" applyAlignment="0" applyProtection="0"/>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41" fontId="194" fillId="86" borderId="679" applyNumberFormat="0" applyBorder="0" applyAlignment="0" applyProtection="0">
      <alignment vertical="center"/>
    </xf>
    <xf numFmtId="171" fontId="85" fillId="0" borderId="680"/>
    <xf numFmtId="208" fontId="90" fillId="63" borderId="444"/>
    <xf numFmtId="167" fontId="87" fillId="0" borderId="443" applyFont="0"/>
    <xf numFmtId="171" fontId="85" fillId="0" borderId="699"/>
    <xf numFmtId="0" fontId="17" fillId="21" borderId="463" applyNumberFormat="0" applyAlignment="0" applyProtection="0"/>
    <xf numFmtId="0" fontId="83" fillId="0" borderId="467" applyNumberFormat="0" applyFont="0" applyFill="0" applyAlignment="0" applyProtection="0"/>
    <xf numFmtId="208" fontId="90" fillId="63" borderId="469"/>
    <xf numFmtId="241" fontId="194" fillId="86" borderId="718" applyNumberFormat="0" applyBorder="0" applyAlignment="0" applyProtection="0">
      <alignment vertical="center"/>
    </xf>
    <xf numFmtId="171" fontId="85" fillId="0" borderId="719"/>
    <xf numFmtId="167" fontId="87" fillId="0" borderId="468" applyFont="0"/>
    <xf numFmtId="166" fontId="113" fillId="0" borderId="641">
      <protection locked="0"/>
    </xf>
    <xf numFmtId="0" fontId="12" fillId="24" borderId="634" applyNumberFormat="0" applyFont="0" applyAlignment="0" applyProtection="0"/>
    <xf numFmtId="241" fontId="194" fillId="86" borderId="758" applyNumberFormat="0" applyBorder="0" applyAlignment="0" applyProtection="0">
      <alignment vertical="center"/>
    </xf>
    <xf numFmtId="171" fontId="85" fillId="0" borderId="759"/>
    <xf numFmtId="0" fontId="83" fillId="0" borderId="488" applyNumberFormat="0" applyFont="0" applyFill="0" applyAlignment="0" applyProtection="0"/>
    <xf numFmtId="1" fontId="94" fillId="64" borderId="488" applyNumberFormat="0" applyBorder="0" applyAlignment="0">
      <alignment horizontal="center" vertical="top" wrapText="1"/>
      <protection hidden="1"/>
    </xf>
    <xf numFmtId="0" fontId="17" fillId="21" borderId="505" applyNumberFormat="0" applyAlignment="0" applyProtection="0"/>
    <xf numFmtId="165" fontId="88" fillId="0" borderId="487" applyNumberFormat="0" applyFont="0" applyBorder="0" applyProtection="0">
      <alignment horizontal="right"/>
    </xf>
    <xf numFmtId="207" fontId="12" fillId="0" borderId="487">
      <alignment horizontal="right"/>
      <protection locked="0"/>
    </xf>
    <xf numFmtId="0" fontId="83" fillId="0" borderId="511" applyNumberFormat="0" applyFont="0" applyFill="0" applyAlignment="0" applyProtection="0"/>
    <xf numFmtId="260" fontId="164" fillId="0" borderId="394" applyBorder="0"/>
    <xf numFmtId="205" fontId="88" fillId="0" borderId="487" applyFill="0">
      <alignment horizontal="right"/>
    </xf>
    <xf numFmtId="3" fontId="12" fillId="0" borderId="487" applyFill="0">
      <alignment horizontal="right"/>
    </xf>
    <xf numFmtId="204" fontId="88" fillId="0" borderId="487" applyFill="0">
      <alignment horizontal="right"/>
    </xf>
    <xf numFmtId="204" fontId="88" fillId="0" borderId="487">
      <alignment horizontal="right"/>
    </xf>
    <xf numFmtId="0" fontId="99" fillId="0" borderId="514" applyNumberFormat="0" applyFont="0" applyFill="0" applyAlignment="0" applyProtection="0">
      <alignment horizontal="centerContinuous"/>
    </xf>
    <xf numFmtId="166" fontId="113" fillId="0" borderId="665">
      <protection locked="0"/>
    </xf>
    <xf numFmtId="260" fontId="164" fillId="0" borderId="372" applyBorder="0"/>
    <xf numFmtId="0" fontId="12" fillId="24" borderId="657" applyNumberFormat="0" applyFont="0" applyAlignment="0" applyProtection="0"/>
    <xf numFmtId="208" fontId="90" fillId="63" borderId="513"/>
    <xf numFmtId="167" fontId="87" fillId="0" borderId="512" applyFont="0"/>
    <xf numFmtId="241" fontId="194" fillId="86" borderId="798" applyNumberFormat="0" applyBorder="0" applyAlignment="0" applyProtection="0">
      <alignment vertical="center"/>
    </xf>
    <xf numFmtId="171" fontId="85" fillId="0" borderId="799"/>
    <xf numFmtId="0" fontId="17" fillId="21" borderId="542" applyNumberFormat="0" applyAlignment="0" applyProtection="0"/>
    <xf numFmtId="203" fontId="12" fillId="0" borderId="487">
      <alignment horizontal="right"/>
    </xf>
    <xf numFmtId="0" fontId="83" fillId="0" borderId="548" applyNumberFormat="0" applyFont="0" applyFill="0" applyAlignment="0" applyProtection="0"/>
    <xf numFmtId="0" fontId="12" fillId="24" borderId="701" applyNumberFormat="0" applyFont="0" applyAlignment="0" applyProtection="0"/>
    <xf numFmtId="166" fontId="113" fillId="0" borderId="730">
      <protection locked="0"/>
    </xf>
    <xf numFmtId="0" fontId="12" fillId="24" borderId="723" applyNumberFormat="0" applyFont="0" applyAlignment="0" applyProtection="0"/>
    <xf numFmtId="0" fontId="99" fillId="0" borderId="557" applyNumberFormat="0" applyFont="0" applyFill="0" applyAlignment="0" applyProtection="0">
      <alignment horizontal="centerContinuous"/>
    </xf>
    <xf numFmtId="241" fontId="194" fillId="86" borderId="829" applyNumberFormat="0" applyBorder="0" applyAlignment="0" applyProtection="0">
      <alignment vertical="center"/>
    </xf>
    <xf numFmtId="0" fontId="17" fillId="21" borderId="567" applyNumberFormat="0" applyAlignment="0" applyProtection="0"/>
    <xf numFmtId="171" fontId="85" fillId="0" borderId="830"/>
    <xf numFmtId="0" fontId="83" fillId="0" borderId="573" applyNumberFormat="0" applyFont="0" applyFill="0" applyAlignment="0" applyProtection="0"/>
    <xf numFmtId="0" fontId="12" fillId="24" borderId="365" applyNumberFormat="0" applyFont="0" applyAlignment="0" applyProtection="0"/>
    <xf numFmtId="208" fontId="90" fillId="63" borderId="575"/>
    <xf numFmtId="167" fontId="87" fillId="0" borderId="574" applyFont="0"/>
    <xf numFmtId="166" fontId="113" fillId="0" borderId="768">
      <protection locked="0"/>
    </xf>
    <xf numFmtId="0" fontId="83" fillId="0" borderId="589" applyNumberFormat="0" applyFont="0" applyFill="0" applyAlignment="0" applyProtection="0"/>
    <xf numFmtId="1" fontId="94" fillId="64" borderId="589" applyNumberFormat="0" applyBorder="0" applyAlignment="0">
      <alignment horizontal="center" vertical="top" wrapText="1"/>
      <protection hidden="1"/>
    </xf>
    <xf numFmtId="0" fontId="83" fillId="0" borderId="595" applyNumberFormat="0" applyFont="0" applyFill="0" applyAlignment="0" applyProtection="0"/>
    <xf numFmtId="165" fontId="88" fillId="0" borderId="588" applyNumberFormat="0" applyFont="0" applyBorder="0" applyProtection="0">
      <alignment horizontal="right"/>
    </xf>
    <xf numFmtId="207" fontId="12" fillId="0" borderId="588">
      <alignment horizontal="right"/>
      <protection locked="0"/>
    </xf>
    <xf numFmtId="0" fontId="97" fillId="0" borderId="595" applyNumberFormat="0" applyFill="0" applyAlignment="0" applyProtection="0"/>
    <xf numFmtId="205" fontId="88" fillId="0" borderId="588" applyFill="0">
      <alignment horizontal="right"/>
    </xf>
    <xf numFmtId="3" fontId="12" fillId="0" borderId="588" applyFill="0">
      <alignment horizontal="right"/>
    </xf>
    <xf numFmtId="204" fontId="88" fillId="0" borderId="588" applyFill="0">
      <alignment horizontal="right"/>
    </xf>
    <xf numFmtId="204" fontId="88" fillId="0" borderId="588">
      <alignment horizontal="right"/>
    </xf>
    <xf numFmtId="0" fontId="83" fillId="0" borderId="489" applyNumberFormat="0" applyFont="0" applyFill="0" applyAlignment="0" applyProtection="0"/>
    <xf numFmtId="166" fontId="113" fillId="0" borderId="814">
      <protection locked="0"/>
    </xf>
    <xf numFmtId="0" fontId="12" fillId="24" borderId="806" applyNumberFormat="0" applyFont="0" applyAlignment="0" applyProtection="0"/>
    <xf numFmtId="0" fontId="17" fillId="21" borderId="633" applyNumberFormat="0" applyAlignment="0" applyProtection="0"/>
    <xf numFmtId="0" fontId="83" fillId="0" borderId="639" applyNumberFormat="0" applyFont="0" applyFill="0" applyAlignment="0" applyProtection="0"/>
    <xf numFmtId="203" fontId="12" fillId="0" borderId="588">
      <alignment horizontal="right"/>
    </xf>
    <xf numFmtId="0" fontId="12" fillId="24" borderId="834" applyNumberFormat="0" applyFont="0" applyAlignment="0" applyProtection="0"/>
    <xf numFmtId="208" fontId="90" fillId="63" borderId="640"/>
    <xf numFmtId="0" fontId="17" fillId="21" borderId="656" applyNumberFormat="0" applyAlignment="0" applyProtection="0"/>
    <xf numFmtId="0" fontId="83" fillId="0" borderId="662" applyNumberFormat="0" applyFont="0" applyFill="0" applyAlignment="0" applyProtection="0"/>
    <xf numFmtId="208" fontId="90" fillId="63" borderId="664"/>
    <xf numFmtId="167" fontId="87" fillId="0" borderId="663" applyFont="0"/>
    <xf numFmtId="0" fontId="83" fillId="0" borderId="682" applyNumberFormat="0" applyFont="0" applyFill="0" applyAlignment="0" applyProtection="0"/>
    <xf numFmtId="1" fontId="94" fillId="64" borderId="682" applyNumberFormat="0" applyBorder="0" applyAlignment="0">
      <alignment horizontal="center" vertical="top" wrapText="1"/>
      <protection hidden="1"/>
    </xf>
    <xf numFmtId="0" fontId="17" fillId="21" borderId="700" applyNumberFormat="0" applyAlignment="0" applyProtection="0"/>
    <xf numFmtId="165" fontId="88" fillId="0" borderId="681" applyNumberFormat="0" applyFont="0" applyBorder="0" applyProtection="0">
      <alignment horizontal="right"/>
    </xf>
    <xf numFmtId="207" fontId="12" fillId="0" borderId="681">
      <alignment horizontal="right"/>
      <protection locked="0"/>
    </xf>
    <xf numFmtId="205" fontId="88" fillId="0" borderId="681" applyFill="0">
      <alignment horizontal="right"/>
    </xf>
    <xf numFmtId="3" fontId="12" fillId="0" borderId="681" applyFill="0">
      <alignment horizontal="right"/>
    </xf>
    <xf numFmtId="204" fontId="88" fillId="0" borderId="681" applyFill="0">
      <alignment horizontal="right"/>
    </xf>
    <xf numFmtId="204" fontId="88" fillId="0" borderId="681">
      <alignment horizontal="right"/>
    </xf>
    <xf numFmtId="0" fontId="83" fillId="0" borderId="706" applyNumberFormat="0" applyFont="0" applyFill="0" applyAlignment="0" applyProtection="0"/>
    <xf numFmtId="0" fontId="17" fillId="21" borderId="722" applyNumberFormat="0" applyAlignment="0" applyProtection="0"/>
    <xf numFmtId="0" fontId="83" fillId="0" borderId="728" applyNumberFormat="0" applyFont="0" applyFill="0" applyAlignment="0" applyProtection="0"/>
    <xf numFmtId="0" fontId="12" fillId="61" borderId="342" applyNumberFormat="0">
      <alignment horizontal="left" vertical="center"/>
    </xf>
    <xf numFmtId="0" fontId="12" fillId="60" borderId="342" applyNumberFormat="0">
      <alignment horizontal="centerContinuous" vertical="center" wrapText="1"/>
    </xf>
    <xf numFmtId="203" fontId="12" fillId="0" borderId="681">
      <alignment horizontal="right"/>
    </xf>
    <xf numFmtId="208" fontId="90" fillId="63" borderId="729"/>
    <xf numFmtId="171" fontId="12" fillId="0" borderId="333" applyBorder="0" applyProtection="0">
      <alignment horizontal="right" vertical="center"/>
    </xf>
    <xf numFmtId="0" fontId="189" fillId="83" borderId="333" applyBorder="0" applyProtection="0">
      <alignment horizontal="centerContinuous" vertical="center"/>
    </xf>
    <xf numFmtId="0" fontId="17" fillId="21" borderId="739" applyNumberFormat="0" applyAlignment="0" applyProtection="0"/>
    <xf numFmtId="241" fontId="194" fillId="86" borderId="337" applyNumberFormat="0" applyBorder="0" applyAlignment="0" applyProtection="0">
      <alignment vertical="center"/>
    </xf>
    <xf numFmtId="49" fontId="79" fillId="0" borderId="333">
      <alignment vertical="center"/>
    </xf>
    <xf numFmtId="0" fontId="12" fillId="61" borderId="380" applyNumberFormat="0">
      <alignment horizontal="left" vertical="center"/>
    </xf>
    <xf numFmtId="0" fontId="83" fillId="0" borderId="760" applyNumberFormat="0" applyFont="0" applyFill="0" applyAlignment="0" applyProtection="0"/>
    <xf numFmtId="0" fontId="97" fillId="0" borderId="760" applyNumberFormat="0" applyFill="0" applyAlignment="0" applyProtection="0"/>
    <xf numFmtId="0" fontId="83" fillId="0" borderId="766" applyNumberFormat="0" applyFont="0" applyFill="0" applyAlignment="0" applyProtection="0"/>
    <xf numFmtId="260" fontId="164" fillId="0" borderId="422" applyBorder="0"/>
    <xf numFmtId="0" fontId="97" fillId="0" borderId="766" applyNumberFormat="0" applyFill="0" applyAlignment="0" applyProtection="0"/>
    <xf numFmtId="260" fontId="164" fillId="0" borderId="458" applyBorder="0"/>
    <xf numFmtId="283" fontId="79" fillId="0" borderId="333">
      <alignment horizontal="right"/>
    </xf>
    <xf numFmtId="0" fontId="12" fillId="60" borderId="380" applyNumberFormat="0">
      <alignment horizontal="centerContinuous" vertical="center" wrapText="1"/>
    </xf>
    <xf numFmtId="229" fontId="81" fillId="65" borderId="522" applyFont="0" applyFill="0" applyBorder="0" applyAlignment="0" applyProtection="0"/>
    <xf numFmtId="208" fontId="90" fillId="63" borderId="767"/>
    <xf numFmtId="260" fontId="164" fillId="0" borderId="349" applyBorder="0"/>
    <xf numFmtId="0" fontId="83" fillId="0" borderId="786" applyNumberFormat="0" applyFont="0" applyFill="0" applyAlignment="0" applyProtection="0"/>
    <xf numFmtId="0" fontId="97" fillId="0" borderId="786" applyNumberFormat="0" applyFill="0" applyAlignment="0" applyProtection="0"/>
    <xf numFmtId="0" fontId="17" fillId="21" borderId="805" applyNumberFormat="0" applyAlignment="0" applyProtection="0"/>
    <xf numFmtId="0" fontId="83" fillId="0" borderId="811" applyNumberFormat="0" applyFont="0" applyFill="0" applyAlignment="0" applyProtection="0"/>
    <xf numFmtId="208" fontId="90" fillId="63" borderId="813"/>
    <xf numFmtId="0" fontId="17" fillId="21" borderId="833" applyNumberFormat="0" applyAlignment="0" applyProtection="0"/>
    <xf numFmtId="167" fontId="87" fillId="0" borderId="812" applyFont="0"/>
    <xf numFmtId="0" fontId="83" fillId="0" borderId="837" applyNumberFormat="0" applyFont="0" applyFill="0" applyAlignment="0" applyProtection="0"/>
    <xf numFmtId="203" fontId="12" fillId="0" borderId="338">
      <alignment horizontal="right"/>
    </xf>
    <xf numFmtId="204" fontId="88" fillId="0" borderId="338">
      <alignment horizontal="right"/>
    </xf>
    <xf numFmtId="204" fontId="88" fillId="0" borderId="338" applyFill="0">
      <alignment horizontal="right"/>
    </xf>
    <xf numFmtId="3" fontId="12" fillId="0" borderId="338" applyFill="0">
      <alignment horizontal="right"/>
    </xf>
    <xf numFmtId="205" fontId="88" fillId="0" borderId="338" applyFill="0">
      <alignment horizontal="right"/>
    </xf>
    <xf numFmtId="207" fontId="12" fillId="0" borderId="338">
      <alignment horizontal="right"/>
      <protection locked="0"/>
    </xf>
    <xf numFmtId="165" fontId="88" fillId="0" borderId="338" applyNumberFormat="0" applyFont="0" applyBorder="0" applyProtection="0">
      <alignment horizontal="right"/>
    </xf>
    <xf numFmtId="1" fontId="94" fillId="64" borderId="339" applyNumberFormat="0" applyBorder="0" applyAlignment="0">
      <alignment horizontal="center" vertical="top" wrapText="1"/>
      <protection hidden="1"/>
    </xf>
    <xf numFmtId="0" fontId="97" fillId="0" borderId="333" applyNumberFormat="0" applyFill="0" applyAlignment="0" applyProtection="0"/>
    <xf numFmtId="0" fontId="83" fillId="0" borderId="333" applyNumberFormat="0" applyFont="0" applyFill="0" applyAlignment="0" applyProtection="0"/>
    <xf numFmtId="0" fontId="83" fillId="0" borderId="339" applyNumberFormat="0" applyFont="0" applyFill="0" applyAlignment="0" applyProtection="0"/>
    <xf numFmtId="231" fontId="85" fillId="0" borderId="333" applyFont="0" applyFill="0" applyBorder="0" applyAlignment="0" applyProtection="0"/>
    <xf numFmtId="235" fontId="101" fillId="68" borderId="339">
      <alignment horizontal="left"/>
    </xf>
    <xf numFmtId="2" fontId="149" fillId="0" borderId="333"/>
    <xf numFmtId="14" fontId="85" fillId="0" borderId="333" applyFont="0" applyFill="0" applyBorder="0" applyAlignment="0" applyProtection="0"/>
    <xf numFmtId="171" fontId="12" fillId="0" borderId="333" applyBorder="0" applyProtection="0">
      <alignment horizontal="right" vertical="center"/>
    </xf>
    <xf numFmtId="0" fontId="189" fillId="83" borderId="333" applyBorder="0" applyProtection="0">
      <alignment horizontal="centerContinuous" vertical="center"/>
    </xf>
    <xf numFmtId="49" fontId="79" fillId="0" borderId="333">
      <alignment vertical="center"/>
    </xf>
    <xf numFmtId="278" fontId="173" fillId="70" borderId="339" applyBorder="0">
      <alignment horizontal="right" vertical="center"/>
      <protection locked="0"/>
    </xf>
    <xf numFmtId="283" fontId="79" fillId="0" borderId="333">
      <alignment horizontal="right"/>
    </xf>
    <xf numFmtId="0" fontId="147" fillId="73" borderId="415">
      <alignment horizontal="left" vertical="center" wrapText="1"/>
    </xf>
    <xf numFmtId="166" fontId="113" fillId="0" borderId="414">
      <protection locked="0"/>
    </xf>
    <xf numFmtId="208" fontId="90" fillId="63" borderId="412"/>
    <xf numFmtId="0" fontId="147" fillId="73" borderId="471">
      <alignment horizontal="left" vertical="center" wrapText="1"/>
    </xf>
    <xf numFmtId="0" fontId="147" fillId="73" borderId="451">
      <alignment horizontal="left" vertical="center" wrapText="1"/>
    </xf>
    <xf numFmtId="166" fontId="113" fillId="0" borderId="450">
      <protection locked="0"/>
    </xf>
    <xf numFmtId="208" fontId="90" fillId="63" borderId="449"/>
    <xf numFmtId="166" fontId="113" fillId="0" borderId="470">
      <protection locked="0"/>
    </xf>
    <xf numFmtId="208" fontId="90" fillId="63" borderId="469"/>
    <xf numFmtId="0" fontId="147" fillId="73" borderId="535">
      <alignment horizontal="left" vertical="center" wrapText="1"/>
    </xf>
    <xf numFmtId="166" fontId="113" fillId="0" borderId="533">
      <protection locked="0"/>
    </xf>
    <xf numFmtId="208" fontId="90" fillId="63" borderId="532"/>
    <xf numFmtId="0" fontId="147" fillId="73" borderId="583">
      <alignment horizontal="left" vertical="center" wrapText="1"/>
    </xf>
    <xf numFmtId="166" fontId="113" fillId="0" borderId="582">
      <protection locked="0"/>
    </xf>
    <xf numFmtId="0" fontId="147" fillId="73" borderId="518">
      <alignment horizontal="left" vertical="center" wrapText="1"/>
    </xf>
    <xf numFmtId="166" fontId="113" fillId="0" borderId="515">
      <protection locked="0"/>
    </xf>
    <xf numFmtId="208" fontId="90" fillId="63" borderId="513"/>
    <xf numFmtId="208" fontId="90" fillId="63" borderId="581"/>
    <xf numFmtId="0" fontId="147" fillId="73" borderId="604">
      <alignment horizontal="left" vertical="center" wrapText="1"/>
    </xf>
    <xf numFmtId="166" fontId="113" fillId="0" borderId="602">
      <protection locked="0"/>
    </xf>
    <xf numFmtId="208" fontId="90" fillId="63" borderId="601"/>
    <xf numFmtId="0" fontId="147" fillId="73" borderId="673">
      <alignment horizontal="left" vertical="center" wrapText="1"/>
    </xf>
    <xf numFmtId="166" fontId="113" fillId="0" borderId="671">
      <protection locked="0"/>
    </xf>
    <xf numFmtId="208" fontId="90" fillId="63" borderId="670"/>
    <xf numFmtId="0" fontId="147" fillId="73" borderId="667">
      <alignment horizontal="left" vertical="center" wrapText="1"/>
    </xf>
    <xf numFmtId="166" fontId="113" fillId="0" borderId="665">
      <protection locked="0"/>
    </xf>
    <xf numFmtId="208" fontId="90" fillId="63" borderId="664"/>
    <xf numFmtId="0" fontId="147" fillId="73" borderId="642">
      <alignment horizontal="left" vertical="center" wrapText="1"/>
    </xf>
    <xf numFmtId="166" fontId="113" fillId="0" borderId="641">
      <protection locked="0"/>
    </xf>
    <xf numFmtId="208" fontId="90" fillId="63" borderId="640"/>
    <xf numFmtId="0" fontId="147" fillId="73" borderId="693">
      <alignment horizontal="left" vertical="center" wrapText="1"/>
    </xf>
    <xf numFmtId="166" fontId="113" fillId="0" borderId="692">
      <protection locked="0"/>
    </xf>
    <xf numFmtId="208" fontId="90" fillId="63" borderId="691"/>
    <xf numFmtId="0" fontId="147" fillId="73" borderId="769">
      <alignment horizontal="left" vertical="center" wrapText="1"/>
    </xf>
    <xf numFmtId="166" fontId="113" fillId="0" borderId="768">
      <protection locked="0"/>
    </xf>
    <xf numFmtId="0" fontId="147" fillId="73" borderId="736">
      <alignment horizontal="left" vertical="center" wrapText="1"/>
    </xf>
    <xf numFmtId="166" fontId="113" fillId="0" borderId="735">
      <protection locked="0"/>
    </xf>
    <xf numFmtId="208" fontId="90" fillId="63" borderId="734"/>
    <xf numFmtId="208" fontId="90" fillId="63" borderId="767"/>
    <xf numFmtId="0" fontId="147" fillId="73" borderId="752">
      <alignment horizontal="left" vertical="center" wrapText="1"/>
    </xf>
    <xf numFmtId="166" fontId="113" fillId="0" borderId="751">
      <protection locked="0"/>
    </xf>
    <xf numFmtId="208" fontId="90" fillId="63" borderId="750"/>
    <xf numFmtId="0" fontId="147" fillId="73" borderId="815">
      <alignment horizontal="left" vertical="center" wrapText="1"/>
    </xf>
    <xf numFmtId="166" fontId="113" fillId="0" borderId="814">
      <protection locked="0"/>
    </xf>
    <xf numFmtId="208" fontId="90" fillId="63" borderId="813"/>
    <xf numFmtId="0" fontId="147" fillId="73" borderId="336">
      <alignment horizontal="left" vertical="center" wrapText="1"/>
    </xf>
    <xf numFmtId="166" fontId="113" fillId="0" borderId="335">
      <protection locked="0"/>
    </xf>
    <xf numFmtId="208" fontId="90" fillId="63" borderId="334"/>
    <xf numFmtId="0" fontId="12" fillId="0" borderId="332"/>
    <xf numFmtId="0" fontId="12" fillId="0" borderId="389"/>
    <xf numFmtId="0" fontId="12" fillId="0" borderId="340"/>
    <xf numFmtId="0" fontId="12" fillId="0" borderId="453"/>
    <xf numFmtId="0" fontId="12" fillId="0" borderId="473"/>
    <xf numFmtId="0" fontId="147" fillId="73" borderId="377">
      <alignment horizontal="left" vertical="center" wrapText="1"/>
    </xf>
    <xf numFmtId="0" fontId="12" fillId="0" borderId="490"/>
    <xf numFmtId="10" fontId="108" fillId="65" borderId="332" applyNumberFormat="0" applyBorder="0" applyAlignment="0" applyProtection="0"/>
    <xf numFmtId="0" fontId="147" fillId="73" borderId="402">
      <alignment horizontal="left" vertical="center" wrapText="1"/>
    </xf>
    <xf numFmtId="0" fontId="12" fillId="0" borderId="523"/>
    <xf numFmtId="0" fontId="147" fillId="73" borderId="355">
      <alignment horizontal="left" vertical="center" wrapText="1"/>
    </xf>
    <xf numFmtId="10" fontId="108" fillId="65" borderId="389" applyNumberFormat="0" applyBorder="0" applyAlignment="0" applyProtection="0"/>
    <xf numFmtId="10" fontId="108" fillId="65" borderId="340" applyNumberFormat="0" applyBorder="0" applyAlignment="0" applyProtection="0"/>
    <xf numFmtId="0" fontId="12" fillId="0" borderId="597"/>
    <xf numFmtId="0" fontId="147" fillId="73" borderId="430">
      <alignment horizontal="left" vertical="center" wrapText="1"/>
    </xf>
    <xf numFmtId="238" fontId="87" fillId="0" borderId="401">
      <alignment horizontal="center"/>
    </xf>
    <xf numFmtId="0" fontId="12" fillId="0" borderId="620"/>
    <xf numFmtId="0" fontId="47" fillId="0" borderId="372">
      <alignment horizontal="left" vertical="center"/>
    </xf>
    <xf numFmtId="237" fontId="12" fillId="71" borderId="332" applyNumberFormat="0" applyFont="0" applyBorder="0" applyAlignment="0" applyProtection="0"/>
    <xf numFmtId="0" fontId="147" fillId="73" borderId="485">
      <alignment horizontal="left" vertical="center" wrapText="1"/>
    </xf>
    <xf numFmtId="0" fontId="12" fillId="0" borderId="645"/>
    <xf numFmtId="10" fontId="108" fillId="65" borderId="453" applyNumberFormat="0" applyBorder="0" applyAlignment="0" applyProtection="0"/>
    <xf numFmtId="0" fontId="47" fillId="0" borderId="394">
      <alignment horizontal="left" vertical="center"/>
    </xf>
    <xf numFmtId="241" fontId="12" fillId="65" borderId="484" applyNumberFormat="0" applyFont="0" applyBorder="0" applyAlignment="0">
      <alignment horizontal="right" vertical="center"/>
      <protection locked="0"/>
    </xf>
    <xf numFmtId="1" fontId="121" fillId="69" borderId="373" applyNumberFormat="0" applyBorder="0" applyAlignment="0">
      <alignment horizontal="centerContinuous" vertical="center"/>
      <protection locked="0"/>
    </xf>
    <xf numFmtId="237" fontId="12" fillId="71" borderId="389" applyNumberFormat="0" applyFont="0" applyBorder="0" applyAlignment="0" applyProtection="0"/>
    <xf numFmtId="0" fontId="47" fillId="0" borderId="349">
      <alignment horizontal="left" vertical="center"/>
    </xf>
    <xf numFmtId="0" fontId="147" fillId="73" borderId="501">
      <alignment horizontal="left" vertical="center" wrapText="1"/>
    </xf>
    <xf numFmtId="14" fontId="85" fillId="0" borderId="529" applyFont="0" applyFill="0" applyBorder="0" applyAlignment="0" applyProtection="0"/>
    <xf numFmtId="237" fontId="12" fillId="71" borderId="340" applyNumberFormat="0" applyFont="0" applyBorder="0" applyAlignment="0" applyProtection="0"/>
    <xf numFmtId="10" fontId="108" fillId="65" borderId="473" applyNumberFormat="0" applyBorder="0" applyAlignment="0" applyProtection="0"/>
    <xf numFmtId="0" fontId="25" fillId="8" borderId="368" applyNumberFormat="0" applyAlignment="0" applyProtection="0"/>
    <xf numFmtId="238" fontId="87" fillId="0" borderId="429">
      <alignment horizontal="center"/>
    </xf>
    <xf numFmtId="0" fontId="12" fillId="0" borderId="684"/>
    <xf numFmtId="1" fontId="121" fillId="69" borderId="395" applyNumberFormat="0" applyBorder="0" applyAlignment="0">
      <alignment horizontal="centerContinuous" vertical="center"/>
      <protection locked="0"/>
    </xf>
    <xf numFmtId="10" fontId="108" fillId="65" borderId="490" applyNumberFormat="0" applyBorder="0" applyAlignment="0" applyProtection="0"/>
    <xf numFmtId="2" fontId="149" fillId="0" borderId="529"/>
    <xf numFmtId="1" fontId="121" fillId="69" borderId="350" applyNumberFormat="0" applyBorder="0" applyAlignment="0">
      <alignment horizontal="centerContinuous" vertical="center"/>
      <protection locked="0"/>
    </xf>
    <xf numFmtId="0" fontId="147" fillId="73" borderId="535">
      <alignment horizontal="left" vertical="center" wrapText="1"/>
    </xf>
    <xf numFmtId="0" fontId="25" fillId="8" borderId="390" applyNumberFormat="0" applyAlignment="0" applyProtection="0"/>
    <xf numFmtId="14" fontId="85" fillId="0" borderId="562" applyFont="0" applyFill="0" applyBorder="0" applyAlignment="0" applyProtection="0"/>
    <xf numFmtId="0" fontId="25" fillId="8" borderId="345" applyNumberFormat="0" applyAlignment="0" applyProtection="0"/>
    <xf numFmtId="0" fontId="12" fillId="0" borderId="707"/>
    <xf numFmtId="0" fontId="47" fillId="0" borderId="422">
      <alignment horizontal="left" vertical="center"/>
    </xf>
    <xf numFmtId="224" fontId="108" fillId="0" borderId="246" applyFont="0" applyFill="0" applyBorder="0" applyAlignment="0" applyProtection="0"/>
    <xf numFmtId="10" fontId="108" fillId="65" borderId="523" applyNumberFormat="0" applyBorder="0" applyAlignment="0" applyProtection="0"/>
    <xf numFmtId="0" fontId="147" fillId="73" borderId="554">
      <alignment horizontal="left" vertical="center" wrapText="1"/>
    </xf>
    <xf numFmtId="2" fontId="149" fillId="0" borderId="562"/>
    <xf numFmtId="0" fontId="47" fillId="0" borderId="458">
      <alignment horizontal="left" vertical="center"/>
    </xf>
    <xf numFmtId="227" fontId="78" fillId="0" borderId="400" applyNumberFormat="0" applyFill="0">
      <alignment horizontal="right"/>
    </xf>
    <xf numFmtId="227" fontId="78" fillId="0" borderId="400" applyNumberFormat="0" applyFill="0">
      <alignment horizontal="right"/>
    </xf>
    <xf numFmtId="0" fontId="12" fillId="0" borderId="738"/>
    <xf numFmtId="1" fontId="121" fillId="69" borderId="423" applyNumberFormat="0" applyBorder="0" applyAlignment="0">
      <alignment horizontal="centerContinuous" vertical="center"/>
      <protection locked="0"/>
    </xf>
    <xf numFmtId="224" fontId="108" fillId="0" borderId="246" applyFont="0" applyFill="0" applyBorder="0" applyAlignment="0" applyProtection="0"/>
    <xf numFmtId="224" fontId="108" fillId="0" borderId="246" applyFont="0" applyFill="0" applyBorder="0" applyAlignment="0" applyProtection="0"/>
    <xf numFmtId="241" fontId="12" fillId="65" borderId="587" applyNumberFormat="0" applyFont="0" applyBorder="0" applyAlignment="0">
      <alignment horizontal="right" vertical="center"/>
      <protection locked="0"/>
    </xf>
    <xf numFmtId="237" fontId="12" fillId="71" borderId="453" applyNumberFormat="0" applyFont="0" applyBorder="0" applyAlignment="0" applyProtection="0"/>
    <xf numFmtId="0" fontId="147" fillId="73" borderId="604">
      <alignment horizontal="left" vertical="center" wrapText="1"/>
    </xf>
    <xf numFmtId="241" fontId="12" fillId="65" borderId="603" applyNumberFormat="0" applyFont="0" applyBorder="0" applyAlignment="0">
      <alignment horizontal="right" vertical="center"/>
      <protection locked="0"/>
    </xf>
    <xf numFmtId="0" fontId="25" fillId="8" borderId="418" applyNumberFormat="0" applyAlignment="0" applyProtection="0"/>
    <xf numFmtId="0" fontId="47" fillId="0" borderId="478">
      <alignment horizontal="left" vertical="center"/>
    </xf>
    <xf numFmtId="237" fontId="12" fillId="71" borderId="473" applyNumberFormat="0" applyFont="0" applyBorder="0" applyAlignment="0" applyProtection="0"/>
    <xf numFmtId="10" fontId="108" fillId="65" borderId="597" applyNumberFormat="0" applyBorder="0" applyAlignment="0" applyProtection="0"/>
    <xf numFmtId="1" fontId="121" fillId="69" borderId="459" applyNumberFormat="0" applyBorder="0" applyAlignment="0">
      <alignment horizontal="centerContinuous" vertical="center"/>
      <protection locked="0"/>
    </xf>
    <xf numFmtId="0" fontId="147" fillId="73" borderId="630">
      <alignment horizontal="left" vertical="center" wrapText="1"/>
    </xf>
    <xf numFmtId="0" fontId="47" fillId="0" borderId="495">
      <alignment horizontal="left" vertical="center"/>
    </xf>
    <xf numFmtId="241" fontId="12" fillId="65" borderId="629" applyNumberFormat="0" applyFont="0" applyBorder="0" applyAlignment="0">
      <alignment horizontal="right" vertical="center"/>
      <protection locked="0"/>
    </xf>
    <xf numFmtId="237" fontId="12" fillId="71" borderId="490" applyNumberFormat="0" applyFont="0" applyBorder="0" applyAlignment="0" applyProtection="0"/>
    <xf numFmtId="0" fontId="25" fillId="8" borderId="454" applyNumberFormat="0" applyAlignment="0" applyProtection="0"/>
    <xf numFmtId="0" fontId="12" fillId="0" borderId="774"/>
    <xf numFmtId="1" fontId="121" fillId="69" borderId="479" applyNumberFormat="0" applyBorder="0" applyAlignment="0">
      <alignment horizontal="centerContinuous" vertical="center"/>
      <protection locked="0"/>
    </xf>
    <xf numFmtId="227" fontId="78" fillId="0" borderId="428" applyNumberFormat="0" applyFill="0">
      <alignment horizontal="right"/>
    </xf>
    <xf numFmtId="227" fontId="78" fillId="0" borderId="428" applyNumberFormat="0" applyFill="0">
      <alignment horizontal="right"/>
    </xf>
    <xf numFmtId="224" fontId="108" fillId="0" borderId="246" applyFont="0" applyFill="0" applyBorder="0" applyAlignment="0" applyProtection="0"/>
    <xf numFmtId="10" fontId="108" fillId="65" borderId="620" applyNumberFormat="0" applyBorder="0" applyAlignment="0" applyProtection="0"/>
    <xf numFmtId="0" fontId="147" fillId="73" borderId="654">
      <alignment horizontal="left" vertical="center" wrapText="1"/>
    </xf>
    <xf numFmtId="0" fontId="25" fillId="8" borderId="474" applyNumberFormat="0" applyAlignment="0" applyProtection="0"/>
    <xf numFmtId="0" fontId="12" fillId="0" borderId="787"/>
    <xf numFmtId="0" fontId="47" fillId="0" borderId="528">
      <alignment horizontal="left" vertical="center"/>
    </xf>
    <xf numFmtId="1" fontId="121" fillId="69" borderId="496" applyNumberFormat="0" applyBorder="0" applyAlignment="0">
      <alignment horizontal="centerContinuous" vertical="center"/>
      <protection locked="0"/>
    </xf>
    <xf numFmtId="237" fontId="12" fillId="71" borderId="523" applyNumberFormat="0" applyFont="0" applyBorder="0" applyAlignment="0" applyProtection="0"/>
    <xf numFmtId="238" fontId="87" fillId="0" borderId="592">
      <alignment horizontal="center"/>
    </xf>
    <xf numFmtId="0" fontId="25" fillId="8" borderId="491" applyNumberFormat="0" applyAlignment="0" applyProtection="0"/>
    <xf numFmtId="0" fontId="147" fillId="73" borderId="673">
      <alignment horizontal="left" vertical="center" wrapText="1"/>
    </xf>
    <xf numFmtId="224" fontId="108" fillId="0" borderId="246" applyFont="0" applyFill="0" applyBorder="0" applyAlignment="0" applyProtection="0"/>
    <xf numFmtId="10" fontId="108" fillId="65" borderId="645" applyNumberFormat="0" applyBorder="0" applyAlignment="0" applyProtection="0"/>
    <xf numFmtId="241" fontId="12" fillId="65" borderId="672" applyNumberFormat="0" applyFont="0" applyBorder="0" applyAlignment="0">
      <alignment horizontal="right" vertical="center"/>
      <protection locked="0"/>
    </xf>
    <xf numFmtId="0" fontId="147" fillId="73" borderId="693">
      <alignment horizontal="left" vertical="center" wrapText="1"/>
    </xf>
    <xf numFmtId="1" fontId="121" fillId="69" borderId="524" applyNumberFormat="0" applyBorder="0" applyAlignment="0">
      <alignment horizontal="centerContinuous" vertical="center"/>
      <protection locked="0"/>
    </xf>
    <xf numFmtId="224" fontId="108" fillId="0" borderId="483" applyFont="0" applyFill="0" applyBorder="0" applyAlignment="0" applyProtection="0"/>
    <xf numFmtId="0" fontId="12" fillId="0" borderId="818"/>
    <xf numFmtId="0" fontId="147" fillId="73" borderId="716">
      <alignment horizontal="left" vertical="center" wrapText="1"/>
    </xf>
    <xf numFmtId="0" fontId="25" fillId="8" borderId="525" applyNumberFormat="0" applyAlignment="0" applyProtection="0"/>
    <xf numFmtId="0" fontId="47" fillId="0" borderId="599">
      <alignment horizontal="left" vertical="center"/>
    </xf>
    <xf numFmtId="10" fontId="108" fillId="65" borderId="684" applyNumberFormat="0" applyBorder="0" applyAlignment="0" applyProtection="0"/>
    <xf numFmtId="237" fontId="12" fillId="71" borderId="597" applyNumberFormat="0" applyFont="0" applyBorder="0" applyAlignment="0" applyProtection="0"/>
    <xf numFmtId="224" fontId="108" fillId="0" borderId="483" applyFont="0" applyFill="0" applyBorder="0" applyAlignment="0" applyProtection="0"/>
    <xf numFmtId="235" fontId="101" fillId="68" borderId="551">
      <alignment horizontal="left"/>
    </xf>
    <xf numFmtId="10" fontId="108" fillId="65" borderId="707" applyNumberFormat="0" applyBorder="0" applyAlignment="0" applyProtection="0"/>
    <xf numFmtId="0" fontId="47" fillId="0" borderId="615">
      <alignment horizontal="left" vertical="center"/>
    </xf>
    <xf numFmtId="231" fontId="85" fillId="0" borderId="529" applyFont="0" applyFill="0" applyBorder="0" applyAlignment="0" applyProtection="0"/>
    <xf numFmtId="0" fontId="47" fillId="0" borderId="625">
      <alignment horizontal="left" vertical="center"/>
    </xf>
    <xf numFmtId="1" fontId="121" fillId="69" borderId="598" applyNumberFormat="0" applyBorder="0" applyAlignment="0">
      <alignment horizontal="centerContinuous" vertical="center"/>
      <protection locked="0"/>
    </xf>
    <xf numFmtId="237" fontId="12" fillId="71" borderId="620" applyNumberFormat="0" applyFont="0" applyBorder="0" applyAlignment="0" applyProtection="0"/>
    <xf numFmtId="0" fontId="25" fillId="8" borderId="564" applyNumberFormat="0" applyAlignment="0" applyProtection="0"/>
    <xf numFmtId="0" fontId="147" fillId="73" borderId="752">
      <alignment horizontal="left" vertical="center" wrapText="1"/>
    </xf>
    <xf numFmtId="224" fontId="108" fillId="0" borderId="534" applyFont="0" applyFill="0" applyBorder="0" applyAlignment="0" applyProtection="0"/>
    <xf numFmtId="0" fontId="47" fillId="0" borderId="650">
      <alignment horizontal="left" vertical="center"/>
    </xf>
    <xf numFmtId="1" fontId="121" fillId="69" borderId="616" applyNumberFormat="0" applyBorder="0" applyAlignment="0">
      <alignment horizontal="centerContinuous" vertical="center"/>
      <protection locked="0"/>
    </xf>
    <xf numFmtId="1" fontId="121" fillId="69" borderId="621" applyNumberFormat="0" applyBorder="0" applyAlignment="0">
      <alignment horizontal="centerContinuous" vertical="center"/>
      <protection locked="0"/>
    </xf>
    <xf numFmtId="10" fontId="108" fillId="65" borderId="738" applyNumberFormat="0" applyBorder="0" applyAlignment="0" applyProtection="0"/>
    <xf numFmtId="231" fontId="85" fillId="0" borderId="562" applyFont="0" applyFill="0" applyBorder="0" applyAlignment="0" applyProtection="0"/>
    <xf numFmtId="237" fontId="12" fillId="71" borderId="645" applyNumberFormat="0" applyFont="0" applyBorder="0" applyAlignment="0" applyProtection="0"/>
    <xf numFmtId="224" fontId="108" fillId="0" borderId="534" applyFont="0" applyFill="0" applyBorder="0" applyAlignment="0" applyProtection="0"/>
    <xf numFmtId="224" fontId="108" fillId="0" borderId="534" applyFont="0" applyFill="0" applyBorder="0" applyAlignment="0" applyProtection="0"/>
    <xf numFmtId="0" fontId="25" fillId="8" borderId="611" applyNumberFormat="0" applyAlignment="0" applyProtection="0"/>
    <xf numFmtId="224" fontId="108" fillId="0" borderId="534" applyFont="0" applyFill="0" applyBorder="0" applyAlignment="0" applyProtection="0"/>
    <xf numFmtId="0" fontId="25" fillId="8" borderId="622" applyNumberFormat="0" applyAlignment="0" applyProtection="0"/>
    <xf numFmtId="238" fontId="87" fillId="0" borderId="715">
      <alignment horizontal="center"/>
    </xf>
    <xf numFmtId="224" fontId="108" fillId="0" borderId="577" applyFont="0" applyFill="0" applyBorder="0" applyAlignment="0" applyProtection="0"/>
    <xf numFmtId="227" fontId="78" fillId="0" borderId="591" applyNumberFormat="0" applyFill="0">
      <alignment horizontal="right"/>
    </xf>
    <xf numFmtId="227" fontId="78" fillId="0" borderId="591" applyNumberFormat="0" applyFill="0">
      <alignment horizontal="right"/>
    </xf>
    <xf numFmtId="224" fontId="108" fillId="0" borderId="577" applyFont="0" applyFill="0" applyBorder="0" applyAlignment="0" applyProtection="0"/>
    <xf numFmtId="224" fontId="108" fillId="0" borderId="596" applyFont="0" applyFill="0" applyBorder="0" applyAlignment="0" applyProtection="0"/>
    <xf numFmtId="1" fontId="121" fillId="69" borderId="646" applyNumberFormat="0" applyBorder="0" applyAlignment="0">
      <alignment horizontal="centerContinuous" vertical="center"/>
      <protection locked="0"/>
    </xf>
    <xf numFmtId="0" fontId="47" fillId="0" borderId="689">
      <alignment horizontal="left" vertical="center"/>
    </xf>
    <xf numFmtId="0" fontId="147" fillId="73" borderId="797">
      <alignment horizontal="left" vertical="center" wrapText="1"/>
    </xf>
    <xf numFmtId="237" fontId="12" fillId="71" borderId="684" applyNumberFormat="0" applyFont="0" applyBorder="0" applyAlignment="0" applyProtection="0"/>
    <xf numFmtId="10" fontId="108" fillId="65" borderId="774" applyNumberFormat="0" applyBorder="0" applyAlignment="0" applyProtection="0"/>
    <xf numFmtId="0" fontId="25" fillId="8" borderId="647" applyNumberFormat="0" applyAlignment="0" applyProtection="0"/>
    <xf numFmtId="224" fontId="108" fillId="0" borderId="596" applyFont="0" applyFill="0" applyBorder="0" applyAlignment="0" applyProtection="0"/>
    <xf numFmtId="0" fontId="47" fillId="0" borderId="709">
      <alignment horizontal="left" vertical="center"/>
    </xf>
    <xf numFmtId="224" fontId="108" fillId="0" borderId="618" applyFont="0" applyFill="0" applyBorder="0" applyAlignment="0" applyProtection="0"/>
    <xf numFmtId="237" fontId="12" fillId="71" borderId="707" applyNumberFormat="0" applyFont="0" applyBorder="0" applyAlignment="0" applyProtection="0"/>
    <xf numFmtId="10" fontId="108" fillId="65" borderId="787" applyNumberFormat="0" applyBorder="0" applyAlignment="0" applyProtection="0"/>
    <xf numFmtId="1" fontId="121" fillId="69" borderId="685" applyNumberFormat="0" applyBorder="0" applyAlignment="0">
      <alignment horizontal="centerContinuous" vertical="center"/>
      <protection locked="0"/>
    </xf>
    <xf numFmtId="0" fontId="147" fillId="73" borderId="828">
      <alignment horizontal="left" vertical="center" wrapText="1"/>
    </xf>
    <xf numFmtId="0" fontId="25" fillId="8" borderId="686" applyNumberFormat="0" applyAlignment="0" applyProtection="0"/>
    <xf numFmtId="238" fontId="87" fillId="0" borderId="763">
      <alignment horizontal="center"/>
    </xf>
    <xf numFmtId="1" fontId="121" fillId="69" borderId="708" applyNumberFormat="0" applyBorder="0" applyAlignment="0">
      <alignment horizontal="centerContinuous" vertical="center"/>
      <protection locked="0"/>
    </xf>
    <xf numFmtId="224" fontId="108" fillId="0" borderId="618" applyFont="0" applyFill="0" applyBorder="0" applyAlignment="0" applyProtection="0"/>
    <xf numFmtId="0" fontId="47" fillId="0" borderId="746">
      <alignment horizontal="left" vertical="center"/>
    </xf>
    <xf numFmtId="238" fontId="87" fillId="0" borderId="783">
      <alignment horizontal="center"/>
    </xf>
    <xf numFmtId="237" fontId="12" fillId="71" borderId="738" applyNumberFormat="0" applyFont="0" applyBorder="0" applyAlignment="0" applyProtection="0"/>
    <xf numFmtId="10" fontId="108" fillId="65" borderId="818" applyNumberFormat="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1" fontId="121" fillId="69" borderId="747" applyNumberFormat="0" applyBorder="0" applyAlignment="0">
      <alignment horizontal="centerContinuous" vertical="center"/>
      <protection locked="0"/>
    </xf>
    <xf numFmtId="0" fontId="47" fillId="0" borderId="779">
      <alignment horizontal="left" vertical="center"/>
    </xf>
    <xf numFmtId="237" fontId="12" fillId="71" borderId="774" applyNumberFormat="0" applyFont="0" applyBorder="0" applyAlignment="0" applyProtection="0"/>
    <xf numFmtId="227" fontId="78" fillId="0" borderId="714" applyNumberFormat="0" applyFill="0">
      <alignment horizontal="right"/>
    </xf>
    <xf numFmtId="227" fontId="78" fillId="0" borderId="714" applyNumberFormat="0" applyFill="0">
      <alignment horizontal="right"/>
    </xf>
    <xf numFmtId="0" fontId="25" fillId="8" borderId="742" applyNumberFormat="0" applyAlignment="0" applyProtection="0"/>
    <xf numFmtId="224" fontId="108" fillId="0" borderId="666" applyFont="0" applyFill="0" applyBorder="0" applyAlignment="0" applyProtection="0"/>
    <xf numFmtId="0" fontId="47" fillId="0" borderId="792">
      <alignment horizontal="left" vertical="center"/>
    </xf>
    <xf numFmtId="237" fontId="12" fillId="71" borderId="787" applyNumberFormat="0" applyFont="0" applyBorder="0" applyAlignment="0" applyProtection="0"/>
    <xf numFmtId="1" fontId="121" fillId="69" borderId="772" applyNumberFormat="0" applyBorder="0" applyAlignment="0">
      <alignment horizontal="centerContinuous" vertical="center"/>
      <protection locked="0"/>
    </xf>
    <xf numFmtId="0" fontId="25" fillId="8" borderId="775" applyNumberFormat="0" applyAlignment="0" applyProtection="0"/>
    <xf numFmtId="224" fontId="108" fillId="0" borderId="666" applyFont="0" applyFill="0" applyBorder="0" applyAlignment="0" applyProtection="0"/>
    <xf numFmtId="1" fontId="121" fillId="69" borderId="788" applyNumberFormat="0" applyBorder="0" applyAlignment="0">
      <alignment horizontal="centerContinuous" vertical="center"/>
      <protection locked="0"/>
    </xf>
    <xf numFmtId="0" fontId="47" fillId="0" borderId="823">
      <alignment horizontal="left" vertical="center"/>
    </xf>
    <xf numFmtId="237" fontId="12" fillId="71" borderId="818" applyNumberFormat="0" applyFont="0" applyBorder="0" applyAlignment="0" applyProtection="0"/>
    <xf numFmtId="0" fontId="25" fillId="8" borderId="789" applyNumberFormat="0" applyAlignment="0" applyProtection="0"/>
    <xf numFmtId="227" fontId="78" fillId="0" borderId="762" applyNumberFormat="0" applyFill="0">
      <alignment horizontal="right"/>
    </xf>
    <xf numFmtId="227" fontId="78" fillId="0" borderId="762" applyNumberFormat="0" applyFill="0">
      <alignment horizontal="right"/>
    </xf>
    <xf numFmtId="224" fontId="108" fillId="0" borderId="666" applyFont="0" applyFill="0" applyBorder="0" applyAlignment="0" applyProtection="0"/>
    <xf numFmtId="227" fontId="78" fillId="0" borderId="782" applyNumberFormat="0" applyFill="0">
      <alignment horizontal="right"/>
    </xf>
    <xf numFmtId="227" fontId="78" fillId="0" borderId="782" applyNumberFormat="0" applyFill="0">
      <alignment horizontal="right"/>
    </xf>
    <xf numFmtId="224" fontId="108" fillId="0" borderId="666" applyFont="0" applyFill="0" applyBorder="0" applyAlignment="0" applyProtection="0"/>
    <xf numFmtId="1" fontId="121" fillId="69" borderId="819" applyNumberFormat="0" applyBorder="0" applyAlignment="0">
      <alignment horizontal="centerContinuous" vertical="center"/>
      <protection locked="0"/>
    </xf>
    <xf numFmtId="0" fontId="25" fillId="8" borderId="820" applyNumberFormat="0" applyAlignment="0" applyProtection="0"/>
    <xf numFmtId="224" fontId="108" fillId="0" borderId="666" applyFont="0" applyFill="0" applyBorder="0" applyAlignment="0" applyProtection="0"/>
    <xf numFmtId="224" fontId="108" fillId="0" borderId="666" applyFont="0" applyFill="0" applyBorder="0" applyAlignment="0" applyProtection="0"/>
    <xf numFmtId="241" fontId="194" fillId="86" borderId="416" applyNumberFormat="0" applyBorder="0" applyAlignment="0" applyProtection="0">
      <alignment vertical="center"/>
    </xf>
    <xf numFmtId="171" fontId="85" fillId="0" borderId="417"/>
    <xf numFmtId="171" fontId="85" fillId="0" borderId="452"/>
    <xf numFmtId="171" fontId="85" fillId="0" borderId="472"/>
    <xf numFmtId="166" fontId="113" fillId="0" borderId="376">
      <protection locked="0"/>
    </xf>
    <xf numFmtId="0" fontId="12" fillId="24" borderId="369" applyNumberFormat="0" applyFont="0" applyAlignment="0" applyProtection="0"/>
    <xf numFmtId="166" fontId="113" fillId="0" borderId="354">
      <protection locked="0"/>
    </xf>
    <xf numFmtId="0" fontId="12" fillId="24" borderId="346" applyNumberFormat="0" applyFont="0" applyAlignment="0" applyProtection="0"/>
    <xf numFmtId="166" fontId="113" fillId="0" borderId="399">
      <protection locked="0"/>
    </xf>
    <xf numFmtId="0" fontId="12" fillId="24" borderId="391" applyNumberFormat="0" applyFont="0" applyAlignment="0" applyProtection="0"/>
    <xf numFmtId="241" fontId="194" fillId="86" borderId="536" applyNumberFormat="0" applyBorder="0" applyAlignment="0" applyProtection="0">
      <alignment vertical="center"/>
    </xf>
    <xf numFmtId="241" fontId="194" fillId="86" borderId="520" applyNumberFormat="0" applyBorder="0" applyAlignment="0" applyProtection="0">
      <alignment vertical="center"/>
    </xf>
    <xf numFmtId="171" fontId="85" fillId="0" borderId="521"/>
    <xf numFmtId="166" fontId="113" fillId="0" borderId="427">
      <protection locked="0"/>
    </xf>
    <xf numFmtId="0" fontId="12" fillId="24" borderId="419" applyNumberFormat="0" applyFont="0" applyAlignment="0" applyProtection="0"/>
    <xf numFmtId="241" fontId="194" fillId="86" borderId="584" applyNumberFormat="0" applyBorder="0" applyAlignment="0" applyProtection="0">
      <alignment vertical="center"/>
    </xf>
    <xf numFmtId="171" fontId="85" fillId="0" borderId="585"/>
    <xf numFmtId="241" fontId="194" fillId="86" borderId="605" applyNumberFormat="0" applyBorder="0" applyAlignment="0" applyProtection="0">
      <alignment vertical="center"/>
    </xf>
    <xf numFmtId="0" fontId="12" fillId="24" borderId="455" applyNumberFormat="0" applyFont="0" applyAlignment="0" applyProtection="0"/>
    <xf numFmtId="171" fontId="85" fillId="0" borderId="606"/>
    <xf numFmtId="166" fontId="113" fillId="0" borderId="482">
      <protection locked="0"/>
    </xf>
    <xf numFmtId="0" fontId="12" fillId="24" borderId="475" applyNumberFormat="0" applyFont="0" applyAlignment="0" applyProtection="0"/>
    <xf numFmtId="166" fontId="113" fillId="0" borderId="500">
      <protection locked="0"/>
    </xf>
    <xf numFmtId="0" fontId="12" fillId="24" borderId="492" applyNumberFormat="0" applyFont="0" applyAlignment="0" applyProtection="0"/>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171" fontId="85" fillId="0" borderId="669"/>
    <xf numFmtId="241" fontId="194" fillId="86" borderId="674" applyNumberFormat="0" applyBorder="0" applyAlignment="0" applyProtection="0">
      <alignment vertical="center"/>
    </xf>
    <xf numFmtId="171" fontId="85" fillId="0" borderId="675"/>
    <xf numFmtId="166" fontId="113" fillId="0" borderId="533">
      <protection locked="0"/>
    </xf>
    <xf numFmtId="241" fontId="194" fillId="86" borderId="694" applyNumberFormat="0" applyBorder="0" applyAlignment="0" applyProtection="0">
      <alignment vertical="center"/>
    </xf>
    <xf numFmtId="171" fontId="85" fillId="0" borderId="695"/>
    <xf numFmtId="166" fontId="113" fillId="0" borderId="553">
      <protection locked="0"/>
    </xf>
    <xf numFmtId="166" fontId="113" fillId="0" borderId="602">
      <protection locked="0"/>
    </xf>
    <xf numFmtId="0" fontId="17" fillId="21" borderId="368" applyNumberFormat="0" applyAlignment="0" applyProtection="0"/>
    <xf numFmtId="0" fontId="83" fillId="0" borderId="374" applyNumberFormat="0" applyFont="0" applyFill="0" applyAlignment="0" applyProtection="0"/>
    <xf numFmtId="241" fontId="194" fillId="86" borderId="737" applyNumberFormat="0" applyBorder="0" applyAlignment="0" applyProtection="0">
      <alignment vertical="center"/>
    </xf>
    <xf numFmtId="171" fontId="85" fillId="0" borderId="733"/>
    <xf numFmtId="0" fontId="17" fillId="21" borderId="345" applyNumberFormat="0" applyAlignment="0" applyProtection="0"/>
    <xf numFmtId="0" fontId="12" fillId="24" borderId="612" applyNumberFormat="0" applyFont="0" applyAlignment="0" applyProtection="0"/>
    <xf numFmtId="0" fontId="83" fillId="0" borderId="351" applyNumberFormat="0" applyFont="0" applyFill="0" applyAlignment="0" applyProtection="0"/>
    <xf numFmtId="0" fontId="17" fillId="21" borderId="390" applyNumberFormat="0" applyAlignment="0" applyProtection="0"/>
    <xf numFmtId="166" fontId="113" fillId="0" borderId="628">
      <protection locked="0"/>
    </xf>
    <xf numFmtId="241" fontId="194" fillId="86" borderId="770" applyNumberFormat="0" applyBorder="0" applyAlignment="0" applyProtection="0">
      <alignment vertical="center"/>
    </xf>
    <xf numFmtId="208" fontId="90" fillId="63" borderId="375"/>
    <xf numFmtId="171" fontId="85" fillId="0" borderId="771"/>
    <xf numFmtId="0" fontId="83" fillId="0" borderId="396" applyNumberFormat="0" applyFont="0" applyFill="0" applyAlignment="0" applyProtection="0"/>
    <xf numFmtId="241" fontId="194" fillId="86" borderId="753" applyNumberFormat="0" applyBorder="0" applyAlignment="0" applyProtection="0">
      <alignment vertical="center"/>
    </xf>
    <xf numFmtId="171" fontId="85" fillId="0" borderId="754"/>
    <xf numFmtId="208" fontId="90" fillId="63" borderId="353"/>
    <xf numFmtId="166" fontId="113" fillId="0" borderId="653">
      <protection locked="0"/>
    </xf>
    <xf numFmtId="167" fontId="87" fillId="0" borderId="352" applyFont="0"/>
    <xf numFmtId="208" fontId="90" fillId="63" borderId="398"/>
    <xf numFmtId="167" fontId="87" fillId="0" borderId="397" applyFont="0"/>
    <xf numFmtId="0" fontId="17" fillId="21" borderId="418" applyNumberFormat="0" applyAlignment="0" applyProtection="0"/>
    <xf numFmtId="166" fontId="113" fillId="0" borderId="671">
      <protection locked="0"/>
    </xf>
    <xf numFmtId="0" fontId="83" fillId="0" borderId="424" applyNumberFormat="0" applyFont="0" applyFill="0" applyAlignment="0" applyProtection="0"/>
    <xf numFmtId="0" fontId="99" fillId="0" borderId="426" applyNumberFormat="0" applyFont="0" applyFill="0" applyAlignment="0" applyProtection="0">
      <alignment horizontal="centerContinuous"/>
    </xf>
    <xf numFmtId="166" fontId="113" fillId="0" borderId="692">
      <protection locked="0"/>
    </xf>
    <xf numFmtId="0" fontId="17" fillId="21" borderId="454" applyNumberFormat="0" applyAlignment="0" applyProtection="0"/>
    <xf numFmtId="208" fontId="90" fillId="63" borderId="425"/>
    <xf numFmtId="241" fontId="194" fillId="86" borderId="816" applyNumberFormat="0" applyBorder="0" applyAlignment="0" applyProtection="0">
      <alignment vertical="center"/>
    </xf>
    <xf numFmtId="171" fontId="85" fillId="0" borderId="817"/>
    <xf numFmtId="166" fontId="113" fillId="0" borderId="713">
      <protection locked="0"/>
    </xf>
    <xf numFmtId="0" fontId="83" fillId="0" borderId="460" applyNumberFormat="0" applyFont="0" applyFill="0" applyAlignment="0" applyProtection="0"/>
    <xf numFmtId="0" fontId="17" fillId="21" borderId="474" applyNumberFormat="0" applyAlignment="0" applyProtection="0"/>
    <xf numFmtId="0" fontId="83" fillId="0" borderId="480" applyNumberFormat="0" applyFont="0" applyFill="0" applyAlignment="0" applyProtection="0"/>
    <xf numFmtId="0" fontId="17" fillId="21" borderId="491" applyNumberFormat="0" applyAlignment="0" applyProtection="0"/>
    <xf numFmtId="166" fontId="113" fillId="0" borderId="751">
      <protection locked="0"/>
    </xf>
    <xf numFmtId="0" fontId="12" fillId="24" borderId="743" applyNumberFormat="0" applyFont="0" applyAlignment="0" applyProtection="0"/>
    <xf numFmtId="208" fontId="90" fillId="63" borderId="481"/>
    <xf numFmtId="0" fontId="83" fillId="0" borderId="497" applyNumberFormat="0" applyFont="0" applyFill="0" applyAlignment="0" applyProtection="0"/>
    <xf numFmtId="0" fontId="17" fillId="21" borderId="525" applyNumberFormat="0" applyAlignment="0" applyProtection="0"/>
    <xf numFmtId="208" fontId="90" fillId="63" borderId="499"/>
    <xf numFmtId="167" fontId="87" fillId="0" borderId="498" applyFont="0"/>
    <xf numFmtId="0" fontId="83" fillId="0" borderId="530" applyNumberFormat="0" applyFont="0" applyFill="0" applyAlignment="0" applyProtection="0"/>
    <xf numFmtId="0" fontId="83" fillId="0" borderId="529" applyNumberFormat="0" applyFont="0" applyFill="0" applyAlignment="0" applyProtection="0"/>
    <xf numFmtId="0" fontId="97" fillId="0" borderId="529" applyNumberFormat="0" applyFill="0" applyAlignment="0" applyProtection="0"/>
    <xf numFmtId="0" fontId="12" fillId="24" borderId="776" applyNumberFormat="0" applyFont="0" applyAlignment="0" applyProtection="0"/>
    <xf numFmtId="241" fontId="194" fillId="86" borderId="337" applyNumberFormat="0" applyBorder="0" applyAlignment="0" applyProtection="0">
      <alignment vertical="center"/>
    </xf>
    <xf numFmtId="208" fontId="90" fillId="63" borderId="532"/>
    <xf numFmtId="166" fontId="113" fillId="0" borderId="796">
      <protection locked="0"/>
    </xf>
    <xf numFmtId="167" fontId="87" fillId="0" borderId="531" applyFont="0"/>
    <xf numFmtId="0" fontId="83" fillId="0" borderId="551" applyNumberFormat="0" applyFont="0" applyFill="0" applyAlignment="0" applyProtection="0"/>
    <xf numFmtId="0" fontId="17" fillId="21" borderId="564" applyNumberFormat="0" applyAlignment="0" applyProtection="0"/>
    <xf numFmtId="1" fontId="94" fillId="64" borderId="551" applyNumberFormat="0" applyBorder="0" applyAlignment="0">
      <alignment horizontal="center" vertical="top" wrapText="1"/>
      <protection hidden="1"/>
    </xf>
    <xf numFmtId="0" fontId="83" fillId="0" borderId="562" applyNumberFormat="0" applyFont="0" applyFill="0" applyAlignment="0" applyProtection="0"/>
    <xf numFmtId="0" fontId="97" fillId="0" borderId="562" applyNumberFormat="0" applyFill="0" applyAlignment="0" applyProtection="0"/>
    <xf numFmtId="0" fontId="83" fillId="0" borderId="586" applyNumberFormat="0" applyFont="0" applyFill="0" applyAlignment="0" applyProtection="0"/>
    <xf numFmtId="165" fontId="88" fillId="0" borderId="550" applyNumberFormat="0" applyFont="0" applyBorder="0" applyProtection="0">
      <alignment horizontal="right"/>
    </xf>
    <xf numFmtId="207" fontId="12" fillId="0" borderId="550">
      <alignment horizontal="right"/>
      <protection locked="0"/>
    </xf>
    <xf numFmtId="208" fontId="90" fillId="63" borderId="552"/>
    <xf numFmtId="205" fontId="88" fillId="0" borderId="550" applyFill="0">
      <alignment horizontal="right"/>
    </xf>
    <xf numFmtId="3" fontId="12" fillId="0" borderId="550" applyFill="0">
      <alignment horizontal="right"/>
    </xf>
    <xf numFmtId="204" fontId="88" fillId="0" borderId="550" applyFill="0">
      <alignment horizontal="right"/>
    </xf>
    <xf numFmtId="204" fontId="88" fillId="0" borderId="550">
      <alignment horizontal="right"/>
    </xf>
    <xf numFmtId="166" fontId="113" fillId="0" borderId="827">
      <protection locked="0"/>
    </xf>
    <xf numFmtId="0" fontId="99" fillId="0" borderId="590" applyNumberFormat="0" applyFont="0" applyFill="0" applyAlignment="0" applyProtection="0">
      <alignment horizontal="centerContinuous"/>
    </xf>
    <xf numFmtId="0" fontId="12" fillId="24" borderId="802" applyNumberFormat="0" applyFont="0" applyAlignment="0" applyProtection="0"/>
    <xf numFmtId="0" fontId="17" fillId="21" borderId="611" applyNumberFormat="0" applyAlignment="0" applyProtection="0"/>
    <xf numFmtId="0" fontId="17" fillId="21" borderId="622" applyNumberFormat="0" applyAlignment="0" applyProtection="0"/>
    <xf numFmtId="208" fontId="90" fillId="63" borderId="601"/>
    <xf numFmtId="0" fontId="83" fillId="0" borderId="617" applyNumberFormat="0" applyFont="0" applyFill="0" applyAlignment="0" applyProtection="0"/>
    <xf numFmtId="167" fontId="87" fillId="0" borderId="600" applyFont="0"/>
    <xf numFmtId="0" fontId="83" fillId="0" borderId="619" applyNumberFormat="0" applyFont="0" applyFill="0" applyAlignment="0" applyProtection="0"/>
    <xf numFmtId="203" fontId="12" fillId="0" borderId="550">
      <alignment horizontal="right"/>
    </xf>
    <xf numFmtId="0" fontId="17" fillId="21" borderId="647" applyNumberFormat="0" applyAlignment="0" applyProtection="0"/>
    <xf numFmtId="208" fontId="90" fillId="63" borderId="627"/>
    <xf numFmtId="0" fontId="83" fillId="0" borderId="644" applyNumberFormat="0" applyFont="0" applyFill="0" applyAlignment="0" applyProtection="0"/>
    <xf numFmtId="167" fontId="87" fillId="0" borderId="626" applyFont="0"/>
    <xf numFmtId="208" fontId="90" fillId="63" borderId="652"/>
    <xf numFmtId="0" fontId="17" fillId="21" borderId="686" applyNumberFormat="0" applyAlignment="0" applyProtection="0"/>
    <xf numFmtId="167" fontId="87" fillId="0" borderId="651" applyFont="0"/>
    <xf numFmtId="0" fontId="83" fillId="0" borderId="683" applyNumberFormat="0" applyFont="0" applyFill="0" applyAlignment="0" applyProtection="0"/>
    <xf numFmtId="208" fontId="90" fillId="63" borderId="670"/>
    <xf numFmtId="208" fontId="90" fillId="63" borderId="691"/>
    <xf numFmtId="0" fontId="99" fillId="0" borderId="712" applyNumberFormat="0" applyFont="0" applyFill="0" applyAlignment="0" applyProtection="0">
      <alignment horizontal="centerContinuous"/>
    </xf>
    <xf numFmtId="167" fontId="87" fillId="0" borderId="690" applyFont="0"/>
    <xf numFmtId="208" fontId="90" fillId="63" borderId="711"/>
    <xf numFmtId="0" fontId="17" fillId="21" borderId="742" applyNumberFormat="0" applyAlignment="0" applyProtection="0"/>
    <xf numFmtId="167" fontId="87" fillId="0" borderId="710" applyFont="0"/>
    <xf numFmtId="0" fontId="83" fillId="0" borderId="748" applyNumberFormat="0" applyFont="0" applyFill="0" applyAlignment="0" applyProtection="0"/>
    <xf numFmtId="208" fontId="90" fillId="63" borderId="750"/>
    <xf numFmtId="0" fontId="17" fillId="21" borderId="775" applyNumberFormat="0" applyAlignment="0" applyProtection="0"/>
    <xf numFmtId="167" fontId="87" fillId="0" borderId="749" applyFont="0"/>
    <xf numFmtId="0" fontId="99" fillId="0" borderId="761" applyNumberFormat="0" applyFont="0" applyFill="0" applyAlignment="0" applyProtection="0">
      <alignment horizontal="centerContinuous"/>
    </xf>
    <xf numFmtId="0" fontId="83" fillId="0" borderId="773" applyNumberFormat="0" applyFont="0" applyFill="0" applyAlignment="0" applyProtection="0"/>
    <xf numFmtId="0" fontId="99" fillId="0" borderId="781" applyNumberFormat="0" applyFont="0" applyFill="0" applyAlignment="0" applyProtection="0">
      <alignment horizontal="centerContinuous"/>
    </xf>
    <xf numFmtId="0" fontId="17" fillId="21" borderId="789" applyNumberFormat="0" applyAlignment="0" applyProtection="0"/>
    <xf numFmtId="0" fontId="83" fillId="0" borderId="793" applyNumberFormat="0" applyFont="0" applyFill="0" applyAlignment="0" applyProtection="0"/>
    <xf numFmtId="167" fontId="87" fillId="0" borderId="780" applyFont="0"/>
    <xf numFmtId="208" fontId="90" fillId="63" borderId="795"/>
    <xf numFmtId="0" fontId="17" fillId="21" borderId="820" applyNumberFormat="0" applyAlignment="0" applyProtection="0"/>
    <xf numFmtId="167" fontId="87" fillId="0" borderId="794" applyFont="0"/>
    <xf numFmtId="0" fontId="83" fillId="0" borderId="824" applyNumberFormat="0" applyFont="0" applyFill="0" applyAlignment="0" applyProtection="0"/>
    <xf numFmtId="208" fontId="90" fillId="63" borderId="826"/>
    <xf numFmtId="167" fontId="87" fillId="0" borderId="825" applyFont="0"/>
    <xf numFmtId="0" fontId="12" fillId="61" borderId="368" applyNumberFormat="0">
      <alignment horizontal="left" vertical="center"/>
    </xf>
    <xf numFmtId="0" fontId="12" fillId="60" borderId="368" applyNumberFormat="0">
      <alignment horizontal="centerContinuous" vertical="center" wrapText="1"/>
    </xf>
    <xf numFmtId="0" fontId="12" fillId="61" borderId="345" applyNumberFormat="0">
      <alignment horizontal="left" vertical="center"/>
    </xf>
    <xf numFmtId="0" fontId="12" fillId="60" borderId="345" applyNumberFormat="0">
      <alignment horizontal="centerContinuous" vertical="center" wrapText="1"/>
    </xf>
    <xf numFmtId="0" fontId="12" fillId="61" borderId="390" applyNumberFormat="0">
      <alignment horizontal="left" vertical="center"/>
    </xf>
    <xf numFmtId="0" fontId="12" fillId="60" borderId="390" applyNumberFormat="0">
      <alignment horizontal="centerContinuous" vertical="center" wrapText="1"/>
    </xf>
    <xf numFmtId="0" fontId="12" fillId="61" borderId="437" applyNumberFormat="0">
      <alignment horizontal="left" vertical="center"/>
    </xf>
    <xf numFmtId="0" fontId="12" fillId="60" borderId="437" applyNumberFormat="0">
      <alignment horizontal="centerContinuous" vertical="center" wrapText="1"/>
    </xf>
    <xf numFmtId="0" fontId="12" fillId="61" borderId="418" applyNumberFormat="0">
      <alignment horizontal="left" vertical="center"/>
    </xf>
    <xf numFmtId="0" fontId="12" fillId="60" borderId="418"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0" fontId="12" fillId="61" borderId="474" applyNumberFormat="0">
      <alignment horizontal="left" vertical="center"/>
    </xf>
    <xf numFmtId="0" fontId="12" fillId="60" borderId="474" applyNumberFormat="0">
      <alignment horizontal="centerContinuous" vertical="center" wrapText="1"/>
    </xf>
    <xf numFmtId="0" fontId="12" fillId="61" borderId="463" applyNumberFormat="0">
      <alignment horizontal="left" vertical="center"/>
    </xf>
    <xf numFmtId="0" fontId="12" fillId="60" borderId="463" applyNumberFormat="0">
      <alignment horizontal="centerContinuous" vertical="center" wrapText="1"/>
    </xf>
    <xf numFmtId="0" fontId="12" fillId="24" borderId="492" applyNumberFormat="0" applyFont="0" applyAlignment="0" applyProtection="0"/>
    <xf numFmtId="0" fontId="12" fillId="24" borderId="492" applyNumberFormat="0" applyFont="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12" fillId="61" borderId="491" applyNumberFormat="0">
      <alignment horizontal="left" vertical="center"/>
    </xf>
    <xf numFmtId="0" fontId="12" fillId="60" borderId="491" applyNumberFormat="0">
      <alignment horizontal="centerContinuous" vertical="center" wrapText="1"/>
    </xf>
    <xf numFmtId="0" fontId="30" fillId="0" borderId="494" applyNumberFormat="0" applyFill="0" applyAlignment="0" applyProtection="0"/>
    <xf numFmtId="0" fontId="30" fillId="0" borderId="494" applyNumberFormat="0" applyFill="0" applyAlignment="0" applyProtection="0"/>
    <xf numFmtId="0" fontId="12" fillId="61" borderId="505" applyNumberFormat="0">
      <alignment horizontal="left" vertical="center"/>
    </xf>
    <xf numFmtId="0" fontId="12" fillId="60" borderId="505" applyNumberFormat="0">
      <alignment horizontal="centerContinuous" vertical="center" wrapText="1"/>
    </xf>
    <xf numFmtId="0" fontId="17" fillId="21" borderId="491" applyNumberFormat="0" applyAlignment="0" applyProtection="0"/>
    <xf numFmtId="0" fontId="25" fillId="8" borderId="491" applyNumberFormat="0" applyAlignment="0" applyProtection="0"/>
    <xf numFmtId="0" fontId="28" fillId="21" borderId="493" applyNumberFormat="0" applyAlignment="0" applyProtection="0"/>
    <xf numFmtId="0" fontId="12" fillId="61" borderId="525" applyNumberFormat="0">
      <alignment horizontal="left" vertical="center"/>
    </xf>
    <xf numFmtId="0" fontId="12" fillId="60" borderId="525" applyNumberFormat="0">
      <alignment horizontal="centerContinuous" vertical="center" wrapText="1"/>
    </xf>
    <xf numFmtId="0" fontId="12" fillId="61" borderId="542" applyNumberFormat="0">
      <alignment horizontal="left" vertical="center"/>
    </xf>
    <xf numFmtId="0" fontId="12" fillId="60" borderId="542" applyNumberFormat="0">
      <alignment horizontal="centerContinuous" vertical="center" wrapText="1"/>
    </xf>
    <xf numFmtId="0" fontId="12" fillId="25" borderId="563" applyNumberFormat="0" applyProtection="0">
      <alignment horizontal="left" vertical="center"/>
    </xf>
    <xf numFmtId="0" fontId="17" fillId="21" borderId="564" applyNumberFormat="0" applyAlignment="0" applyProtection="0"/>
    <xf numFmtId="0" fontId="30" fillId="0" borderId="566" applyNumberFormat="0" applyFill="0" applyAlignment="0" applyProtection="0"/>
    <xf numFmtId="0" fontId="12" fillId="25" borderId="563" applyNumberFormat="0" applyProtection="0">
      <alignment horizontal="left" vertical="center"/>
    </xf>
    <xf numFmtId="0" fontId="25" fillId="8" borderId="564" applyNumberFormat="0" applyAlignment="0" applyProtection="0"/>
    <xf numFmtId="0" fontId="28" fillId="21" borderId="565" applyNumberFormat="0" applyAlignment="0" applyProtection="0"/>
    <xf numFmtId="0" fontId="12" fillId="61" borderId="567" applyNumberFormat="0">
      <alignment horizontal="left" vertical="center"/>
    </xf>
    <xf numFmtId="0" fontId="12" fillId="60" borderId="567" applyNumberFormat="0">
      <alignment horizontal="centerContinuous" vertical="center" wrapText="1"/>
    </xf>
    <xf numFmtId="0" fontId="12" fillId="61" borderId="564" applyNumberFormat="0">
      <alignment horizontal="left" vertical="center"/>
    </xf>
    <xf numFmtId="0" fontId="12" fillId="60" borderId="564" applyNumberFormat="0">
      <alignment horizontal="centerContinuous" vertical="center" wrapText="1"/>
    </xf>
    <xf numFmtId="0" fontId="12" fillId="25" borderId="597" applyNumberFormat="0" applyProtection="0">
      <alignment horizontal="left" vertical="center"/>
    </xf>
    <xf numFmtId="0" fontId="12" fillId="25" borderId="597" applyNumberFormat="0" applyProtection="0">
      <alignment horizontal="left" vertical="center"/>
    </xf>
    <xf numFmtId="0" fontId="17" fillId="21" borderId="564" applyNumberFormat="0" applyAlignment="0" applyProtection="0"/>
    <xf numFmtId="0" fontId="25" fillId="8" borderId="564" applyNumberForma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611" applyNumberForma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28" fillId="21" borderId="613"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97" fillId="0" borderId="406" applyNumberFormat="0" applyFill="0" applyAlignment="0" applyProtection="0"/>
    <xf numFmtId="0" fontId="12" fillId="61" borderId="611" applyNumberFormat="0">
      <alignment horizontal="left" vertical="center"/>
    </xf>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12" fillId="25" borderId="332" applyNumberFormat="0" applyProtection="0">
      <alignment horizontal="left" vertical="center"/>
    </xf>
    <xf numFmtId="0" fontId="30" fillId="0" borderId="348" applyNumberFormat="0" applyFill="0" applyAlignment="0" applyProtection="0"/>
    <xf numFmtId="0" fontId="12" fillId="25" borderId="332" applyNumberFormat="0" applyProtection="0">
      <alignment horizontal="left" vertical="center"/>
    </xf>
    <xf numFmtId="0" fontId="12" fillId="60" borderId="611" applyNumberFormat="0">
      <alignment horizontal="centerContinuous" vertical="center" wrapText="1"/>
    </xf>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25" fillId="8" borderId="345" applyNumberFormat="0" applyAlignment="0" applyProtection="0"/>
    <xf numFmtId="0" fontId="25" fillId="8" borderId="633" applyNumberFormat="0" applyAlignment="0" applyProtection="0"/>
    <xf numFmtId="0" fontId="12" fillId="24" borderId="634" applyNumberFormat="0" applyFont="0" applyAlignment="0" applyProtection="0"/>
    <xf numFmtId="0" fontId="83" fillId="0" borderId="406" applyNumberFormat="0" applyFont="0" applyFill="0" applyAlignment="0" applyProtection="0"/>
    <xf numFmtId="0" fontId="17" fillId="21" borderId="633" applyNumberFormat="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45" applyNumberFormat="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229" fontId="81" fillId="65" borderId="407" applyFont="0" applyFill="0" applyBorder="0" applyAlignment="0" applyProtection="0"/>
    <xf numFmtId="0" fontId="12" fillId="61" borderId="622" applyNumberFormat="0">
      <alignment horizontal="left" vertical="center"/>
    </xf>
    <xf numFmtId="0" fontId="17" fillId="21" borderId="633"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2" fillId="24" borderId="612" applyNumberFormat="0" applyFont="0" applyAlignment="0" applyProtection="0"/>
    <xf numFmtId="0" fontId="12" fillId="60" borderId="622" applyNumberFormat="0">
      <alignment horizontal="centerContinuous" vertical="center" wrapText="1"/>
    </xf>
    <xf numFmtId="0" fontId="12" fillId="25" borderId="389" applyNumberFormat="0" applyProtection="0">
      <alignment horizontal="left" vertical="center"/>
    </xf>
    <xf numFmtId="0" fontId="12" fillId="25" borderId="389" applyNumberFormat="0" applyProtection="0">
      <alignment horizontal="left" vertical="center"/>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613" applyNumberFormat="0" applyAlignment="0" applyProtection="0"/>
    <xf numFmtId="0" fontId="30" fillId="0" borderId="614" applyNumberFormat="0" applyFill="0" applyAlignment="0" applyProtection="0"/>
    <xf numFmtId="0" fontId="28" fillId="21" borderId="343" applyNumberFormat="0" applyAlignment="0" applyProtection="0"/>
    <xf numFmtId="0" fontId="30" fillId="0" borderId="34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12" fillId="61" borderId="633" applyNumberFormat="0">
      <alignment horizontal="left" vertical="center"/>
    </xf>
    <xf numFmtId="0" fontId="12" fillId="60" borderId="633" applyNumberFormat="0">
      <alignment horizontal="centerContinuous" vertical="center" wrapText="1"/>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30" fillId="0" borderId="636" applyNumberFormat="0" applyFill="0" applyAlignment="0" applyProtection="0"/>
    <xf numFmtId="0" fontId="17" fillId="21" borderId="368" applyNumberFormat="0" applyAlignment="0" applyProtection="0"/>
    <xf numFmtId="0" fontId="12" fillId="61" borderId="647" applyNumberFormat="0">
      <alignment horizontal="left" vertical="center"/>
    </xf>
    <xf numFmtId="0" fontId="12" fillId="60" borderId="647"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12" fillId="61" borderId="656" applyNumberFormat="0">
      <alignment horizontal="left" vertical="center"/>
    </xf>
    <xf numFmtId="0" fontId="12" fillId="25" borderId="435" applyNumberFormat="0" applyProtection="0">
      <alignment horizontal="left" vertical="center"/>
    </xf>
    <xf numFmtId="0" fontId="12" fillId="25" borderId="435" applyNumberFormat="0" applyProtection="0">
      <alignment horizontal="left" vertical="center"/>
    </xf>
    <xf numFmtId="0" fontId="12" fillId="60" borderId="656"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5" borderId="389" applyNumberFormat="0" applyProtection="0">
      <alignment horizontal="left" vertical="center"/>
    </xf>
    <xf numFmtId="0" fontId="12" fillId="25" borderId="389" applyNumberFormat="0" applyProtection="0">
      <alignment horizontal="left" vertical="center"/>
    </xf>
    <xf numFmtId="0" fontId="25" fillId="8" borderId="686" applyNumberFormat="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2" fillId="24" borderId="419" applyNumberFormat="0" applyFont="0" applyAlignment="0" applyProtection="0"/>
    <xf numFmtId="0" fontId="12" fillId="61" borderId="686" applyNumberFormat="0">
      <alignment horizontal="left" vertical="center"/>
    </xf>
    <xf numFmtId="0" fontId="12" fillId="60" borderId="686" applyNumberFormat="0">
      <alignment horizontal="centerContinuous" vertical="center" wrapText="1"/>
    </xf>
    <xf numFmtId="0" fontId="30" fillId="0" borderId="688" applyNumberFormat="0" applyFill="0" applyAlignment="0" applyProtection="0"/>
    <xf numFmtId="0" fontId="17" fillId="21" borderId="686" applyNumberFormat="0" applyAlignment="0" applyProtection="0"/>
    <xf numFmtId="0" fontId="25" fillId="8" borderId="418" applyNumberFormat="0" applyAlignment="0" applyProtection="0"/>
    <xf numFmtId="0" fontId="25" fillId="8" borderId="686" applyNumberFormat="0" applyAlignment="0" applyProtection="0"/>
    <xf numFmtId="0" fontId="28" fillId="21" borderId="687" applyNumberFormat="0" applyAlignment="0" applyProtection="0"/>
    <xf numFmtId="0" fontId="28" fillId="21" borderId="687" applyNumberFormat="0" applyAlignment="0" applyProtection="0"/>
    <xf numFmtId="0" fontId="17" fillId="21" borderId="390" applyNumberFormat="0" applyAlignment="0" applyProtection="0"/>
    <xf numFmtId="0" fontId="17" fillId="21" borderId="418"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12" fillId="61" borderId="700" applyNumberFormat="0">
      <alignment horizontal="left" vertical="center"/>
    </xf>
    <xf numFmtId="0" fontId="12" fillId="25" borderId="473" applyNumberFormat="0" applyProtection="0">
      <alignment horizontal="left" vertical="center"/>
    </xf>
    <xf numFmtId="0" fontId="12" fillId="25" borderId="473" applyNumberFormat="0" applyProtection="0">
      <alignment horizontal="left" vertical="center"/>
    </xf>
    <xf numFmtId="0" fontId="12" fillId="60" borderId="700" applyNumberFormat="0">
      <alignment horizontal="centerContinuous" vertical="center" wrapText="1"/>
    </xf>
    <xf numFmtId="0" fontId="25" fillId="8" borderId="418" applyNumberFormat="0" applyAlignment="0" applyProtection="0"/>
    <xf numFmtId="0" fontId="17" fillId="21" borderId="418" applyNumberFormat="0" applyAlignment="0" applyProtection="0"/>
    <xf numFmtId="0" fontId="17" fillId="21" borderId="686" applyNumberFormat="0" applyAlignment="0" applyProtection="0"/>
    <xf numFmtId="0" fontId="25" fillId="8" borderId="686" applyNumberFormat="0" applyAlignment="0" applyProtection="0"/>
    <xf numFmtId="0" fontId="12" fillId="61" borderId="722" applyNumberFormat="0">
      <alignment horizontal="left" vertical="center"/>
    </xf>
    <xf numFmtId="0" fontId="28" fillId="21" borderId="687" applyNumberFormat="0" applyAlignment="0" applyProtection="0"/>
    <xf numFmtId="0" fontId="30" fillId="0" borderId="688" applyNumberFormat="0" applyFill="0" applyAlignment="0" applyProtection="0"/>
    <xf numFmtId="0" fontId="17" fillId="21" borderId="686" applyNumberFormat="0" applyAlignment="0" applyProtection="0"/>
    <xf numFmtId="0" fontId="25" fillId="8" borderId="686" applyNumberFormat="0" applyAlignment="0" applyProtection="0"/>
    <xf numFmtId="0" fontId="12" fillId="60" borderId="722" applyNumberFormat="0">
      <alignment horizontal="centerContinuous" vertical="center" wrapText="1"/>
    </xf>
    <xf numFmtId="0" fontId="28" fillId="21" borderId="687" applyNumberFormat="0" applyAlignment="0" applyProtection="0"/>
    <xf numFmtId="0" fontId="30" fillId="0" borderId="688" applyNumberFormat="0" applyFill="0" applyAlignment="0" applyProtection="0"/>
    <xf numFmtId="0" fontId="12" fillId="25" borderId="684" applyNumberFormat="0" applyProtection="0">
      <alignment horizontal="left" vertical="center"/>
    </xf>
    <xf numFmtId="0" fontId="12" fillId="25" borderId="684" applyNumberFormat="0" applyProtection="0">
      <alignment horizontal="left" vertical="center"/>
    </xf>
    <xf numFmtId="0" fontId="17" fillId="21" borderId="686" applyNumberFormat="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61" borderId="739" applyNumberFormat="0">
      <alignment horizontal="left" vertical="center"/>
    </xf>
    <xf numFmtId="0" fontId="12" fillId="60" borderId="739" applyNumberFormat="0">
      <alignment horizontal="centerContinuous" vertical="center" wrapText="1"/>
    </xf>
    <xf numFmtId="0" fontId="12" fillId="61" borderId="742" applyNumberFormat="0">
      <alignment horizontal="left" vertical="center"/>
    </xf>
    <xf numFmtId="0" fontId="12" fillId="60" borderId="742" applyNumberFormat="0">
      <alignment horizontal="centerContinuous" vertical="center" wrapText="1"/>
    </xf>
    <xf numFmtId="0" fontId="12" fillId="25" borderId="523" applyNumberFormat="0" applyProtection="0">
      <alignment horizontal="left" vertical="center"/>
    </xf>
    <xf numFmtId="0" fontId="12" fillId="25" borderId="523" applyNumberFormat="0" applyProtection="0">
      <alignment horizontal="left" vertical="center"/>
    </xf>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93" applyNumberFormat="0" applyAlignment="0" applyProtection="0"/>
    <xf numFmtId="0" fontId="28" fillId="21" borderId="464" applyNumberFormat="0" applyAlignment="0" applyProtection="0"/>
    <xf numFmtId="0" fontId="30" fillId="0" borderId="465" applyNumberFormat="0" applyFill="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7" fillId="21" borderId="463" applyNumberFormat="0" applyAlignment="0" applyProtection="0"/>
    <xf numFmtId="0" fontId="25" fillId="8" borderId="46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25" fillId="8" borderId="491" applyNumberFormat="0" applyAlignment="0" applyProtection="0"/>
    <xf numFmtId="0" fontId="12" fillId="25" borderId="774" applyNumberFormat="0" applyProtection="0">
      <alignment horizontal="left" vertical="center"/>
    </xf>
    <xf numFmtId="0" fontId="17" fillId="21" borderId="775" applyNumberFormat="0" applyAlignment="0" applyProtection="0"/>
    <xf numFmtId="0" fontId="30" fillId="0" borderId="778" applyNumberFormat="0" applyFill="0" applyAlignment="0" applyProtection="0"/>
    <xf numFmtId="0" fontId="12" fillId="25" borderId="774" applyNumberFormat="0" applyProtection="0">
      <alignment horizontal="left" vertical="center"/>
    </xf>
    <xf numFmtId="0" fontId="25" fillId="8" borderId="775" applyNumberFormat="0" applyAlignment="0" applyProtection="0"/>
    <xf numFmtId="0" fontId="17" fillId="21" borderId="491" applyNumberFormat="0" applyAlignment="0" applyProtection="0"/>
    <xf numFmtId="0" fontId="12" fillId="24" borderId="776" applyNumberFormat="0" applyFont="0" applyAlignment="0" applyProtection="0"/>
    <xf numFmtId="0" fontId="17" fillId="21" borderId="474" applyNumberFormat="0" applyAlignment="0" applyProtection="0"/>
    <xf numFmtId="0" fontId="17" fillId="21" borderId="505"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12" fillId="24" borderId="776" applyNumberFormat="0" applyFont="0" applyAlignment="0" applyProtection="0"/>
    <xf numFmtId="0" fontId="28" fillId="21" borderId="777" applyNumberFormat="0" applyAlignment="0" applyProtection="0"/>
    <xf numFmtId="0" fontId="12" fillId="24" borderId="776" applyNumberFormat="0" applyFont="0" applyAlignment="0" applyProtection="0"/>
    <xf numFmtId="0" fontId="12" fillId="61" borderId="775" applyNumberFormat="0">
      <alignment horizontal="left" vertical="center"/>
    </xf>
    <xf numFmtId="0" fontId="12" fillId="60" borderId="775" applyNumberFormat="0">
      <alignment horizontal="centerContinuous" vertical="center" wrapText="1"/>
    </xf>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2" fillId="61" borderId="805" applyNumberFormat="0">
      <alignment horizontal="left" vertical="center"/>
    </xf>
    <xf numFmtId="0" fontId="12" fillId="60" borderId="805" applyNumberFormat="0">
      <alignment horizontal="centerContinuous" vertical="center" wrapText="1"/>
    </xf>
    <xf numFmtId="0" fontId="12" fillId="61" borderId="789" applyNumberFormat="0">
      <alignment horizontal="left" vertical="center"/>
    </xf>
    <xf numFmtId="0" fontId="12" fillId="60" borderId="789" applyNumberFormat="0">
      <alignment horizontal="centerContinuous" vertical="center" wrapText="1"/>
    </xf>
    <xf numFmtId="0" fontId="12" fillId="25" borderId="563" applyNumberFormat="0" applyProtection="0">
      <alignment horizontal="left" vertical="center"/>
    </xf>
    <xf numFmtId="0" fontId="12" fillId="25" borderId="563" applyNumberFormat="0" applyProtection="0">
      <alignment horizontal="left" vertical="center"/>
    </xf>
    <xf numFmtId="171" fontId="85" fillId="0" borderId="537"/>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2" fillId="25" borderId="523" applyNumberFormat="0" applyProtection="0">
      <alignment horizontal="left" vertical="center"/>
    </xf>
    <xf numFmtId="0" fontId="12" fillId="25" borderId="523" applyNumberFormat="0" applyProtection="0">
      <alignment horizontal="left" vertical="center"/>
    </xf>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61" borderId="820" applyNumberFormat="0">
      <alignment horizontal="left" vertical="center"/>
    </xf>
    <xf numFmtId="0" fontId="12" fillId="60" borderId="820" applyNumberFormat="0">
      <alignment horizontal="centerContinuous" vertical="center" wrapText="1"/>
    </xf>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12" fillId="25" borderId="597" applyNumberFormat="0" applyProtection="0">
      <alignment horizontal="left" vertical="center"/>
    </xf>
    <xf numFmtId="0" fontId="12" fillId="25" borderId="597" applyNumberFormat="0" applyProtection="0">
      <alignment horizontal="left" vertical="center"/>
    </xf>
    <xf numFmtId="0" fontId="12" fillId="61" borderId="833" applyNumberFormat="0">
      <alignment horizontal="left" vertical="center"/>
    </xf>
    <xf numFmtId="0" fontId="12" fillId="60" borderId="833" applyNumberFormat="0">
      <alignment horizontal="centerContinuous" vertical="center" wrapText="1"/>
    </xf>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30" fillId="0" borderId="570"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2" fillId="24" borderId="612" applyNumberFormat="0" applyFon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7" fillId="21" borderId="611" applyNumberFormat="0" applyAlignment="0" applyProtection="0"/>
    <xf numFmtId="0" fontId="28" fillId="21" borderId="565" applyNumberFormat="0" applyAlignment="0" applyProtection="0"/>
    <xf numFmtId="0" fontId="30" fillId="0" borderId="566" applyNumberFormat="0" applyFill="0" applyAlignment="0" applyProtection="0"/>
    <xf numFmtId="0" fontId="30" fillId="0" borderId="614"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30" fillId="0" borderId="61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28" fillId="21" borderId="623" applyNumberFormat="0" applyAlignment="0" applyProtection="0"/>
    <xf numFmtId="0" fontId="30" fillId="0" borderId="624" applyNumberFormat="0" applyFill="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17" fillId="21" borderId="656"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30" fillId="0" borderId="703" applyNumberFormat="0" applyFill="0" applyAlignment="0" applyProtection="0"/>
    <xf numFmtId="0" fontId="17" fillId="21" borderId="647" applyNumberFormat="0" applyAlignment="0" applyProtection="0"/>
    <xf numFmtId="0" fontId="25" fillId="8" borderId="647" applyNumberFormat="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648" applyNumberFormat="0" applyAlignment="0" applyProtection="0"/>
    <xf numFmtId="0" fontId="30" fillId="0" borderId="649"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17" fillId="21" borderId="647" applyNumberFormat="0" applyAlignment="0" applyProtection="0"/>
    <xf numFmtId="0" fontId="25" fillId="8" borderId="647" applyNumberFormat="0" applyAlignment="0" applyProtection="0"/>
    <xf numFmtId="0" fontId="25" fillId="8" borderId="700" applyNumberFormat="0" applyAlignment="0" applyProtection="0"/>
    <xf numFmtId="0" fontId="17" fillId="21" borderId="700"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30" fillId="0" borderId="703" applyNumberFormat="0" applyFill="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30" fillId="0" borderId="688" applyNumberFormat="0" applyFill="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74" applyNumberFormat="0" applyProtection="0">
      <alignment horizontal="left" vertical="center"/>
    </xf>
    <xf numFmtId="0" fontId="12" fillId="25" borderId="774"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42" applyNumberFormat="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805"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89" applyNumberFormat="0" applyAlignment="0" applyProtection="0"/>
    <xf numFmtId="0" fontId="25" fillId="8" borderId="789" applyNumberFormat="0" applyAlignment="0" applyProtection="0"/>
    <xf numFmtId="0" fontId="30" fillId="0" borderId="832" applyNumberFormat="0" applyFill="0" applyAlignment="0" applyProtection="0"/>
    <xf numFmtId="0" fontId="28" fillId="21" borderId="831"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790" applyNumberFormat="0" applyAlignment="0" applyProtection="0"/>
    <xf numFmtId="0" fontId="30" fillId="0" borderId="791" applyNumberFormat="0" applyFill="0" applyAlignment="0" applyProtection="0"/>
    <xf numFmtId="0" fontId="25" fillId="8" borderId="833" applyNumberFormat="0" applyAlignment="0" applyProtection="0"/>
    <xf numFmtId="0" fontId="17" fillId="21" borderId="833" applyNumberFormat="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2" fillId="25" borderId="800" applyNumberFormat="0" applyProtection="0">
      <alignment horizontal="left" vertical="center"/>
    </xf>
    <xf numFmtId="0" fontId="12" fillId="25" borderId="800" applyNumberFormat="0" applyProtection="0">
      <alignment horizontal="left" vertical="center"/>
    </xf>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20" applyNumberFormat="0" applyAlignment="0" applyProtection="0"/>
    <xf numFmtId="0" fontId="30" fillId="0" borderId="832" applyNumberFormat="0" applyFill="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17" fillId="21" borderId="820" applyNumberFormat="0" applyAlignment="0" applyProtection="0"/>
    <xf numFmtId="0" fontId="25" fillId="8" borderId="820" applyNumberFormat="0" applyAlignment="0" applyProtection="0"/>
    <xf numFmtId="0" fontId="28" fillId="21" borderId="831"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208" fontId="90" fillId="63" borderId="839"/>
    <xf numFmtId="166" fontId="113" fillId="0" borderId="840">
      <protection locked="0"/>
    </xf>
    <xf numFmtId="224" fontId="108" fillId="0" borderId="577" applyFont="0" applyFill="0" applyBorder="0" applyAlignment="0" applyProtection="0"/>
    <xf numFmtId="237" fontId="12" fillId="71" borderId="838" applyNumberFormat="0" applyFont="0" applyBorder="0" applyAlignment="0" applyProtection="0"/>
    <xf numFmtId="10" fontId="108" fillId="65" borderId="838" applyNumberFormat="0" applyBorder="0" applyAlignment="0" applyProtection="0"/>
    <xf numFmtId="0" fontId="147" fillId="73" borderId="841">
      <alignment horizontal="left" vertical="center" wrapText="1"/>
    </xf>
    <xf numFmtId="0" fontId="12" fillId="0" borderId="838"/>
    <xf numFmtId="264" fontId="172" fillId="65" borderId="838" applyFill="0" applyBorder="0" applyAlignment="0" applyProtection="0">
      <alignment horizontal="right"/>
      <protection locked="0"/>
    </xf>
    <xf numFmtId="0" fontId="177" fillId="67" borderId="838">
      <alignment horizontal="center" vertical="center" wrapText="1"/>
      <protection hidden="1"/>
    </xf>
    <xf numFmtId="0" fontId="183" fillId="81" borderId="838" applyNumberFormat="0" applyProtection="0">
      <alignment horizontal="center" vertical="center"/>
    </xf>
    <xf numFmtId="0" fontId="11" fillId="81" borderId="838" applyNumberFormat="0" applyProtection="0">
      <alignment horizontal="center" vertical="center" wrapText="1"/>
    </xf>
    <xf numFmtId="0" fontId="11" fillId="81" borderId="838" applyNumberFormat="0" applyProtection="0">
      <alignment horizontal="center" vertical="center"/>
    </xf>
    <xf numFmtId="0" fontId="11" fillId="81" borderId="838" applyNumberFormat="0" applyProtection="0">
      <alignment horizontal="center" vertical="center" wrapText="1"/>
    </xf>
    <xf numFmtId="0" fontId="11" fillId="60" borderId="838" applyNumberFormat="0" applyProtection="0">
      <alignment horizontal="left" vertical="center" wrapText="1"/>
    </xf>
    <xf numFmtId="257" fontId="11" fillId="82" borderId="838" applyNumberFormat="0" applyProtection="0">
      <alignment horizontal="center" vertical="center" wrapText="1"/>
    </xf>
    <xf numFmtId="0" fontId="12" fillId="25" borderId="838" applyNumberFormat="0" applyProtection="0">
      <alignment horizontal="left" vertical="center" wrapText="1"/>
    </xf>
    <xf numFmtId="0" fontId="11" fillId="60" borderId="838" applyNumberFormat="0" applyProtection="0">
      <alignment horizontal="left" vertical="center" wrapText="1"/>
    </xf>
    <xf numFmtId="241" fontId="194" fillId="86" borderId="842" applyNumberFormat="0" applyBorder="0" applyAlignment="0" applyProtection="0">
      <alignment vertical="center"/>
    </xf>
    <xf numFmtId="171" fontId="85" fillId="0" borderId="843"/>
    <xf numFmtId="203" fontId="12" fillId="0" borderId="681">
      <alignment horizontal="right"/>
    </xf>
    <xf numFmtId="204" fontId="88" fillId="0" borderId="681">
      <alignment horizontal="right"/>
    </xf>
    <xf numFmtId="204" fontId="88" fillId="0" borderId="681" applyFill="0">
      <alignment horizontal="right"/>
    </xf>
    <xf numFmtId="3" fontId="12" fillId="0" borderId="681" applyFill="0">
      <alignment horizontal="right"/>
    </xf>
    <xf numFmtId="205" fontId="88" fillId="0" borderId="681" applyFill="0">
      <alignment horizontal="right"/>
    </xf>
    <xf numFmtId="207" fontId="12" fillId="0" borderId="681">
      <alignment horizontal="right"/>
      <protection locked="0"/>
    </xf>
    <xf numFmtId="165" fontId="88" fillId="0" borderId="681" applyNumberFormat="0" applyFont="0" applyBorder="0" applyProtection="0">
      <alignment horizontal="right"/>
    </xf>
    <xf numFmtId="1" fontId="94" fillId="64" borderId="682" applyNumberFormat="0" applyBorder="0" applyAlignment="0">
      <alignment horizontal="center" vertical="top" wrapText="1"/>
      <protection hidden="1"/>
    </xf>
    <xf numFmtId="0" fontId="83" fillId="0" borderId="682" applyNumberFormat="0" applyFont="0" applyFill="0" applyAlignment="0" applyProtection="0"/>
    <xf numFmtId="235" fontId="101" fillId="68" borderId="682">
      <alignment horizontal="left"/>
    </xf>
    <xf numFmtId="278" fontId="173" fillId="70" borderId="682" applyBorder="0">
      <alignment horizontal="right" vertical="center"/>
      <protection locked="0"/>
    </xf>
    <xf numFmtId="0" fontId="147" fillId="73" borderId="841">
      <alignment horizontal="left" vertical="center" wrapText="1"/>
    </xf>
    <xf numFmtId="166" fontId="113" fillId="0" borderId="840">
      <protection locked="0"/>
    </xf>
    <xf numFmtId="208" fontId="90" fillId="63" borderId="839"/>
    <xf numFmtId="241" fontId="194" fillId="86" borderId="842" applyNumberFormat="0" applyBorder="0" applyAlignment="0" applyProtection="0">
      <alignment vertical="center"/>
    </xf>
    <xf numFmtId="171" fontId="85" fillId="0" borderId="843"/>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2" fillId="25" borderId="844" applyNumberFormat="0" applyProtection="0">
      <alignment horizontal="left" vertical="center"/>
    </xf>
    <xf numFmtId="0" fontId="12" fillId="25" borderId="844" applyNumberFormat="0" applyProtection="0">
      <alignment horizontal="left" vertical="center"/>
    </xf>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cellStyleXfs>
  <cellXfs count="92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9" fillId="28" borderId="0" xfId="0" applyFont="1" applyFill="1" applyAlignment="1" applyProtection="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339" xfId="0" applyNumberFormat="1" applyFont="1" applyFill="1" applyBorder="1" applyAlignment="1" applyProtection="1">
      <alignment vertical="top" wrapText="1"/>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9" fontId="45" fillId="28" borderId="0" xfId="72" applyFont="1" applyFill="1" applyBorder="1" applyAlignment="1">
      <alignment vertical="top"/>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91" fillId="96" borderId="0" xfId="0" applyFont="1" applyFill="1" applyBorder="1" applyAlignment="1" applyProtection="1">
      <alignment vertical="top" wrapText="1"/>
      <protection locked="0"/>
    </xf>
    <xf numFmtId="0" fontId="0" fillId="90" borderId="844" xfId="0" applyFill="1" applyBorder="1"/>
    <xf numFmtId="0" fontId="0" fillId="28" borderId="844" xfId="0" applyFill="1" applyBorder="1" applyAlignment="1">
      <alignment horizontal="center"/>
    </xf>
    <xf numFmtId="173" fontId="0" fillId="2" borderId="0" xfId="0" applyNumberFormat="1" applyFill="1" applyProtection="1">
      <protection locked="0"/>
    </xf>
    <xf numFmtId="286" fontId="45" fillId="95" borderId="0" xfId="0" applyNumberFormat="1" applyFont="1" applyFill="1" applyBorder="1" applyAlignment="1" applyProtection="1">
      <alignment horizontal="center" vertical="center"/>
      <protection locked="0"/>
    </xf>
    <xf numFmtId="173" fontId="45" fillId="95" borderId="0" xfId="71"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845" xfId="0" applyFill="1" applyBorder="1" applyAlignment="1">
      <alignment horizontal="left" wrapText="1"/>
    </xf>
    <xf numFmtId="0" fontId="0" fillId="28" borderId="850" xfId="0" applyFill="1" applyBorder="1" applyAlignment="1">
      <alignment horizontal="left"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38" fontId="48" fillId="95" borderId="34" xfId="0" applyNumberFormat="1" applyFont="1" applyFill="1" applyBorder="1" applyAlignment="1" applyProtection="1">
      <alignment horizontal="center"/>
      <protection locked="0"/>
    </xf>
    <xf numFmtId="0" fontId="0" fillId="90" borderId="838" xfId="0" applyFill="1" applyBorder="1" applyAlignment="1">
      <alignment horizontal="left" vertical="center"/>
    </xf>
    <xf numFmtId="0" fontId="0" fillId="28" borderId="838" xfId="0" applyFill="1" applyBorder="1" applyAlignment="1">
      <alignment horizontal="left" vertical="center"/>
    </xf>
    <xf numFmtId="0" fontId="0" fillId="28" borderId="851" xfId="0" applyFill="1" applyBorder="1" applyAlignment="1">
      <alignment horizontal="left" vertical="center" wrapText="1"/>
    </xf>
    <xf numFmtId="0" fontId="0" fillId="28" borderId="852" xfId="0" applyFill="1" applyBorder="1" applyAlignment="1">
      <alignment horizontal="left" vertical="center" wrapText="1"/>
    </xf>
    <xf numFmtId="0" fontId="0" fillId="90" borderId="838" xfId="0" applyFill="1" applyBorder="1" applyAlignment="1">
      <alignment vertical="center"/>
    </xf>
    <xf numFmtId="0" fontId="0" fillId="28" borderId="838" xfId="0" applyFill="1" applyBorder="1" applyAlignment="1">
      <alignment horizontal="left" vertical="center" wrapText="1"/>
    </xf>
    <xf numFmtId="180" fontId="45" fillId="95" borderId="35" xfId="70" applyNumberFormat="1" applyFont="1" applyFill="1" applyBorder="1" applyAlignment="1" applyProtection="1">
      <alignment horizontal="center"/>
      <protection locked="0"/>
    </xf>
    <xf numFmtId="0" fontId="0" fillId="28" borderId="852" xfId="0" applyFill="1" applyBorder="1" applyAlignment="1">
      <alignment horizontal="left"/>
    </xf>
    <xf numFmtId="0" fontId="0" fillId="28" borderId="838" xfId="0" applyFill="1" applyBorder="1" applyAlignment="1">
      <alignment vertical="center"/>
    </xf>
    <xf numFmtId="0" fontId="0" fillId="28" borderId="851" xfId="0" applyFill="1" applyBorder="1" applyAlignment="1">
      <alignment horizontal="left" vertical="center" wrapText="1"/>
    </xf>
    <xf numFmtId="0" fontId="0" fillId="28" borderId="852" xfId="0" applyFill="1" applyBorder="1" applyAlignment="1">
      <alignment horizontal="left" vertical="center" wrapText="1"/>
    </xf>
    <xf numFmtId="0" fontId="0" fillId="28" borderId="851" xfId="0" applyFill="1" applyBorder="1" applyAlignment="1">
      <alignment horizontal="left" vertical="center"/>
    </xf>
    <xf numFmtId="0" fontId="0" fillId="95" borderId="0" xfId="0" applyFill="1"/>
    <xf numFmtId="8" fontId="0" fillId="2" borderId="0" xfId="0" applyNumberFormat="1" applyFont="1" applyFill="1"/>
    <xf numFmtId="173" fontId="91" fillId="2" borderId="8" xfId="0" applyNumberFormat="1" applyFont="1" applyFill="1" applyBorder="1" applyAlignment="1">
      <alignment horizontal="center"/>
    </xf>
  </cellXfs>
  <cellStyles count="128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263" xr:uid="{9F82C029-51D2-4331-AAD9-424E323742D8}"/>
    <cellStyle name="(Heading) 11" xfId="10267" xr:uid="{C9DEDFCB-F550-42AC-A66F-DC889CC590D9}"/>
    <cellStyle name="(Heading) 12" xfId="10265" xr:uid="{A93C4784-F63C-401E-8BEC-25134EE9EC4C}"/>
    <cellStyle name="(Heading) 13" xfId="10269" xr:uid="{8A79DB3E-2D63-48E1-86A0-2F0987DF3298}"/>
    <cellStyle name="(Heading) 14" xfId="11733" xr:uid="{7C15983D-AE80-43E3-9B0A-93C4866A92D3}"/>
    <cellStyle name="(Heading) 15" xfId="11323" xr:uid="{0EAFCE57-49DB-48EB-A3D9-5BC69E78E3CB}"/>
    <cellStyle name="(Heading) 16" xfId="11731" xr:uid="{5A717888-4AE5-4403-BDDB-771964439D22}"/>
    <cellStyle name="(Heading) 17" xfId="11339" xr:uid="{D2FD2E49-AB2B-490D-8C13-DCBB84DD5610}"/>
    <cellStyle name="(Heading) 18" xfId="11735" xr:uid="{41C95085-C837-408F-8FA2-1323D5589DA7}"/>
    <cellStyle name="(Heading) 19" xfId="11739" xr:uid="{36483B76-34E6-45EA-B563-793FD0784814}"/>
    <cellStyle name="(Heading) 2" xfId="9774" xr:uid="{950B8146-B216-45A1-82AE-0902DBC3927C}"/>
    <cellStyle name="(Heading) 20" xfId="11737" xr:uid="{A0CD293F-FFC8-453B-AED1-63CF789D639A}"/>
    <cellStyle name="(Heading) 21" xfId="11741" xr:uid="{641C5D94-3A14-4001-BC67-EE84841EC442}"/>
    <cellStyle name="(Heading) 22" xfId="11745" xr:uid="{379DF4AB-C01E-41C7-AB68-3AEDC54A003E}"/>
    <cellStyle name="(Heading) 23" xfId="11743" xr:uid="{4825DD42-93C2-42F2-A8C2-F2912C5929F4}"/>
    <cellStyle name="(Heading) 24" xfId="11754" xr:uid="{204A5D47-5CB7-4E24-A562-4AFC1BED9A79}"/>
    <cellStyle name="(Heading) 25" xfId="11758" xr:uid="{DF41B26C-8106-4F80-8926-A6592CA7EB94}"/>
    <cellStyle name="(Heading) 26" xfId="11763" xr:uid="{5C858430-5B5F-4F14-B94D-A732BA2FF043}"/>
    <cellStyle name="(Heading) 27" xfId="11765" xr:uid="{FC5EA066-490F-48F4-B43E-75BE8E5EA09B}"/>
    <cellStyle name="(Heading) 28" xfId="11773" xr:uid="{A21D0113-933C-47F6-9036-92A9A15CA24D}"/>
    <cellStyle name="(Heading) 29" xfId="11775" xr:uid="{A46D0D66-2311-403A-8A01-B5BE0F9B1918}"/>
    <cellStyle name="(Heading) 3" xfId="9895" xr:uid="{6B56987E-B7A2-4A11-99B0-9B173D5C4F4C}"/>
    <cellStyle name="(Heading) 30" xfId="11818" xr:uid="{01B12669-9CE4-4114-892F-0F2E0C6E1099}"/>
    <cellStyle name="(Heading) 31" xfId="11851" xr:uid="{897951D3-D9A8-4668-8512-3866E358544B}"/>
    <cellStyle name="(Heading) 32" xfId="11885" xr:uid="{F838AC7D-A2F9-48C8-B959-B3932A515740}"/>
    <cellStyle name="(Heading) 33" xfId="11894" xr:uid="{FA2CA0F5-17BA-442D-AC1B-BBD2224B3611}"/>
    <cellStyle name="(Heading) 34" xfId="11910" xr:uid="{50B22134-EE99-486A-9E6F-A7538FEB501D}"/>
    <cellStyle name="(Heading) 35" xfId="11989" xr:uid="{1E8A5132-0DA9-4E3F-9456-9B66EFF291A6}"/>
    <cellStyle name="(Heading) 36" xfId="12038" xr:uid="{AA8B37CE-A060-41CE-B7CE-034EC21B281C}"/>
    <cellStyle name="(Heading) 37" xfId="12048" xr:uid="{7CEFA2E3-8D53-4CBA-9911-6E59FF6E0D03}"/>
    <cellStyle name="(Heading) 38" xfId="12132" xr:uid="{8BCCA3AB-0811-4D7E-B9C8-3FE100F1ECE9}"/>
    <cellStyle name="(Heading) 39" xfId="12130" xr:uid="{A498DD3F-E01A-4040-9BA9-A220E31967E4}"/>
    <cellStyle name="(Heading) 4" xfId="10234" xr:uid="{171509CF-AD8E-44F7-8F79-F2DE60E85D8E}"/>
    <cellStyle name="(Heading) 40" xfId="12218" xr:uid="{1834B93C-8277-425F-8D94-78E762E507F2}"/>
    <cellStyle name="(Heading) 41" xfId="12258" xr:uid="{AFE15A16-1590-4149-A808-23D827E0B0E0}"/>
    <cellStyle name="(Heading) 42" xfId="12256" xr:uid="{8F64DF10-E78F-447C-846C-778F2153E7A9}"/>
    <cellStyle name="(Heading) 43" xfId="12316" xr:uid="{AAA19B5C-8B33-43F6-87B2-59D40F3B5C12}"/>
    <cellStyle name="(Heading) 44" xfId="12323" xr:uid="{2A7649FB-11CB-4B8E-B4D7-459ACE2F666F}"/>
    <cellStyle name="(Heading) 5" xfId="10111" xr:uid="{3CCC0E82-A5FD-4580-81B5-5550E6B386BC}"/>
    <cellStyle name="(Heading) 6" xfId="10232" xr:uid="{5A6BB921-760E-45F4-BD88-09F9BCFD20F3}"/>
    <cellStyle name="(Heading) 7" xfId="10236" xr:uid="{D2A15776-CE3B-4E45-83C4-6F09699FCF96}"/>
    <cellStyle name="(Heading) 8" xfId="10247" xr:uid="{3F1C32D8-3C17-4C7E-992D-24930BB15634}"/>
    <cellStyle name="(Heading) 9" xfId="10261" xr:uid="{6F03F86F-EE99-4E18-99FF-B62F832C8737}"/>
    <cellStyle name="(Lefting)" xfId="705" xr:uid="{00000000-0005-0000-0000-000007000000}"/>
    <cellStyle name="(Lefting) 10" xfId="10262" xr:uid="{38C3976F-C9A9-4967-8042-3E120BEB5142}"/>
    <cellStyle name="(Lefting) 11" xfId="10266" xr:uid="{1CC54415-DBB5-41D1-A44C-4A32B1A00E2A}"/>
    <cellStyle name="(Lefting) 12" xfId="10264" xr:uid="{A303D6D0-5726-46B3-9B39-0AF7794E6F61}"/>
    <cellStyle name="(Lefting) 13" xfId="10268" xr:uid="{90090F80-3A30-47CD-B1E1-DD475EE4AFD3}"/>
    <cellStyle name="(Lefting) 14" xfId="11732" xr:uid="{4294387B-23FE-42A9-B5B9-E561C177AB6F}"/>
    <cellStyle name="(Lefting) 15" xfId="11322" xr:uid="{6BF0FF70-9B7A-4098-AE87-EE5704E876E2}"/>
    <cellStyle name="(Lefting) 16" xfId="11730" xr:uid="{09191412-E113-4501-85E5-0669249D78EB}"/>
    <cellStyle name="(Lefting) 17" xfId="11331" xr:uid="{BCBE1890-15C3-4A78-A1EF-4A5B564F41B0}"/>
    <cellStyle name="(Lefting) 18" xfId="11734" xr:uid="{B98EAEE9-E762-4857-90D4-14A8123F94CD}"/>
    <cellStyle name="(Lefting) 19" xfId="11738" xr:uid="{14D14D88-9CDC-4673-9B5D-626CA34E94F9}"/>
    <cellStyle name="(Lefting) 2" xfId="9775" xr:uid="{CDA3C3A9-F226-4A38-AC36-8296F12E6204}"/>
    <cellStyle name="(Lefting) 20" xfId="11736" xr:uid="{98D2C052-A941-4B06-A127-637999F92433}"/>
    <cellStyle name="(Lefting) 21" xfId="11740" xr:uid="{BACEAE5D-57C7-4593-A11E-9C19EC2DA2A5}"/>
    <cellStyle name="(Lefting) 22" xfId="11744" xr:uid="{17DA1F86-9D64-450E-9A43-9AF66A703ACF}"/>
    <cellStyle name="(Lefting) 23" xfId="11742" xr:uid="{FE368D9D-CE4E-40D1-8434-1EF158F74F5B}"/>
    <cellStyle name="(Lefting) 24" xfId="11753" xr:uid="{6B26BEF5-AA27-46C5-9042-640A06E84AE7}"/>
    <cellStyle name="(Lefting) 25" xfId="11757" xr:uid="{D93B8632-DA00-42BE-8155-6E147DFABC5C}"/>
    <cellStyle name="(Lefting) 26" xfId="11762" xr:uid="{83845B20-CB77-46C3-9CAE-D1E163FFB6BC}"/>
    <cellStyle name="(Lefting) 27" xfId="11764" xr:uid="{1EC97CD9-3A5C-45B0-909A-3E885F5F2E2A}"/>
    <cellStyle name="(Lefting) 28" xfId="11772" xr:uid="{FDDA78E0-822E-41D6-826E-BB508AB4B829}"/>
    <cellStyle name="(Lefting) 29" xfId="11774" xr:uid="{8F32AD82-855B-456F-96AE-4AF48DAE4269}"/>
    <cellStyle name="(Lefting) 3" xfId="9896" xr:uid="{A7A5D64A-2A8E-4512-A219-FA944EF2C5A9}"/>
    <cellStyle name="(Lefting) 30" xfId="11808" xr:uid="{4E806C8E-755D-4D51-86B9-D0D16A895141}"/>
    <cellStyle name="(Lefting) 31" xfId="11836" xr:uid="{88170DF4-C688-41B0-A157-AA18B17F9EB4}"/>
    <cellStyle name="(Lefting) 32" xfId="11884" xr:uid="{EC3A1214-9C9B-4EC4-97C8-D92C9497695F}"/>
    <cellStyle name="(Lefting) 33" xfId="11893" xr:uid="{C924F214-C9D4-4699-97F1-C85AF6BCD100}"/>
    <cellStyle name="(Lefting) 34" xfId="11907" xr:uid="{46F2E63D-81A8-4CE6-90B9-3570DB285966}"/>
    <cellStyle name="(Lefting) 35" xfId="11988" xr:uid="{DF3F9100-E4DD-4912-B70C-5B6F36FB0350}"/>
    <cellStyle name="(Lefting) 36" xfId="12035" xr:uid="{AA49B930-4974-4898-AC7A-C4724E67E8B3}"/>
    <cellStyle name="(Lefting) 37" xfId="12043" xr:uid="{756C50DC-9D83-42B1-AA3B-85103B4486FE}"/>
    <cellStyle name="(Lefting) 38" xfId="12131" xr:uid="{55E51E2F-EEFC-4EEE-8EEF-746148391120}"/>
    <cellStyle name="(Lefting) 39" xfId="12129" xr:uid="{1B231E50-06CB-4A9D-BE8D-E1CF35A7E2CD}"/>
    <cellStyle name="(Lefting) 4" xfId="10233" xr:uid="{6EA21152-0547-49C5-A463-D75411BF2D16}"/>
    <cellStyle name="(Lefting) 40" xfId="12217" xr:uid="{C8D1D03E-25AB-425A-88B9-0D0036F9264D}"/>
    <cellStyle name="(Lefting) 41" xfId="12257" xr:uid="{BBB307E7-5D3F-4DCF-B965-A096FB3930F4}"/>
    <cellStyle name="(Lefting) 42" xfId="12255" xr:uid="{0A68A49E-80D2-42DE-81BD-9B3C0E36FA78}"/>
    <cellStyle name="(Lefting) 43" xfId="12315" xr:uid="{7E6703A5-A705-4D27-988A-9E4EB2B35F57}"/>
    <cellStyle name="(Lefting) 44" xfId="12322" xr:uid="{306956AA-2A66-4DAE-B361-12694C69A92A}"/>
    <cellStyle name="(Lefting) 5" xfId="10110" xr:uid="{CEED281C-7256-4442-AE5F-FAFA341B4BD2}"/>
    <cellStyle name="(Lefting) 6" xfId="10231" xr:uid="{A7C8B5C8-D72F-41E7-9C41-C37C6AE53B4E}"/>
    <cellStyle name="(Lefting) 7" xfId="10235" xr:uid="{D073848D-8C0D-43F6-97DF-6DA8396DDA82}"/>
    <cellStyle name="(Lefting) 8" xfId="10246" xr:uid="{A7850803-EA94-49AC-91CB-587CD827228F}"/>
    <cellStyle name="(Lefting) 9" xfId="10260" xr:uid="{681CFDCA-6657-4241-AC03-05739BF08008}"/>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51" xr:uid="{4ECD69E6-8A4B-41A3-8A83-7193689C6C22}"/>
    <cellStyle name="A% 2 3" xfId="12773" xr:uid="{2D4C6061-228E-42E0-A67C-940430392340}"/>
    <cellStyle name="A% 3" xfId="10229" xr:uid="{867B6BA0-9476-43A7-ACBB-208E23BF17A6}"/>
    <cellStyle name="A% 4" xfId="10088" xr:uid="{58CF9855-7662-403B-B1CE-269390D98AC8}"/>
    <cellStyle name="A% 5" xfId="10109" xr:uid="{DEF60652-C570-4456-AFF1-7F947EF49705}"/>
    <cellStyle name="A% 6" xfId="11274" xr:uid="{C25BEEEC-0AA7-4FBD-8077-2C2EA0214287}"/>
    <cellStyle name="A% 7" xfId="11698" xr:uid="{BE2848F1-05A1-4566-9BCD-47FCBAFA0CC0}"/>
    <cellStyle name="A% 8" xfId="11303" xr:uid="{5F5241FB-391F-4E3B-9CF9-6FFA51EC42FC}"/>
    <cellStyle name="A% 9" xfId="11324" xr:uid="{BF83ED57-47B0-452B-9D18-A213D4DACD6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1233" xr:uid="{A17A5245-5415-49C9-BD6C-11CA82E78A5D}"/>
    <cellStyle name="Accounting w/$ Total 11" xfId="11242" xr:uid="{EF24A996-3743-4CF4-B4C3-3C70C25B2F4B}"/>
    <cellStyle name="Accounting w/$ Total 12" xfId="11249" xr:uid="{31E68D4D-454F-49DB-8406-2FEF7C85E78A}"/>
    <cellStyle name="Accounting w/$ Total 13" xfId="11667" xr:uid="{FE66E18C-C048-477E-925C-A028CCCDF67D}"/>
    <cellStyle name="Accounting w/$ Total 14" xfId="11270" xr:uid="{89D3370A-3EEE-4415-BFC7-A016507C70EF}"/>
    <cellStyle name="Accounting w/$ Total 15" xfId="11675" xr:uid="{EA69F53C-2742-4A73-8773-9ACBC4498BF2}"/>
    <cellStyle name="Accounting w/$ Total 16" xfId="11286" xr:uid="{82510330-B66D-47FB-8B12-3F58F7480AED}"/>
    <cellStyle name="Accounting w/$ Total 17" xfId="11696" xr:uid="{F3EE67DD-B51A-4785-B41E-35625416108D}"/>
    <cellStyle name="Accounting w/$ Total 18" xfId="11702" xr:uid="{53C65DB2-BA1D-4F2F-A04F-B4FD648C6544}"/>
    <cellStyle name="Accounting w/$ Total 19" xfId="11705" xr:uid="{8B14269F-38FB-4224-886B-C6DD42EEF078}"/>
    <cellStyle name="Accounting w/$ Total 2" xfId="10221" xr:uid="{4351C457-C120-4D74-BF67-874F989890E3}"/>
    <cellStyle name="Accounting w/$ Total 20" xfId="11309" xr:uid="{705444E6-7D37-40E2-9BE1-32B9ADDF1C10}"/>
    <cellStyle name="Accounting w/$ Total 21" xfId="11710" xr:uid="{F5382279-1043-42D0-B91E-F078FB4178CA}"/>
    <cellStyle name="Accounting w/$ Total 22" xfId="11713" xr:uid="{A68FD72C-0285-49C2-BAB4-08CC01AE10D8}"/>
    <cellStyle name="Accounting w/$ Total 23" xfId="11717" xr:uid="{3F6A5F2B-7E2A-403E-AC09-C2BE1910265C}"/>
    <cellStyle name="Accounting w/$ Total 24" xfId="11723" xr:uid="{B650C6EE-E42D-40AA-95A8-BAD5B457BDC4}"/>
    <cellStyle name="Accounting w/$ Total 25" xfId="11726" xr:uid="{9E1E4E7D-88DC-4272-9AC6-72E3977DDAFF}"/>
    <cellStyle name="Accounting w/$ Total 26" xfId="11349" xr:uid="{E6AE7F20-F7CC-427D-8B04-0C6EDF2C3F90}"/>
    <cellStyle name="Accounting w/$ Total 27" xfId="11729" xr:uid="{0061024F-392F-4B5C-ABC5-0F07434399F9}"/>
    <cellStyle name="Accounting w/$ Total 3" xfId="10070" xr:uid="{F576D069-065E-4DF1-A09B-15430121EEDE}"/>
    <cellStyle name="Accounting w/$ Total 4" xfId="10084" xr:uid="{D0C45FDB-E413-42C2-8A92-3B7C90F1F106}"/>
    <cellStyle name="Accounting w/$ Total 5" xfId="10090" xr:uid="{7B30F82D-986D-48A7-9938-9EB230E86D92}"/>
    <cellStyle name="Accounting w/$ Total 6" xfId="10097" xr:uid="{08898FDF-1963-4F1F-828A-B782CDC94EA0}"/>
    <cellStyle name="Accounting w/$ Total 7" xfId="11644" xr:uid="{9D9D5B76-ED3D-4651-B496-09531BFE7C58}"/>
    <cellStyle name="Accounting w/$ Total 8" xfId="11227" xr:uid="{7F60369C-336B-4980-A606-2E495E4B0F87}"/>
    <cellStyle name="Accounting w/$ Total 9" xfId="11646" xr:uid="{9E1A7B59-9E76-45DD-A26F-9B64ED67FBBC}"/>
    <cellStyle name="Accounting w/o $" xfId="1353" xr:uid="{00000000-0005-0000-0000-0000C4020000}"/>
    <cellStyle name="Acinput" xfId="1354" xr:uid="{00000000-0005-0000-0000-0000C5020000}"/>
    <cellStyle name="Acinput 2" xfId="5686" xr:uid="{00000000-0005-0000-0000-0000C6020000}"/>
    <cellStyle name="Acinput 2 2" xfId="11352" xr:uid="{FC62A251-C820-4EF5-92BF-458FAEF1D402}"/>
    <cellStyle name="Acinput 2 3" xfId="12774" xr:uid="{B620B978-67B7-4776-9B9C-B078EC7E603A}"/>
    <cellStyle name="Acinput 3" xfId="10219" xr:uid="{C0D02A23-141E-4975-BB82-27EF9B98F4BE}"/>
    <cellStyle name="Acinput 4" xfId="10081" xr:uid="{04C65A21-F3D2-472C-BB32-B567604BB08F}"/>
    <cellStyle name="Acinput 5" xfId="10107" xr:uid="{CA8BBD49-65CD-488F-8B39-EF14A9906901}"/>
    <cellStyle name="Acinput 6" xfId="11264" xr:uid="{3A4CA042-A9E6-45C1-B549-B635FFC6EA43}"/>
    <cellStyle name="Acinput 7" xfId="11688" xr:uid="{CE999283-ED39-4BD4-A8E3-62EBC6BE813B}"/>
    <cellStyle name="Acinput 8" xfId="11297" xr:uid="{61AC2E0F-8224-4A3F-BC32-269A16ECE7F3}"/>
    <cellStyle name="Acinput 9" xfId="11318" xr:uid="{DF1934D7-A56F-4C7E-B75A-CF93B54871D4}"/>
    <cellStyle name="Acinput,," xfId="1355" xr:uid="{00000000-0005-0000-0000-0000C7020000}"/>
    <cellStyle name="Acinput,, 2" xfId="5687" xr:uid="{00000000-0005-0000-0000-0000C8020000}"/>
    <cellStyle name="Acinput,, 2 2" xfId="11353" xr:uid="{CA063ABE-809A-4D0B-A890-E436F82374A0}"/>
    <cellStyle name="Acinput,, 2 3" xfId="12775" xr:uid="{33A2DB22-B476-49F6-8E41-5427EA386243}"/>
    <cellStyle name="Acinput,, 3" xfId="10218" xr:uid="{10A9C06E-560A-4075-B246-F04EDC4B7F22}"/>
    <cellStyle name="Acinput,, 4" xfId="10080" xr:uid="{33D9DBAE-B505-4E49-B6E5-E9CD84C15F55}"/>
    <cellStyle name="Acinput,, 5" xfId="10106" xr:uid="{4DDE4554-A925-4D6A-BB54-94F5921DF0F4}"/>
    <cellStyle name="Acinput,, 6" xfId="11263" xr:uid="{5D96B50E-4821-4F87-84F7-38129BEEACA2}"/>
    <cellStyle name="Acinput,, 7" xfId="11687" xr:uid="{7AF5FDB6-245A-4D90-93E8-32EDD9F986F8}"/>
    <cellStyle name="Acinput,, 8" xfId="11296" xr:uid="{EE5817E7-371F-443A-B98B-F89C167B7497}"/>
    <cellStyle name="Acinput,, 9" xfId="11317" xr:uid="{C160E0B4-3F8A-4C4B-97AD-3A315FA83CB7}"/>
    <cellStyle name="Acoutput" xfId="1356" xr:uid="{00000000-0005-0000-0000-0000C9020000}"/>
    <cellStyle name="Acoutput 2" xfId="5688" xr:uid="{00000000-0005-0000-0000-0000CA020000}"/>
    <cellStyle name="Acoutput 2 2" xfId="11354" xr:uid="{9FE3E683-B0B8-4DA7-9832-851A7D54624E}"/>
    <cellStyle name="Acoutput 2 3" xfId="12776" xr:uid="{E50DF561-2FBC-437D-8B2C-D53EC780AD14}"/>
    <cellStyle name="Acoutput 3" xfId="10217" xr:uid="{048B7555-503B-4CFA-AC18-8EBB89F8CA26}"/>
    <cellStyle name="Acoutput 4" xfId="10079" xr:uid="{57529D38-D7F3-42A3-A35F-065559D6B81B}"/>
    <cellStyle name="Acoutput 5" xfId="10105" xr:uid="{6128B026-A48E-4B13-A5DA-32699D377253}"/>
    <cellStyle name="Acoutput 6" xfId="11262" xr:uid="{AE7062B1-97A1-4249-8FE8-3C6265424FC4}"/>
    <cellStyle name="Acoutput 7" xfId="11686" xr:uid="{ECCCB7A2-224B-40D7-BA71-C2134B347A67}"/>
    <cellStyle name="Acoutput 8" xfId="11295" xr:uid="{67DE7570-B4E0-4930-A0B9-77558857855D}"/>
    <cellStyle name="Acoutput 9" xfId="11316" xr:uid="{20EE223D-B52F-474E-B9D7-68F108FBD3AF}"/>
    <cellStyle name="Acoutput,," xfId="1357" xr:uid="{00000000-0005-0000-0000-0000CB020000}"/>
    <cellStyle name="Acoutput,, 2" xfId="5689" xr:uid="{00000000-0005-0000-0000-0000CC020000}"/>
    <cellStyle name="Acoutput,, 2 2" xfId="11355" xr:uid="{535F8F55-A826-4AEE-8109-275E604A48CA}"/>
    <cellStyle name="Acoutput,, 2 3" xfId="12777" xr:uid="{0310713F-C561-4697-BC9F-4E3A3FDD7229}"/>
    <cellStyle name="Acoutput,, 3" xfId="10216" xr:uid="{286969BD-7F72-4729-A199-6E4A5CE54B05}"/>
    <cellStyle name="Acoutput,, 4" xfId="10078" xr:uid="{D713EC6F-1B7A-4B92-ACBF-A4D741BAD454}"/>
    <cellStyle name="Acoutput,, 5" xfId="10104" xr:uid="{D4CFA29B-EF63-4601-A727-6A908F0520D4}"/>
    <cellStyle name="Acoutput,, 6" xfId="11261" xr:uid="{729AD5EE-724D-4074-88D7-77003517A2A3}"/>
    <cellStyle name="Acoutput,, 7" xfId="11685" xr:uid="{91CAD531-F287-4543-8609-99E2F1E9B4B2}"/>
    <cellStyle name="Acoutput,, 8" xfId="11294" xr:uid="{6600952D-A925-4D6F-90A5-5F4D7E266E3B}"/>
    <cellStyle name="Acoutput,, 9" xfId="11315" xr:uid="{74D28A36-A580-401E-B609-0C87F9C7CE09}"/>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56" xr:uid="{E15ED2A5-A89D-4306-91DA-A2A96EE55D36}"/>
    <cellStyle name="Apershare 2 3" xfId="12778" xr:uid="{E2C2942C-E208-4D36-BFEB-B322D95D1C3F}"/>
    <cellStyle name="Apershare 3" xfId="10214" xr:uid="{AB052E34-72A2-485E-A7E7-20D0ADD602F8}"/>
    <cellStyle name="Apershare 4" xfId="10077" xr:uid="{88B4A159-891A-429E-A835-441EDFA05ACF}"/>
    <cellStyle name="Apershare 5" xfId="10103" xr:uid="{C8BFC7F5-F6CA-4F87-88F6-034C74869FBF}"/>
    <cellStyle name="Apershare 6" xfId="11258" xr:uid="{0270395B-A536-4714-A363-56B9A35C48C8}"/>
    <cellStyle name="Apershare 7" xfId="11683" xr:uid="{AE150F5C-69B6-4698-9D16-248DA9F6A84E}"/>
    <cellStyle name="Apershare 8" xfId="11292" xr:uid="{251800E4-E8F9-4B65-9A86-F3EAFD3C46F7}"/>
    <cellStyle name="Apershare 9" xfId="11314" xr:uid="{40F4D880-C77B-4ED0-9F36-B9C5A26079C3}"/>
    <cellStyle name="Aprice" xfId="1363" xr:uid="{00000000-0005-0000-0000-0000D3020000}"/>
    <cellStyle name="Aprice 2" xfId="5691" xr:uid="{00000000-0005-0000-0000-0000D4020000}"/>
    <cellStyle name="Aprice 2 2" xfId="11357" xr:uid="{1A0AF402-532B-4CB8-BDCF-CEA3E375327F}"/>
    <cellStyle name="Aprice 2 3" xfId="12779" xr:uid="{EFC86DD8-E590-424B-A714-CCD498A039F2}"/>
    <cellStyle name="Aprice 3" xfId="10213" xr:uid="{E552136E-3CBE-4475-89EA-2AAE15393736}"/>
    <cellStyle name="Aprice 4" xfId="10076" xr:uid="{7FD66AF8-01E6-4189-A87D-FF27B43C2CFD}"/>
    <cellStyle name="Aprice 5" xfId="10102" xr:uid="{23F34417-9AEC-4EEE-9411-F7EE054AE039}"/>
    <cellStyle name="Aprice 6" xfId="11257" xr:uid="{BAD6E6DE-A8D7-4B58-A8B9-2E1CDE048858}"/>
    <cellStyle name="Aprice 7" xfId="11682" xr:uid="{05F964E7-D0F0-4B81-A99B-C1D9AFAD2DCA}"/>
    <cellStyle name="Aprice 8" xfId="11291" xr:uid="{34793318-E6C2-48B2-9BE5-84F64B77253C}"/>
    <cellStyle name="Aprice 9" xfId="11313" xr:uid="{BA090E61-9228-4551-A5AD-31F486C7AA58}"/>
    <cellStyle name="ar" xfId="1364" xr:uid="{00000000-0005-0000-0000-0000D5020000}"/>
    <cellStyle name="ar 10" xfId="10082" xr:uid="{00A57C38-0943-481F-8440-0DEE54255F60}"/>
    <cellStyle name="ar 11" xfId="10226" xr:uid="{4B2B531B-EC6C-4686-8B8D-16E502B2FCE0}"/>
    <cellStyle name="ar 12" xfId="10089" xr:uid="{3CB4E3CF-7207-4FD0-93F9-F8D6E4255A04}"/>
    <cellStyle name="ar 13" xfId="10094" xr:uid="{BEE64B04-47F5-4718-AB23-64A220054E8E}"/>
    <cellStyle name="ar 14" xfId="10101" xr:uid="{E6745A14-21F2-4116-8420-71A767C42DB4}"/>
    <cellStyle name="ar 15" xfId="10967" xr:uid="{DC039FA6-6515-4843-BA44-1AA1C69876A9}"/>
    <cellStyle name="ar 16" xfId="11642" xr:uid="{612C6DD7-057D-4913-9DBF-A6394B2208FB}"/>
    <cellStyle name="ar 17" xfId="11224" xr:uid="{B10C0244-067B-4430-903E-8DD3D6B708DB}"/>
    <cellStyle name="ar 18" xfId="11637" xr:uid="{A7D4D262-FA8F-45AE-9F2A-A978E3BC10DE}"/>
    <cellStyle name="ar 19" xfId="11645" xr:uid="{F03D246D-7281-440F-ABFC-F797BA725812}"/>
    <cellStyle name="ar 2" xfId="6863" xr:uid="{00000000-0005-0000-0000-0000D6020000}"/>
    <cellStyle name="ar 2 10" xfId="9980" xr:uid="{3E123AA7-9061-478C-A444-BEC96A677097}"/>
    <cellStyle name="ar 2 11" xfId="10127" xr:uid="{AA51445A-4141-4A57-B5A4-A0A887D28FF8}"/>
    <cellStyle name="ar 2 12" xfId="9983" xr:uid="{C64CD586-CE68-4E10-805E-E6326CAE1B9A}"/>
    <cellStyle name="ar 2 13" xfId="10133" xr:uid="{1314AEFF-31ED-45DE-8A84-0619FDE243A9}"/>
    <cellStyle name="ar 2 14" xfId="9986" xr:uid="{0790FB46-92C5-46FB-9F6B-AD7E2D2D0EDF}"/>
    <cellStyle name="ar 2 15" xfId="10130" xr:uid="{B6B28C62-13A5-49A5-A37E-342930F08A9B}"/>
    <cellStyle name="ar 2 16" xfId="11418" xr:uid="{F74B25F4-93F8-4D66-8292-01541D57FC31}"/>
    <cellStyle name="ar 2 17" xfId="11073" xr:uid="{2546280B-2634-4464-BDF7-73DEDB5ECF97}"/>
    <cellStyle name="ar 2 18" xfId="11008" xr:uid="{FB9355F3-06EC-41D1-9192-1FBD1F5F866A}"/>
    <cellStyle name="ar 2 19" xfId="11011" xr:uid="{043F333A-3A6A-4905-8A47-ACCDD5924DFD}"/>
    <cellStyle name="ar 2 2" xfId="9802" xr:uid="{E08ACCF1-ADAB-4921-8F8E-66DC82701FE6}"/>
    <cellStyle name="ar 2 20" xfId="11373" xr:uid="{11A0BECC-0F8F-49C7-AD0F-4A0B77F9EEC8}"/>
    <cellStyle name="ar 2 21" xfId="11014" xr:uid="{98CB853A-D2B0-4BF4-A1D0-48EC32B1D98F}"/>
    <cellStyle name="ar 2 22" xfId="11377" xr:uid="{D69FE661-3844-4F9E-A847-FBEDB42F4833}"/>
    <cellStyle name="ar 2 23" xfId="11020" xr:uid="{8D111323-6190-45CB-BBC5-366AABBEB1AD}"/>
    <cellStyle name="ar 2 24" xfId="11379" xr:uid="{A805C5F7-BBFE-4F94-A06E-B4E737E205E2}"/>
    <cellStyle name="ar 2 25" xfId="11023" xr:uid="{2E8FF914-F3E5-468D-B83F-B4404D4F4FA4}"/>
    <cellStyle name="ar 2 26" xfId="11026" xr:uid="{1FF0C35D-81A0-4C7A-A841-1A672E095AF9}"/>
    <cellStyle name="ar 2 27" xfId="11387" xr:uid="{9F2F30FB-0DE2-43B7-AEB6-2D000A07150A}"/>
    <cellStyle name="ar 2 28" xfId="11032" xr:uid="{45D85219-0675-462E-8BBF-7AB889F27D82}"/>
    <cellStyle name="ar 2 29" xfId="11382" xr:uid="{B2608067-5A32-42A3-AC21-34DBE14D6F54}"/>
    <cellStyle name="ar 2 3" xfId="10139" xr:uid="{6302C4B3-1F12-47B7-A82A-D710C12A96D9}"/>
    <cellStyle name="ar 2 30" xfId="11029" xr:uid="{730E467E-43F8-4FF8-9485-4D59150FF86E}"/>
    <cellStyle name="ar 2 31" xfId="11388" xr:uid="{F2ACA8BD-E7C1-4808-827F-FF9714EB4ED6}"/>
    <cellStyle name="ar 2 32" xfId="11035" xr:uid="{6203A1BC-DD15-4574-A545-AD6BF694A335}"/>
    <cellStyle name="ar 2 33" xfId="11038" xr:uid="{876981E0-036C-42A4-A2FA-881FE61FA91D}"/>
    <cellStyle name="ar 2 34" xfId="11391" xr:uid="{CBA4ED25-7DF3-4540-8A79-1BEB309FD399}"/>
    <cellStyle name="ar 2 35" xfId="11041" xr:uid="{75B2CF1E-7B43-4849-8511-5C3E20C859C7}"/>
    <cellStyle name="ar 2 36" xfId="11400" xr:uid="{257AE915-FFF1-42B8-A2B1-D1EBD7F49B72}"/>
    <cellStyle name="ar 2 37" xfId="11044" xr:uid="{5914AC85-6C3E-4CE0-8364-DD005001E810}"/>
    <cellStyle name="ar 2 38" xfId="11397" xr:uid="{67B8EF82-C7E4-4E5E-B976-CE9438FC312F}"/>
    <cellStyle name="ar 2 39" xfId="11047" xr:uid="{72A65DED-40BB-4A92-A723-BFF08F831920}"/>
    <cellStyle name="ar 2 4" xfId="9994" xr:uid="{1928F460-83D3-4040-A897-0F5AC275E68E}"/>
    <cellStyle name="ar 2 40" xfId="11394" xr:uid="{6DB1C524-4014-47D3-B69D-FFD451228C68}"/>
    <cellStyle name="ar 2 41" xfId="11050" xr:uid="{3EBB04C0-9B75-40FC-B074-EB50038E6AF5}"/>
    <cellStyle name="ar 2 42" xfId="11403" xr:uid="{0BCA3274-03A5-4209-A7E6-A979744CF128}"/>
    <cellStyle name="ar 2 43" xfId="11053" xr:uid="{9AE8AD36-1E5D-4260-89E4-98A23139AB80}"/>
    <cellStyle name="ar 2 44" xfId="11408" xr:uid="{8CFAE11D-6FCF-4EE6-B160-61D1ACDF892F}"/>
    <cellStyle name="ar 2 45" xfId="11056" xr:uid="{ACD263E5-A93E-4B62-A75E-BA641CA67EEB}"/>
    <cellStyle name="ar 2 46" xfId="11412" xr:uid="{4A5896F0-0FB1-4444-B978-3FA834BEDBA2}"/>
    <cellStyle name="ar 2 47" xfId="11409" xr:uid="{3A621F92-FDBB-42FF-BBF9-5BA207F56CEA}"/>
    <cellStyle name="ar 2 48" xfId="11059" xr:uid="{EB151116-D1B0-4397-8E8D-B50CC719E322}"/>
    <cellStyle name="ar 2 49" xfId="11415" xr:uid="{A25B3B16-00DA-417A-9845-7603F4C868C8}"/>
    <cellStyle name="ar 2 5" xfId="10136" xr:uid="{A29FB2D4-4EF5-49F9-8164-233B7C32124A}"/>
    <cellStyle name="ar 2 50" xfId="11062" xr:uid="{DB4F0C5B-DF7B-4E18-91F9-D5DB2EF81317}"/>
    <cellStyle name="ar 2 51" xfId="12786" xr:uid="{9AF3D74C-40ED-4A07-B6F5-ACDABD2D8C0C}"/>
    <cellStyle name="ar 2 6" xfId="9973" xr:uid="{08F5E8B8-4B23-46C1-AFE7-7EB66938CA02}"/>
    <cellStyle name="ar 2 7" xfId="9976" xr:uid="{850F385D-77AF-4840-B3D3-B8E87F6F00D8}"/>
    <cellStyle name="ar 2 8" xfId="10121" xr:uid="{16EF91DD-6597-43C2-9F62-D8FEB9D7FDF9}"/>
    <cellStyle name="ar 2 9" xfId="10124" xr:uid="{C058A3E6-ED38-40C0-BAC3-3D2F571DD147}"/>
    <cellStyle name="ar 20" xfId="11230" xr:uid="{6ECEE34C-54EA-4032-9712-5D95D95FF9BF}"/>
    <cellStyle name="ar 21" xfId="11653" xr:uid="{45E035BC-D307-4876-A6AF-0FB883221C71}"/>
    <cellStyle name="ar 22" xfId="11241" xr:uid="{DC8472CB-71F3-493A-8DD6-9AD6B600C5C1}"/>
    <cellStyle name="ar 23" xfId="11246" xr:uid="{AF944546-85F6-4F63-9CEE-717E2D82C707}"/>
    <cellStyle name="ar 24" xfId="11663" xr:uid="{570B9B3C-222C-4DA8-885D-D11D6E61DFF2}"/>
    <cellStyle name="ar 25" xfId="11666" xr:uid="{CD20E93D-90FA-4DBD-BAED-151355BE19CA}"/>
    <cellStyle name="ar 26" xfId="11269" xr:uid="{3A210FCE-078E-4B0E-87B7-6E2D572FC668}"/>
    <cellStyle name="ar 27" xfId="11673" xr:uid="{214EFA5F-E077-4A2A-8B50-22A416566D93}"/>
    <cellStyle name="ar 28" xfId="11684" xr:uid="{8758EDCC-C5B0-4043-9F72-2FD3E7CCEB58}"/>
    <cellStyle name="ar 29" xfId="11285" xr:uid="{BDA62AE7-7DCB-4551-8665-3C047E04244D}"/>
    <cellStyle name="ar 3" xfId="9776" xr:uid="{9B847632-CAC3-4241-AC1D-52F91FACE2DD}"/>
    <cellStyle name="ar 30" xfId="11694" xr:uid="{EB9931F9-6E47-44F1-A7FA-96F3AC17CD1D}"/>
    <cellStyle name="ar 31" xfId="11700" xr:uid="{8631D8BA-1A6F-4FDD-97AD-E91EC8A7CDDF}"/>
    <cellStyle name="ar 32" xfId="11305" xr:uid="{D5C9017C-2B35-4935-A1BB-4217B625A0FE}"/>
    <cellStyle name="ar 33" xfId="11703" xr:uid="{AFDAA050-FD7A-431B-AB89-D19A78F8788E}"/>
    <cellStyle name="ar 34" xfId="11308" xr:uid="{4DAC2271-57B5-4002-837B-46A9D5C48094}"/>
    <cellStyle name="ar 35" xfId="11707" xr:uid="{92C79F6D-A142-472D-978D-192316D8B997}"/>
    <cellStyle name="ar 36" xfId="11708" xr:uid="{DAEDD7E8-06D1-44F9-8A84-E0DC7BB43A07}"/>
    <cellStyle name="ar 37" xfId="11711" xr:uid="{152484EB-67B6-4F54-A6DC-14F34BEF8EA2}"/>
    <cellStyle name="ar 38" xfId="11325" xr:uid="{458BD482-6986-416F-A749-C687C0E581EF}"/>
    <cellStyle name="ar 39" xfId="11715" xr:uid="{14C91F96-4D27-41DA-8D18-56611912820C}"/>
    <cellStyle name="ar 4" xfId="9953" xr:uid="{94C0AD8D-C435-4D4A-B632-57707908A970}"/>
    <cellStyle name="ar 40" xfId="11341" xr:uid="{12833636-2A18-470C-B415-618FDF40FC9A}"/>
    <cellStyle name="ar 41" xfId="11724" xr:uid="{5A3736C2-647D-4C14-94F9-BD1C119C0E8E}"/>
    <cellStyle name="ar 42" xfId="11347" xr:uid="{3D61E9AB-5EA0-4050-88EC-7679BDE07C14}"/>
    <cellStyle name="ar 43" xfId="11728" xr:uid="{84DEC290-A575-4768-A190-6157725DB20F}"/>
    <cellStyle name="ar 44" xfId="12754" xr:uid="{24AAD5D0-D829-4711-93F5-34157E85CD34}"/>
    <cellStyle name="ar 5" xfId="10215" xr:uid="{653DF611-E977-4CCB-B5EC-2A99AFA46D2D}"/>
    <cellStyle name="ar 6" xfId="10069" xr:uid="{B49F6D54-F39E-47AF-BE56-8734465F440E}"/>
    <cellStyle name="ar 7" xfId="10206" xr:uid="{0401E16B-391E-466D-B438-A4B38C8F5CEB}"/>
    <cellStyle name="ar 8" xfId="10224" xr:uid="{7C8DBBDD-D536-4C42-AFDC-C993BD0562D2}"/>
    <cellStyle name="ar 9" xfId="10075" xr:uid="{AD122067-80C4-479F-8704-57CCEA3E8723}"/>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58" xr:uid="{65D02518-4E33-4FCE-9D17-964E82FCC65E}"/>
    <cellStyle name="Band 2 2 3" xfId="12780" xr:uid="{25178035-3D2C-4157-9BAE-7EA6FBD3614B}"/>
    <cellStyle name="Band 2 3" xfId="10211" xr:uid="{F90AC4F8-D3BF-47D8-8B21-F34EA3E580CB}"/>
    <cellStyle name="Band 2 4" xfId="10074" xr:uid="{577E93E0-3DF1-43BD-872B-03ACAE52EADE}"/>
    <cellStyle name="Band 2 5" xfId="10100" xr:uid="{1C0498FF-B0A4-4506-9329-470F5B659A16}"/>
    <cellStyle name="Band 2 6" xfId="11255" xr:uid="{A69F09AA-45E3-4F3B-A267-A422C9BE1729}"/>
    <cellStyle name="Band 2 7" xfId="11678" xr:uid="{261F51CD-0C01-4544-AC6C-1BB9BC50DF6D}"/>
    <cellStyle name="Band 2 8" xfId="11289" xr:uid="{41AE92E8-AD38-4E7A-9FAF-91EE1E5E2368}"/>
    <cellStyle name="Band 2 9" xfId="11311" xr:uid="{EFD34C91-9537-4AAE-A095-B71E41655C30}"/>
    <cellStyle name="Blank" xfId="1379" xr:uid="{00000000-0005-0000-0000-0000E7020000}"/>
    <cellStyle name="Blue" xfId="1380" xr:uid="{00000000-0005-0000-0000-0000E8020000}"/>
    <cellStyle name="Bold/Border" xfId="1381" xr:uid="{00000000-0005-0000-0000-0000E9020000}"/>
    <cellStyle name="Bold/Border 10" xfId="11333" xr:uid="{ACD782B0-35ED-464F-86AD-25525DC24D52}"/>
    <cellStyle name="Bold/Border 11" xfId="11336" xr:uid="{9B09381B-4FAD-43D4-BA3B-C0ADEF589C5F}"/>
    <cellStyle name="Bold/Border 12" xfId="11344" xr:uid="{4C4CAC26-D6B7-4FD2-8383-2D73C46CBC9A}"/>
    <cellStyle name="Bold/Border 2" xfId="5693" xr:uid="{00000000-0005-0000-0000-0000EA020000}"/>
    <cellStyle name="Bold/Border 2 2" xfId="9938" xr:uid="{BF71DDBF-7EB6-49B9-B8D3-89B14BFE211D}"/>
    <cellStyle name="Bold/Border 2 3" xfId="10385" xr:uid="{EB42213C-4069-460E-AA84-7B2BD7D3C876}"/>
    <cellStyle name="Bold/Border 2 4" xfId="11359" xr:uid="{44645969-3BC0-43E3-8462-F94994E602CF}"/>
    <cellStyle name="Bold/Border 2 5" xfId="11807" xr:uid="{01B01C14-486C-44B4-A362-4478A94DAABE}"/>
    <cellStyle name="Bold/Border 3" xfId="10210" xr:uid="{D9490EB4-5511-40CD-8A75-207CF7DCF42D}"/>
    <cellStyle name="Bold/Border 4" xfId="10087" xr:uid="{345C720A-25B4-46FE-A2B1-8FB1EAB14B3C}"/>
    <cellStyle name="Bold/Border 5" xfId="10970" xr:uid="{B9800439-CED1-43C2-9ABD-3CD780A5E699}"/>
    <cellStyle name="Bold/Border 6" xfId="11238" xr:uid="{E1A6697F-F339-4500-9E6D-3BCF2AFCE12B}"/>
    <cellStyle name="Bold/Border 7" xfId="11670" xr:uid="{E020EA4C-FC48-4D94-873A-109F2C70801A}"/>
    <cellStyle name="Bold/Border 8" xfId="11680" xr:uid="{86A91187-307F-411C-8373-F6A148E1AB7C}"/>
    <cellStyle name="Bold/Border 9" xfId="11293" xr:uid="{44A8F68C-51AC-4272-A40B-6A25C35FADC9}"/>
    <cellStyle name="Border Heavy" xfId="1382" xr:uid="{00000000-0005-0000-0000-0000EB020000}"/>
    <cellStyle name="Border Thin" xfId="1383" xr:uid="{00000000-0005-0000-0000-0000EC020000}"/>
    <cellStyle name="Border Thin 10" xfId="11709" xr:uid="{2AED7227-89B8-4BC8-98A8-67A23D837D5B}"/>
    <cellStyle name="Border Thin 11" xfId="11718" xr:uid="{C3864A86-75AF-4AD3-B016-4B3D0301B29E}"/>
    <cellStyle name="Border Thin 12" xfId="11720" xr:uid="{6B658940-A0D4-434B-BA05-1B2676B49710}"/>
    <cellStyle name="Border Thin 2" xfId="10067" xr:uid="{58031BE5-1AD5-4239-89E2-A73CDE447914}"/>
    <cellStyle name="Border Thin 3" xfId="10222" xr:uid="{3C430EC6-D856-49EA-B3B4-AA72A8C5CBA9}"/>
    <cellStyle name="Border Thin 4" xfId="10108" xr:uid="{78F1BC32-583F-49CA-BD6B-2C9AAA5EB53C}"/>
    <cellStyle name="Border Thin 5" xfId="11229" xr:uid="{62760F4D-1B0D-4ED1-8089-B13FE156C5A4}"/>
    <cellStyle name="Border Thin 6" xfId="11650" xr:uid="{AB32E359-2FCD-4016-AFB3-C0147901DF47}"/>
    <cellStyle name="Border Thin 7" xfId="11265" xr:uid="{C783C8EF-CA51-44FA-A6DF-5C9AA903C240}"/>
    <cellStyle name="Border Thin 8" xfId="11279" xr:uid="{9E190ECD-5B70-4AD8-A20E-342D95C5A3D8}"/>
    <cellStyle name="Border Thin 9" xfId="11690" xr:uid="{F055122A-D8B0-47D3-834E-F6B76E0AFA28}"/>
    <cellStyle name="Border, Bottom" xfId="1384" xr:uid="{00000000-0005-0000-0000-0000ED020000}"/>
    <cellStyle name="Border, Bottom 10" xfId="11332" xr:uid="{9134963E-3495-45F8-87D8-60330FE1C1C9}"/>
    <cellStyle name="Border, Bottom 11" xfId="11334" xr:uid="{2244FD42-2139-447D-A1B9-16A3D60A7BF4}"/>
    <cellStyle name="Border, Bottom 12" xfId="11343" xr:uid="{FD95689E-2284-4F40-838F-196147D31874}"/>
    <cellStyle name="Border, Bottom 2" xfId="5694" xr:uid="{00000000-0005-0000-0000-0000EE020000}"/>
    <cellStyle name="Border, Bottom 2 2" xfId="9939" xr:uid="{BB3F2AB4-DA08-415D-92B4-630EC1D67235}"/>
    <cellStyle name="Border, Bottom 2 3" xfId="10384" xr:uid="{05DFE3E9-C6ED-4F9A-9F23-3BB7FA88C617}"/>
    <cellStyle name="Border, Bottom 2 4" xfId="11360" xr:uid="{6BB4EC83-84FC-4CCC-A2F4-2B30C1CA5F79}"/>
    <cellStyle name="Border, Bottom 2 5" xfId="11827" xr:uid="{2B5B7381-061D-4566-A316-7F02EC016210}"/>
    <cellStyle name="Border, Bottom 3" xfId="10208" xr:uid="{C2F32FBE-725D-4416-AB49-DA902D262A60}"/>
    <cellStyle name="Border, Bottom 4" xfId="10086" xr:uid="{66165054-98AA-4613-B0EC-8B3D57D92CFE}"/>
    <cellStyle name="Border, Bottom 5" xfId="10971" xr:uid="{C3D145AA-CF8E-4B52-83A8-9128241A84CA}"/>
    <cellStyle name="Border, Bottom 6" xfId="11237" xr:uid="{052D68EA-6DC9-4FDB-B5B2-D8D7E16469C7}"/>
    <cellStyle name="Border, Bottom 7" xfId="11669" xr:uid="{204BEFBB-C440-4207-B6DE-EC68574F0651}"/>
    <cellStyle name="Border, Bottom 8" xfId="11679" xr:uid="{A5B58B23-E620-4448-AFF7-0CC878D6667F}"/>
    <cellStyle name="Border, Bottom 9" xfId="11290" xr:uid="{37327B23-2823-475B-99B7-A167F8CECA4D}"/>
    <cellStyle name="Border, Left" xfId="1385" xr:uid="{00000000-0005-0000-0000-0000EF020000}"/>
    <cellStyle name="Border, Left 2" xfId="5695" xr:uid="{00000000-0005-0000-0000-0000F0020000}"/>
    <cellStyle name="Border, Left 2 2" xfId="11361" xr:uid="{33669DE7-D020-490C-BF9F-7B4910E1A34B}"/>
    <cellStyle name="Border, Left 2 3" xfId="12781" xr:uid="{E8B44BAE-6C4A-4E49-9FA3-AD833D4576F5}"/>
    <cellStyle name="Border, Left 3" xfId="10207" xr:uid="{583877FC-C8F3-4255-BE51-340F60FC74E9}"/>
    <cellStyle name="Border, Left 4" xfId="10073" xr:uid="{5A480AB5-1EDF-4462-92D1-11B9A7D40B72}"/>
    <cellStyle name="Border, Left 5" xfId="10099" xr:uid="{D3CA15AC-4623-4502-A691-1F863514F89D}"/>
    <cellStyle name="Border, Left 6" xfId="11254" xr:uid="{E328AC38-E6F9-4E6A-98F0-11347808106C}"/>
    <cellStyle name="Border, Left 7" xfId="11676" xr:uid="{EAC313E8-35EE-48FE-8E82-94CACC8C2DE0}"/>
    <cellStyle name="Border, Left 8" xfId="11288" xr:uid="{7CC0E76A-49CE-4A28-9D76-B30F38530899}"/>
    <cellStyle name="Border, Left 9" xfId="11310" xr:uid="{6DFFE1D8-2E95-48AD-8E5A-9FFE4806A99D}"/>
    <cellStyle name="Border, Right" xfId="1386" xr:uid="{00000000-0005-0000-0000-0000F1020000}"/>
    <cellStyle name="Border, Top" xfId="1387" xr:uid="{00000000-0005-0000-0000-0000F2020000}"/>
    <cellStyle name="Border, Top 10" xfId="10225" xr:uid="{97964D7B-2916-40B0-9838-7C19008B2EB3}"/>
    <cellStyle name="Border, Top 11" xfId="10092" xr:uid="{045D213B-4402-4912-95CD-63389EEAC8AE}"/>
    <cellStyle name="Border, Top 12" xfId="10228" xr:uid="{93F903A2-68DA-47D8-9940-D5CB1FE52811}"/>
    <cellStyle name="Border, Top 13" xfId="10098" xr:uid="{0E26739F-CCAD-49FA-811E-29A2BEAA2464}"/>
    <cellStyle name="Border, Top 14" xfId="11633" xr:uid="{D36547A4-91FB-40D8-9063-7D13001002F0}"/>
    <cellStyle name="Border, Top 15" xfId="11221" xr:uid="{9F7E61A7-1E1F-4631-8240-A1FDED273832}"/>
    <cellStyle name="Border, Top 16" xfId="11628" xr:uid="{0CFBA8FD-7E22-44E2-BE37-9AA3C1028950}"/>
    <cellStyle name="Border, Top 17" xfId="11225" xr:uid="{E12FDDB7-036D-4498-9A6A-201A702662F3}"/>
    <cellStyle name="Border, Top 18" xfId="11639" xr:uid="{D11FB26F-8FDD-4652-9D0A-002FD3CEE769}"/>
    <cellStyle name="Border, Top 19" xfId="11649" xr:uid="{51B40509-F8D8-498A-AAA4-14D5A0B01870}"/>
    <cellStyle name="Border, Top 2" xfId="9777" xr:uid="{6E58EE88-8088-47C5-B797-4BAACB470543}"/>
    <cellStyle name="Border, Top 20" xfId="11236" xr:uid="{65E4E13B-E8AB-434E-953B-93304F138A9B}"/>
    <cellStyle name="Border, Top 21" xfId="11657" xr:uid="{5B508886-15AE-4243-813C-FF734AC1A117}"/>
    <cellStyle name="Border, Top 22" xfId="11245" xr:uid="{2AE26F69-9ED5-400A-9CCC-A6AD97783166}"/>
    <cellStyle name="Border, Top 23" xfId="11659" xr:uid="{FEF03013-D97E-4C26-A3E4-94A2C1DF8E84}"/>
    <cellStyle name="Border, Top 24" xfId="11664" xr:uid="{C3063FD6-66BC-4212-A42A-E4B72F35C2F1}"/>
    <cellStyle name="Border, Top 25" xfId="11259" xr:uid="{4E12FF99-124A-4C6C-B851-B0EC6B988511}"/>
    <cellStyle name="Border, Top 26" xfId="11668" xr:uid="{7AA08D71-083A-4E01-9A7F-DEFAF3244EE6}"/>
    <cellStyle name="Border, Top 27" xfId="11275" xr:uid="{F1E17AEA-58CD-49A1-9930-49E9944ADD4D}"/>
    <cellStyle name="Border, Top 28" xfId="11283" xr:uid="{AE6EEF6A-6503-477F-9BFD-11940BC4099E}"/>
    <cellStyle name="Border, Top 29" xfId="11681" xr:uid="{2EB7CB99-9FAD-4B8F-A3FB-A55689C9D3C4}"/>
    <cellStyle name="Border, Top 3" xfId="9954" xr:uid="{3FE6C971-663F-4E26-9E3C-CC216DC5C061}"/>
    <cellStyle name="Border, Top 30" xfId="11298" xr:uid="{52473E51-2BF0-42F0-9457-4617EE52DD80}"/>
    <cellStyle name="Border, Top 31" xfId="11695" xr:uid="{20C189FA-AD27-4EC8-B24E-B8504E5240A8}"/>
    <cellStyle name="Border, Top 32" xfId="11697" xr:uid="{E7F1293D-7AEA-4757-8691-B5AE765BA978}"/>
    <cellStyle name="Border, Top 33" xfId="11302" xr:uid="{066D5D13-EBE1-4AD9-8704-2ECC5ECCE8F6}"/>
    <cellStyle name="Border, Top 34" xfId="11701" xr:uid="{3801C8B7-A4F1-4A25-BA94-F7AB4F682D4C}"/>
    <cellStyle name="Border, Top 35" xfId="11307" xr:uid="{D88AEEAA-6AE9-4B49-A318-BE41E49BE3B8}"/>
    <cellStyle name="Border, Top 36" xfId="11706" xr:uid="{6F7A195D-E9DC-4CA7-A329-95F99151BD11}"/>
    <cellStyle name="Border, Top 37" xfId="11319" xr:uid="{7772109F-C2D4-4C9D-BC2E-E4C0005674CE}"/>
    <cellStyle name="Border, Top 38" xfId="11321" xr:uid="{01FE84A0-38CD-4FF5-937D-4B6BB8BDD866}"/>
    <cellStyle name="Border, Top 39" xfId="11714" xr:uid="{5D3935C9-248A-47E3-879A-A0F81E34BBD6}"/>
    <cellStyle name="Border, Top 4" xfId="10209" xr:uid="{CC83516F-9385-4D8E-BA03-FF9A10672EA0}"/>
    <cellStyle name="Border, Top 40" xfId="11719" xr:uid="{8FFE58DD-5D90-4A35-9814-5A8F665B18B1}"/>
    <cellStyle name="Border, Top 41" xfId="11722" xr:uid="{B026A39A-DEFC-45D4-9210-DC938E975BFE}"/>
    <cellStyle name="Border, Top 42" xfId="11346" xr:uid="{862C47AF-3210-464D-82CA-2239BDA710BD}"/>
    <cellStyle name="Border, Top 43" xfId="11727" xr:uid="{C3B5E896-8790-4460-AD45-FB315447F14C}"/>
    <cellStyle name="Border, Top 44" xfId="11350" xr:uid="{DE7CF498-2BE7-465E-A71A-A81A41C7A4AC}"/>
    <cellStyle name="Border, Top 5" xfId="10065" xr:uid="{BE632425-FF8B-4EED-8816-35E031625222}"/>
    <cellStyle name="Border, Top 6" xfId="10204" xr:uid="{6E174CA5-BFD9-45D8-B5ED-C38E6F801467}"/>
    <cellStyle name="Border, Top 7" xfId="10072" xr:uid="{B18CFC91-C7A1-4AB2-A7F1-B72AF006F889}"/>
    <cellStyle name="Border, Top 8" xfId="10220" xr:uid="{661B3804-E8F0-49E0-8802-BDE0FA5442ED}"/>
    <cellStyle name="Border, Top 9" xfId="10085" xr:uid="{B7E2E119-B9A7-4757-A44E-D7C390A4B314}"/>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223" xr:uid="{E1479097-C614-4D39-9416-369EF5BFE01C}"/>
    <cellStyle name="Calcul 11" xfId="10091" xr:uid="{77BBF4BE-1565-4ED3-8E2F-AC863D53AFA6}"/>
    <cellStyle name="Calcul 12" xfId="10227" xr:uid="{3EE2F54B-90A5-470F-95B5-4BB66923309F}"/>
    <cellStyle name="Calcul 13" xfId="10096" xr:uid="{B5DF34F3-61FB-49FE-B01E-DB9F95FF2BC9}"/>
    <cellStyle name="Calcul 14" xfId="11631" xr:uid="{C579E992-8B30-486C-B72C-9BF710F52EF6}"/>
    <cellStyle name="Calcul 15" xfId="11217" xr:uid="{06AFD2A9-2B20-4DA3-9ECC-6902AF4ED939}"/>
    <cellStyle name="Calcul 16" xfId="11627" xr:uid="{941014AE-D0B2-427E-80B4-3F6126023609}"/>
    <cellStyle name="Calcul 17" xfId="11223" xr:uid="{582F46A5-32AF-42B0-ABA0-958C7CD752AB}"/>
    <cellStyle name="Calcul 18" xfId="11634" xr:uid="{AA5ACA7A-02CD-4C13-A36A-97D0242B348F}"/>
    <cellStyle name="Calcul 19" xfId="11647" xr:uid="{D5CBF8C6-7A1F-4CC0-A998-8917EB457F50}"/>
    <cellStyle name="Calcul 2" xfId="9778" xr:uid="{9EB4CF76-F62C-4D62-97E7-CDC8AAB51A04}"/>
    <cellStyle name="Calcul 20" xfId="11235" xr:uid="{39D91D9C-5D76-4934-8C65-2DBF0AD4425A}"/>
    <cellStyle name="Calcul 21" xfId="11652" xr:uid="{500E5A00-C367-48F1-B630-9D731DB694EB}"/>
    <cellStyle name="Calcul 22" xfId="11244" xr:uid="{A7DB8C70-703D-44A9-8749-9857037212BB}"/>
    <cellStyle name="Calcul 23" xfId="11658" xr:uid="{7D73ECA6-0EE0-4ADF-A552-9D29E021CF52}"/>
    <cellStyle name="Calcul 24" xfId="11660" xr:uid="{4020C8E8-7049-4580-B463-5272811C007E}"/>
    <cellStyle name="Calcul 25" xfId="11256" xr:uid="{2CDA5CF7-6CDA-4F7F-92E3-D0063AA4E2E8}"/>
    <cellStyle name="Calcul 26" xfId="11665" xr:uid="{0ADB3E28-F2A9-4D2A-98BF-AF5A3A55011F}"/>
    <cellStyle name="Calcul 27" xfId="11273" xr:uid="{62FFB7CF-F07C-4997-BC15-45EA097A3489}"/>
    <cellStyle name="Calcul 28" xfId="11281" xr:uid="{32729A8C-362B-43ED-9B71-47C8B54CC6BB}"/>
    <cellStyle name="Calcul 29" xfId="11677" xr:uid="{C4A42014-0DCF-432A-A91D-C261D4C385AA}"/>
    <cellStyle name="Calcul 3" xfId="9955" xr:uid="{6FD132A3-52B0-4A54-96D0-38D379F3F163}"/>
    <cellStyle name="Calcul 30" xfId="11692" xr:uid="{217EEDC3-4D74-48A4-A41C-D88020882B3C}"/>
    <cellStyle name="Calcul 31" xfId="11693" xr:uid="{16CE1FC4-37C4-4B36-AC21-91FA25CEA3C1}"/>
    <cellStyle name="Calcul 32" xfId="11301" xr:uid="{B47981EC-4B22-4C1D-B91C-B3348A280EA2}"/>
    <cellStyle name="Calcul 33" xfId="11699" xr:uid="{2D677304-1675-4EB7-84B7-FDA321659ECA}"/>
    <cellStyle name="Calcul 34" xfId="11306" xr:uid="{B9C93165-003E-48E0-A02B-27DCEA706D3D}"/>
    <cellStyle name="Calcul 35" xfId="11704" xr:uid="{C9ADE5E0-388B-443A-9F76-59166EE46A1B}"/>
    <cellStyle name="Calcul 36" xfId="11312" xr:uid="{2372DB7E-A3BC-4678-B64C-5ECDD3329BAB}"/>
    <cellStyle name="Calcul 37" xfId="11320" xr:uid="{53F309CB-432B-4277-8445-EA974EADC011}"/>
    <cellStyle name="Calcul 38" xfId="11712" xr:uid="{84086F74-7519-4075-AFB4-FF705080FA50}"/>
    <cellStyle name="Calcul 39" xfId="11328" xr:uid="{032DFBCB-3D0F-48ED-A373-3EFAED3DDCB0}"/>
    <cellStyle name="Calcul 4" xfId="10205" xr:uid="{C6D1EFA5-8EA4-4B81-BAA6-EB01555FA775}"/>
    <cellStyle name="Calcul 40" xfId="11716" xr:uid="{441E8AEE-254C-491F-8A1A-16AEC3A0D219}"/>
    <cellStyle name="Calcul 41" xfId="11721" xr:uid="{C1976296-5686-4FBA-B13B-52391DDF7F4A}"/>
    <cellStyle name="Calcul 42" xfId="11345" xr:uid="{E82FE5C3-F8EF-4207-A802-A5ABC65ACFFD}"/>
    <cellStyle name="Calcul 43" xfId="11725" xr:uid="{F6D691F0-3068-443B-A40D-0FEF509397C8}"/>
    <cellStyle name="Calcul 44" xfId="11348" xr:uid="{484F91DD-3940-45D8-830D-D23BE9A0F2F0}"/>
    <cellStyle name="Calcul 5" xfId="10064" xr:uid="{B1378CE2-A981-4FE3-9F7D-6C21BAC3A19C}"/>
    <cellStyle name="Calcul 6" xfId="10203" xr:uid="{50737923-BB29-4C4F-B0D4-64D786197A77}"/>
    <cellStyle name="Calcul 7" xfId="10071" xr:uid="{8AA1C8B4-FB64-4C45-AB8E-7FE508B11F81}"/>
    <cellStyle name="Calcul 8" xfId="10212" xr:uid="{FF09C737-C9E0-46E5-AF8D-22C9041B4881}"/>
    <cellStyle name="Calcul 9" xfId="10083" xr:uid="{5C3D408F-A6FE-4615-A33B-18CA89122A7B}"/>
    <cellStyle name="Calculation 2" xfId="36" xr:uid="{00000000-0005-0000-0000-0000FF020000}"/>
    <cellStyle name="Calculation 2 10" xfId="9745" xr:uid="{00000000-0005-0000-0000-000000030000}"/>
    <cellStyle name="Calculation 2 10 10" xfId="10534" xr:uid="{388D8654-05A9-4675-99C2-DBC52801AC60}"/>
    <cellStyle name="Calculation 2 10 11" xfId="11860" xr:uid="{F58B7D16-3ED2-4E96-8CEE-8F38CB3D532D}"/>
    <cellStyle name="Calculation 2 10 12" xfId="11918" xr:uid="{3F3E09F9-62F4-4541-8C28-FFBD009A516C}"/>
    <cellStyle name="Calculation 2 10 13" xfId="11942" xr:uid="{3F827D14-E8CD-4AE6-9D01-E67C0E345FF0}"/>
    <cellStyle name="Calculation 2 10 14" xfId="11996" xr:uid="{2C3168BE-9BB9-4A4C-A0D3-1D82C44E2F42}"/>
    <cellStyle name="Calculation 2 10 15" xfId="12056" xr:uid="{C4E33337-903E-4FCF-84E5-BB9C559FA264}"/>
    <cellStyle name="Calculation 2 10 16" xfId="12103" xr:uid="{E2A0AC51-FD2D-4DCF-B558-EC056D0BBE53}"/>
    <cellStyle name="Calculation 2 10 17" xfId="12152" xr:uid="{73690F16-E46A-45A4-AD77-8B79AF6E64AF}"/>
    <cellStyle name="Calculation 2 10 18" xfId="12181" xr:uid="{3C883E48-4AE8-4AF7-B9ED-60221164EE30}"/>
    <cellStyle name="Calculation 2 10 19" xfId="11759" xr:uid="{906C1F64-AAFB-4E58-9B91-9B886DF46DCB}"/>
    <cellStyle name="Calculation 2 10 2" xfId="10289" xr:uid="{DF4CE550-B3C5-452D-9347-A1058A3549D8}"/>
    <cellStyle name="Calculation 2 10 20" xfId="12262" xr:uid="{55D94A0F-1466-4BC5-AD85-3DC4A359D0BE}"/>
    <cellStyle name="Calculation 2 10 21" xfId="12324" xr:uid="{FEA50F97-8D05-48CE-9A3D-C5AE70C0FD21}"/>
    <cellStyle name="Calculation 2 10 22" xfId="11778" xr:uid="{966515D3-3CCB-4C30-9098-232D3AEBFD58}"/>
    <cellStyle name="Calculation 2 10 23" xfId="11832" xr:uid="{5B795335-240A-483F-8883-6875F0881AC8}"/>
    <cellStyle name="Calculation 2 10 24" xfId="12420" xr:uid="{552B6631-5382-4C50-8F04-C4F98D2E2C10}"/>
    <cellStyle name="Calculation 2 10 25" xfId="11828" xr:uid="{4ACD5B47-EE8B-4D2C-B71E-5AD502E02B59}"/>
    <cellStyle name="Calculation 2 10 26" xfId="12463" xr:uid="{57122085-228C-4D8A-9641-F54DFB756DF4}"/>
    <cellStyle name="Calculation 2 10 27" xfId="12041" xr:uid="{FC7EBCD6-AAB9-4C0A-BDBB-E3268F02C7B8}"/>
    <cellStyle name="Calculation 2 10 28" xfId="12532" xr:uid="{1D5EE98A-0113-4EC5-9A8C-7EE58C6C8E08}"/>
    <cellStyle name="Calculation 2 10 29" xfId="12560" xr:uid="{FD05CC6A-3D48-4D29-8031-5867D382E5B5}"/>
    <cellStyle name="Calculation 2 10 3" xfId="10325" xr:uid="{362FCD65-4368-4E08-8446-E39C857F195E}"/>
    <cellStyle name="Calculation 2 10 30" xfId="12589" xr:uid="{472E60D8-BA0A-4BE7-87B3-4113BB4146E7}"/>
    <cellStyle name="Calculation 2 10 31" xfId="12219" xr:uid="{C8CB9143-CCC1-4854-BC8B-D9B270627A54}"/>
    <cellStyle name="Calculation 2 10 32" xfId="12656" xr:uid="{B189C011-0AC4-4D82-B88C-0D487ADA917D}"/>
    <cellStyle name="Calculation 2 10 33" xfId="12680" xr:uid="{DB22241D-88E3-45BF-A029-EC4B5E2AF36B}"/>
    <cellStyle name="Calculation 2 10 34" xfId="12706" xr:uid="{0B2893D5-341C-434C-8251-450F26C65097}"/>
    <cellStyle name="Calculation 2 10 35" xfId="12726" xr:uid="{60FF2631-4AE1-47F7-8675-5E25FCE8236D}"/>
    <cellStyle name="Calculation 2 10 36" xfId="12789" xr:uid="{C48D0D33-6045-4D6A-8F57-6F89C84C3B31}"/>
    <cellStyle name="Calculation 2 10 4" xfId="10353" xr:uid="{1B6A98B9-179B-4C50-9129-4F576E031C1B}"/>
    <cellStyle name="Calculation 2 10 5" xfId="10386" xr:uid="{BCCB69F8-1366-41C1-9730-83FE87ACCCCB}"/>
    <cellStyle name="Calculation 2 10 6" xfId="10248" xr:uid="{257C5CCF-0B89-4ACE-9383-333C9A6A95B6}"/>
    <cellStyle name="Calculation 2 10 7" xfId="10443" xr:uid="{7D5E813C-4E62-4420-AD6A-06587A035B7D}"/>
    <cellStyle name="Calculation 2 10 8" xfId="10461" xr:uid="{9E4898D0-2711-4F7A-B03F-A7A6B30999A9}"/>
    <cellStyle name="Calculation 2 10 9" xfId="10508" xr:uid="{81B800CD-A028-45EB-B20C-DE08D563EC9C}"/>
    <cellStyle name="Calculation 2 11" xfId="10283" xr:uid="{1ADE0AE0-DBD3-4337-A0C6-B8A2D3988E27}"/>
    <cellStyle name="Calculation 2 12" xfId="10381" xr:uid="{856271CC-C86C-451A-A3F3-AA56B586B013}"/>
    <cellStyle name="Calculation 2 13" xfId="10439" xr:uid="{1B78F46D-9EF6-41E7-B1F0-195284BE1790}"/>
    <cellStyle name="Calculation 2 14" xfId="10535" xr:uid="{F3E0FAA1-37B4-46AE-B973-DEE2AB8CC8FE}"/>
    <cellStyle name="Calculation 2 15" xfId="11831" xr:uid="{589AAA81-FC2E-403B-848C-D0597C9F07A2}"/>
    <cellStyle name="Calculation 2 16" xfId="11892" xr:uid="{ED17FDA7-8D01-45C7-8D58-686BFF4543A0}"/>
    <cellStyle name="Calculation 2 17" xfId="11972" xr:uid="{D991E714-D673-46AA-99E8-62FD5D4390DE}"/>
    <cellStyle name="Calculation 2 18" xfId="12040" xr:uid="{FB4D1973-E052-4EEA-9AC4-3E48EFBB9386}"/>
    <cellStyle name="Calculation 2 19" xfId="12179" xr:uid="{D04C6132-1C4B-499A-94C5-6893FB3B9C5B}"/>
    <cellStyle name="Calculation 2 2" xfId="64" xr:uid="{00000000-0005-0000-0000-000001030000}"/>
    <cellStyle name="Calculation 2 2 10" xfId="11859" xr:uid="{AF00255E-2181-471B-BA13-FD928DE1F1C5}"/>
    <cellStyle name="Calculation 2 2 11" xfId="11916" xr:uid="{95700250-49A1-4022-97D8-A9A2C5EC62F4}"/>
    <cellStyle name="Calculation 2 2 12" xfId="12030" xr:uid="{4ABFB142-F0F5-4279-9AE7-6DD0FE71DAE9}"/>
    <cellStyle name="Calculation 2 2 13" xfId="12101" xr:uid="{96AA88D8-0346-49BE-9DF5-817946CC1CE8}"/>
    <cellStyle name="Calculation 2 2 14" xfId="12182" xr:uid="{18D1799F-91AA-4D98-B14F-BECB9BDCE1EB}"/>
    <cellStyle name="Calculation 2 2 15" xfId="12293" xr:uid="{B0167627-96AE-431D-A5DD-C0E24D45DBA4}"/>
    <cellStyle name="Calculation 2 2 16" xfId="12319" xr:uid="{7E39DA10-F70C-4D38-95DC-33AF0CE04F99}"/>
    <cellStyle name="Calculation 2 2 17" xfId="12379" xr:uid="{7CA2E963-C117-4162-9D43-4259C15B7CD6}"/>
    <cellStyle name="Calculation 2 2 18" xfId="12407" xr:uid="{8A767680-E546-4DC0-91B6-5D77413918AD}"/>
    <cellStyle name="Calculation 2 2 19" xfId="12499" xr:uid="{8192B6E6-5049-4361-A54C-01C02328E466}"/>
    <cellStyle name="Calculation 2 2 2" xfId="84" xr:uid="{00000000-0005-0000-0000-000002030000}"/>
    <cellStyle name="Calculation 2 2 2 10" xfId="11900" xr:uid="{1737D9FF-F0BB-4959-8E25-1D80D3D5139E}"/>
    <cellStyle name="Calculation 2 2 2 11" xfId="11978" xr:uid="{8702A115-7DE6-4273-A634-0BAC627B9AF8}"/>
    <cellStyle name="Calculation 2 2 2 12" xfId="12089" xr:uid="{B4FBB607-A5EB-4FE8-92F5-2703ADE7EEDF}"/>
    <cellStyle name="Calculation 2 2 2 13" xfId="12140" xr:uid="{339AF6C9-EC5B-4649-A375-04F9577F6551}"/>
    <cellStyle name="Calculation 2 2 2 14" xfId="12232" xr:uid="{0F9905F1-AFAF-4B6B-9596-A374F12D3DE1}"/>
    <cellStyle name="Calculation 2 2 2 15" xfId="12305" xr:uid="{9D4C2218-0680-4D6F-9EB6-4A3121A8DE13}"/>
    <cellStyle name="Calculation 2 2 2 16" xfId="12359" xr:uid="{E2FED199-D936-45D2-AF09-1FD3F69D1CDA}"/>
    <cellStyle name="Calculation 2 2 2 17" xfId="12395" xr:uid="{2D9636D5-C879-4386-8C42-E2CC7A195DB3}"/>
    <cellStyle name="Calculation 2 2 2 18" xfId="12479" xr:uid="{1FDB5EB8-3D73-47E6-8354-C1058CB9B544}"/>
    <cellStyle name="Calculation 2 2 2 19" xfId="12513" xr:uid="{1376973E-2B59-47B9-A059-0FD331928DEC}"/>
    <cellStyle name="Calculation 2 2 2 2" xfId="9766" xr:uid="{00000000-0005-0000-0000-000003030000}"/>
    <cellStyle name="Calculation 2 2 2 2 10" xfId="10555" xr:uid="{6988A9AF-EA0C-4D77-B6BA-0A1DC4B9A4D3}"/>
    <cellStyle name="Calculation 2 2 2 2 11" xfId="11874" xr:uid="{2705DC10-01DE-45A2-A9B8-4631F3F8270A}"/>
    <cellStyle name="Calculation 2 2 2 2 12" xfId="11936" xr:uid="{87998ADB-33E9-4AEC-BBB4-E35AC5AC93CF}"/>
    <cellStyle name="Calculation 2 2 2 2 13" xfId="11962" xr:uid="{98FEFA6E-3F02-47B3-AF49-5E769942EC1A}"/>
    <cellStyle name="Calculation 2 2 2 2 14" xfId="12017" xr:uid="{C91AE5FF-D074-488B-9334-B1B4EE5E4264}"/>
    <cellStyle name="Calculation 2 2 2 2 15" xfId="12076" xr:uid="{2BDA2DDF-723D-48E8-9DDC-195D26491D92}"/>
    <cellStyle name="Calculation 2 2 2 2 16" xfId="12123" xr:uid="{E46FEBED-F880-44FA-89A1-235FAA7796E5}"/>
    <cellStyle name="Calculation 2 2 2 2 17" xfId="12169" xr:uid="{F7ABACD0-42EC-4807-A861-BC3AE73A9796}"/>
    <cellStyle name="Calculation 2 2 2 2 18" xfId="12202" xr:uid="{436C4F42-40E9-4D09-8525-1DB0E49DA32E}"/>
    <cellStyle name="Calculation 2 2 2 2 19" xfId="12249" xr:uid="{CAAF32DE-5F87-4366-8699-247C909AE059}"/>
    <cellStyle name="Calculation 2 2 2 2 2" xfId="10310" xr:uid="{2500162E-6D7D-4DEA-B51A-55A792D2E538}"/>
    <cellStyle name="Calculation 2 2 2 2 20" xfId="12282" xr:uid="{4F7E7EA1-B466-4EED-A229-DAE12A06DC09}"/>
    <cellStyle name="Calculation 2 2 2 2 21" xfId="12343" xr:uid="{3281190B-FC60-4CD9-8A33-D6EAD4CEE9F6}"/>
    <cellStyle name="Calculation 2 2 2 2 22" xfId="12376" xr:uid="{30ADBA78-06F3-411B-89C8-A5B9525D644B}"/>
    <cellStyle name="Calculation 2 2 2 2 23" xfId="12414" xr:uid="{22C381CB-63E5-497A-87F2-6C752EA1187E}"/>
    <cellStyle name="Calculation 2 2 2 2 24" xfId="12437" xr:uid="{73176F3A-F2F6-4D5B-927F-C6B744AA4E1E}"/>
    <cellStyle name="Calculation 2 2 2 2 25" xfId="12454" xr:uid="{7046A4CB-2A44-4E45-9CE6-78CF7CE86DE7}"/>
    <cellStyle name="Calculation 2 2 2 2 26" xfId="12482" xr:uid="{76DFC1B1-F0D7-4A63-A5E9-CA4F550009A8}"/>
    <cellStyle name="Calculation 2 2 2 2 27" xfId="11991" xr:uid="{3A2D2093-BE7C-4852-B3E8-860F1AFD99B8}"/>
    <cellStyle name="Calculation 2 2 2 2 28" xfId="12552" xr:uid="{46FC9B0B-59EF-43AA-B9C9-46D466253F70}"/>
    <cellStyle name="Calculation 2 2 2 2 29" xfId="12580" xr:uid="{B2B97273-833A-45FE-9119-06AA30BF2FA4}"/>
    <cellStyle name="Calculation 2 2 2 2 3" xfId="10345" xr:uid="{5867AA1D-16A5-4D99-86B5-5613AF0E67F1}"/>
    <cellStyle name="Calculation 2 2 2 2 30" xfId="12605" xr:uid="{131BA052-10C5-4829-B9C1-89693A2BF967}"/>
    <cellStyle name="Calculation 2 2 2 2 31" xfId="12637" xr:uid="{5D70705C-24EA-4D83-AFE4-6BDE987AF2EC}"/>
    <cellStyle name="Calculation 2 2 2 2 32" xfId="12672" xr:uid="{4F57518B-F137-4EA5-94ED-367362C10BCC}"/>
    <cellStyle name="Calculation 2 2 2 2 33" xfId="12700" xr:uid="{86A7F442-A091-4924-A82F-A3CB0961943F}"/>
    <cellStyle name="Calculation 2 2 2 2 34" xfId="12722" xr:uid="{6809A7B3-625E-4D77-96B3-07242334E0F5}"/>
    <cellStyle name="Calculation 2 2 2 2 35" xfId="12746" xr:uid="{991EBE85-057A-40DC-8407-B9C09A5BE938}"/>
    <cellStyle name="Calculation 2 2 2 2 36" xfId="12809" xr:uid="{7B18E9ED-F259-4A10-A456-3C594CB8D0DC}"/>
    <cellStyle name="Calculation 2 2 2 2 4" xfId="10374" xr:uid="{18675A96-88D2-4AC5-AD71-B6BE7369D4D5}"/>
    <cellStyle name="Calculation 2 2 2 2 5" xfId="10405" xr:uid="{96A1FF20-071F-4315-8CCD-09DFA74B705A}"/>
    <cellStyle name="Calculation 2 2 2 2 6" xfId="10238" xr:uid="{298D6FB2-9A46-464A-84B3-B48CD48B38CA}"/>
    <cellStyle name="Calculation 2 2 2 2 7" xfId="10457" xr:uid="{92466A3C-D02A-4D96-B7FF-46784639C2E6}"/>
    <cellStyle name="Calculation 2 2 2 2 8" xfId="10479" xr:uid="{AA278560-464A-4AEE-9068-C580FAA646E5}"/>
    <cellStyle name="Calculation 2 2 2 2 9" xfId="10528" xr:uid="{A168B4EF-2851-4A69-9ABD-476CF1E7B0F1}"/>
    <cellStyle name="Calculation 2 2 2 20" xfId="12614" xr:uid="{E2272C50-09A9-4A51-AEAD-54A05E6A19AC}"/>
    <cellStyle name="Calculation 2 2 2 21" xfId="12649" xr:uid="{1346C95F-43D8-4C76-BEEB-0BB9577C2E7C}"/>
    <cellStyle name="Calculation 2 2 2 3" xfId="9815" xr:uid="{3C4B84CA-C4D0-4B74-86EC-20E0AC56BA91}"/>
    <cellStyle name="Calculation 2 2 2 4" xfId="10275" xr:uid="{14BA5868-309D-4F3B-8B71-8297EF1483E1}"/>
    <cellStyle name="Calculation 2 2 2 5" xfId="10293" xr:uid="{FBD0CA3C-4796-4E46-9F7B-F7334A91307E}"/>
    <cellStyle name="Calculation 2 2 2 6" xfId="10415" xr:uid="{05AAAE9D-70A1-4501-9AF7-7D6942ED95A2}"/>
    <cellStyle name="Calculation 2 2 2 7" xfId="10490" xr:uid="{5371CB19-1DC8-4730-858E-38FD16D0D5B9}"/>
    <cellStyle name="Calculation 2 2 2 8" xfId="11800" xr:uid="{442FE54C-CF73-4A66-B39D-872DC46FF729}"/>
    <cellStyle name="Calculation 2 2 2 9" xfId="11843" xr:uid="{012BC5E1-F835-44D0-B6F4-3E64C6C953C0}"/>
    <cellStyle name="Calculation 2 2 20" xfId="12526" xr:uid="{31BD9E75-8321-4033-AD86-0D306756741B}"/>
    <cellStyle name="Calculation 2 2 21" xfId="12626" xr:uid="{EA8FF188-46DE-445D-ACC8-EB51E331095D}"/>
    <cellStyle name="Calculation 2 2 22" xfId="12679" xr:uid="{EB63CDE9-B446-4D38-A2F9-365E1DDA43EE}"/>
    <cellStyle name="Calculation 2 2 3" xfId="9752" xr:uid="{00000000-0005-0000-0000-000004030000}"/>
    <cellStyle name="Calculation 2 2 3 10" xfId="10541" xr:uid="{F5D510CF-C6B7-4462-A874-4B90D53B0E21}"/>
    <cellStyle name="Calculation 2 2 3 11" xfId="11864" xr:uid="{473F76EB-9827-44F8-957B-DB4B897A2BB5}"/>
    <cellStyle name="Calculation 2 2 3 12" xfId="11924" xr:uid="{674250CB-EE7A-458E-8101-518E3E0DF00D}"/>
    <cellStyle name="Calculation 2 2 3 13" xfId="11948" xr:uid="{4FA212F9-C9B8-4B4A-BD39-7112487CFD60}"/>
    <cellStyle name="Calculation 2 2 3 14" xfId="12003" xr:uid="{304013B7-E994-4097-92F2-CCB4076B3B5F}"/>
    <cellStyle name="Calculation 2 2 3 15" xfId="12062" xr:uid="{7DF90B47-6645-4D3A-9FBB-33D53D384F87}"/>
    <cellStyle name="Calculation 2 2 3 16" xfId="12109" xr:uid="{CFF5AD89-582F-4D82-BD25-D2E7B7D04EDE}"/>
    <cellStyle name="Calculation 2 2 3 17" xfId="12156" xr:uid="{118BBF2D-6E47-4627-A562-005ADF6001DF}"/>
    <cellStyle name="Calculation 2 2 3 18" xfId="12188" xr:uid="{5584F435-6423-4AB2-A642-572D0ABED09A}"/>
    <cellStyle name="Calculation 2 2 3 19" xfId="11748" xr:uid="{759D4B1B-0EA5-410D-8205-A449E215C072}"/>
    <cellStyle name="Calculation 2 2 3 2" xfId="10296" xr:uid="{1CA22667-8330-4DBE-926D-EB0F875AC943}"/>
    <cellStyle name="Calculation 2 2 3 20" xfId="12268" xr:uid="{B5EFE1F6-42D3-48D7-82D1-B525AAFF76A6}"/>
    <cellStyle name="Calculation 2 2 3 21" xfId="12330" xr:uid="{2FD67930-7536-45FF-8878-6AE3A3D6F94D}"/>
    <cellStyle name="Calculation 2 2 3 22" xfId="11782" xr:uid="{239F7CE5-F502-4E15-B376-B55861C3305D}"/>
    <cellStyle name="Calculation 2 2 3 23" xfId="11880" xr:uid="{22673A4D-A171-4CB6-B1A7-08DCCC20E793}"/>
    <cellStyle name="Calculation 2 2 3 24" xfId="12424" xr:uid="{18AFF2A7-4A9A-41D4-8B8C-0E82AFFE777F}"/>
    <cellStyle name="Calculation 2 2 3 25" xfId="11837" xr:uid="{1C61FEBE-A55C-4745-AC2E-BE8727B5BE30}"/>
    <cellStyle name="Calculation 2 2 3 26" xfId="12468" xr:uid="{AAE20E47-2554-4538-B817-0C63926C55A1}"/>
    <cellStyle name="Calculation 2 2 3 27" xfId="12046" xr:uid="{81B87CD4-E822-425E-B840-F16BE8328625}"/>
    <cellStyle name="Calculation 2 2 3 28" xfId="12538" xr:uid="{14E2F9A3-45FF-43C4-93F3-2C808BCC052F}"/>
    <cellStyle name="Calculation 2 2 3 29" xfId="12566" xr:uid="{0EEABFD9-D301-4149-BB5A-8718E0E6E99E}"/>
    <cellStyle name="Calculation 2 2 3 3" xfId="10331" xr:uid="{4D3C0B48-9F41-4C91-8D04-3D194BA3EF0D}"/>
    <cellStyle name="Calculation 2 2 3 30" xfId="12594" xr:uid="{789CB033-24C5-479A-BAD9-FF544D698090}"/>
    <cellStyle name="Calculation 2 2 3 31" xfId="12225" xr:uid="{EE6BB474-EB24-4370-9E26-5736E6D999CD}"/>
    <cellStyle name="Calculation 2 2 3 32" xfId="12660" xr:uid="{C200DEE5-C485-417A-B78E-D298F280C58C}"/>
    <cellStyle name="Calculation 2 2 3 33" xfId="12686" xr:uid="{6F6DFEA2-82AD-4891-B89F-B10AFB34FEAE}"/>
    <cellStyle name="Calculation 2 2 3 34" xfId="12711" xr:uid="{4ADAA6B9-3C41-44A7-97ED-C31E8D214A0B}"/>
    <cellStyle name="Calculation 2 2 3 35" xfId="12732" xr:uid="{5DA4AF0F-790B-43CD-A528-8AFDA64A2D9B}"/>
    <cellStyle name="Calculation 2 2 3 36" xfId="12795" xr:uid="{FCBACC99-6A73-4C29-BB9B-A34B9F6E50BF}"/>
    <cellStyle name="Calculation 2 2 3 4" xfId="10360" xr:uid="{56F0AC09-B8FF-49ED-87FB-44BF91325103}"/>
    <cellStyle name="Calculation 2 2 3 5" xfId="10392" xr:uid="{2C2A9812-A366-415E-885A-86691F79D2CE}"/>
    <cellStyle name="Calculation 2 2 3 6" xfId="10253" xr:uid="{79F328C9-3462-40D4-A853-F108DCECCF0A}"/>
    <cellStyle name="Calculation 2 2 3 7" xfId="10447" xr:uid="{1E1BF7E2-205C-4C45-9443-3897C4A3EE9C}"/>
    <cellStyle name="Calculation 2 2 3 8" xfId="10467" xr:uid="{E24F9E2C-FE95-4775-B793-B8849AD3A5B5}"/>
    <cellStyle name="Calculation 2 2 3 9" xfId="10514" xr:uid="{8298BE74-622D-4595-A3EB-92F5DE3A203D}"/>
    <cellStyle name="Calculation 2 2 4" xfId="9806" xr:uid="{D3E4BCFD-14A9-4EB5-92C2-630F582EF0DE}"/>
    <cellStyle name="Calculation 2 2 5" xfId="10279" xr:uid="{304910FF-B4CF-48D5-9045-D4955F7A94E2}"/>
    <cellStyle name="Calculation 2 2 6" xfId="10321" xr:uid="{6B3259E6-9ACA-4899-91BD-A2A1D2BC0E18}"/>
    <cellStyle name="Calculation 2 2 7" xfId="10427" xr:uid="{C2F006BF-8100-4AF7-A9A0-087C6A8BC894}"/>
    <cellStyle name="Calculation 2 2 8" xfId="10502" xr:uid="{47F6D57D-7446-42CB-A776-EDF1B0144946}"/>
    <cellStyle name="Calculation 2 2 9" xfId="11814" xr:uid="{241CE46D-3695-4226-AB18-4D8E10FFEE7B}"/>
    <cellStyle name="Calculation 2 20" xfId="12213" xr:uid="{BA13930A-9EA4-4B1F-B285-4CE07F399699}"/>
    <cellStyle name="Calculation 2 21" xfId="12299" xr:uid="{81FC9510-0CDD-4AD1-9A5B-06323EDC5191}"/>
    <cellStyle name="Calculation 2 22" xfId="12353" xr:uid="{33E3EFDB-9C6C-4DAE-A611-2F1336997CC4}"/>
    <cellStyle name="Calculation 2 23" xfId="12389" xr:uid="{D50CB9A7-3640-4565-AE96-71B19AD81414}"/>
    <cellStyle name="Calculation 2 24" xfId="12434" xr:uid="{86B5C3BC-B11C-446F-BE86-3E3E97034B4B}"/>
    <cellStyle name="Calculation 2 25" xfId="12507" xr:uid="{26304052-0B7C-4B69-8520-C0B50B863968}"/>
    <cellStyle name="Calculation 2 26" xfId="12586" xr:uid="{DFCE6232-584D-436A-9885-1473C0FFFF7C}"/>
    <cellStyle name="Calculation 2 27" xfId="12643" xr:uid="{D1DE9719-EA1A-4693-B684-14961CA06D25}"/>
    <cellStyle name="Calculation 2 3" xfId="78" xr:uid="{00000000-0005-0000-0000-000005030000}"/>
    <cellStyle name="Calculation 2 3 10" xfId="11906" xr:uid="{EF8FCF66-9F5E-44EE-8489-D858A8E74889}"/>
    <cellStyle name="Calculation 2 3 11" xfId="11997" xr:uid="{4410F1FB-091C-4FF6-A449-5BADDDC9C81F}"/>
    <cellStyle name="Calculation 2 3 12" xfId="12095" xr:uid="{5B63B1F2-000D-4FFF-8D78-42A906F7EC62}"/>
    <cellStyle name="Calculation 2 3 13" xfId="12146" xr:uid="{013F1EC9-2C9E-4C55-80BB-0FED11A799C2}"/>
    <cellStyle name="Calculation 2 3 14" xfId="12240" xr:uid="{49C1EF4D-1831-4BE1-8463-7C79D8B016CB}"/>
    <cellStyle name="Calculation 2 3 15" xfId="12311" xr:uid="{60819762-ED18-41AD-94FB-1879AF2AF0C1}"/>
    <cellStyle name="Calculation 2 3 16" xfId="12365" xr:uid="{AE9FDF21-E1F4-4CC8-AA6A-D7480E8F6018}"/>
    <cellStyle name="Calculation 2 3 17" xfId="12401" xr:uid="{75F993E6-D812-4174-BFB2-DB3BADE74D80}"/>
    <cellStyle name="Calculation 2 3 18" xfId="12491" xr:uid="{29E8FD62-907B-40F0-A2A3-AE6719735F68}"/>
    <cellStyle name="Calculation 2 3 19" xfId="12519" xr:uid="{54DF38D5-F03D-4F33-B367-8B9732335264}"/>
    <cellStyle name="Calculation 2 3 2" xfId="9760" xr:uid="{00000000-0005-0000-0000-000006030000}"/>
    <cellStyle name="Calculation 2 3 2 10" xfId="10549" xr:uid="{D6A2D92E-A693-4139-B89B-7585EAEE7C25}"/>
    <cellStyle name="Calculation 2 3 2 11" xfId="11870" xr:uid="{CCD69B3F-1D1F-4AC1-89F9-E62FD0FF9404}"/>
    <cellStyle name="Calculation 2 3 2 12" xfId="11930" xr:uid="{70390D75-27F7-47F1-9B4A-0E3D4F67C351}"/>
    <cellStyle name="Calculation 2 3 2 13" xfId="11956" xr:uid="{3AA220E6-A0A9-4F3A-9AA6-62728E3DB2BD}"/>
    <cellStyle name="Calculation 2 3 2 14" xfId="12011" xr:uid="{506F95E7-0F51-410F-9A9A-4B01AD112FCC}"/>
    <cellStyle name="Calculation 2 3 2 15" xfId="12070" xr:uid="{D6FFBAD3-BB90-4D75-B076-9E610388DFBA}"/>
    <cellStyle name="Calculation 2 3 2 16" xfId="12117" xr:uid="{0BF23193-CABD-4424-9EC7-7573C83046DB}"/>
    <cellStyle name="Calculation 2 3 2 17" xfId="12163" xr:uid="{94CEAE04-B997-4A7E-AF57-BF76A3FD4BC7}"/>
    <cellStyle name="Calculation 2 3 2 18" xfId="12196" xr:uid="{860D3C74-9B33-4FB3-B74A-4BF7CA24AF82}"/>
    <cellStyle name="Calculation 2 3 2 19" xfId="12243" xr:uid="{F39C6C0B-6DC4-4572-BAC8-3E51A9242837}"/>
    <cellStyle name="Calculation 2 3 2 2" xfId="10304" xr:uid="{71C3858D-4750-4964-8A89-95FFEB28547D}"/>
    <cellStyle name="Calculation 2 3 2 20" xfId="12276" xr:uid="{61934D61-02AF-4C4C-9CA3-805E1A5917A7}"/>
    <cellStyle name="Calculation 2 3 2 21" xfId="12337" xr:uid="{3527E546-B905-4CBA-841B-602FB9F776A3}"/>
    <cellStyle name="Calculation 2 3 2 22" xfId="11767" xr:uid="{FE24689C-41B0-4176-B92C-76B407090147}"/>
    <cellStyle name="Calculation 2 3 2 23" xfId="11790" xr:uid="{CD30AEA8-41D6-4EC1-AF09-FBE758E6A163}"/>
    <cellStyle name="Calculation 2 3 2 24" xfId="12431" xr:uid="{94653E9D-7ECF-4CF9-89C1-1C367487FF7B}"/>
    <cellStyle name="Calculation 2 3 2 25" xfId="12448" xr:uid="{2423F4A7-CD1D-4E0E-B1D2-0938FCD7061F}"/>
    <cellStyle name="Calculation 2 3 2 26" xfId="12476" xr:uid="{FB34B037-87BF-40AE-85A9-F80A28138672}"/>
    <cellStyle name="Calculation 2 3 2 27" xfId="12053" xr:uid="{826966E4-D1CB-4ECA-AD6B-32364FD0D8C8}"/>
    <cellStyle name="Calculation 2 3 2 28" xfId="12546" xr:uid="{21C872CD-F799-4065-978D-B468DEF23A7F}"/>
    <cellStyle name="Calculation 2 3 2 29" xfId="12574" xr:uid="{A0C4A104-40ED-49C1-A3C6-6C2E8AE6A55C}"/>
    <cellStyle name="Calculation 2 3 2 3" xfId="10339" xr:uid="{023332D0-E661-4B2A-8C71-5FF59A26468F}"/>
    <cellStyle name="Calculation 2 3 2 30" xfId="12601" xr:uid="{F9100602-05F3-40CE-81CE-F0BE5C44ABF9}"/>
    <cellStyle name="Calculation 2 3 2 31" xfId="12175" xr:uid="{8D1CEC7E-EBE9-4784-9835-F10BB517E1B9}"/>
    <cellStyle name="Calculation 2 3 2 32" xfId="12666" xr:uid="{35B31C86-49B5-474B-876D-806B88D5D7D9}"/>
    <cellStyle name="Calculation 2 3 2 33" xfId="12694" xr:uid="{3892DCDB-8C39-40D1-98C5-BB9C24BBD2F8}"/>
    <cellStyle name="Calculation 2 3 2 34" xfId="12717" xr:uid="{771C531C-1A20-4B0D-B793-261BB8BA57F4}"/>
    <cellStyle name="Calculation 2 3 2 35" xfId="12740" xr:uid="{41745026-9E1F-4DDB-9549-A3014500E630}"/>
    <cellStyle name="Calculation 2 3 2 36" xfId="12803" xr:uid="{0FD262CC-0D2D-4EBC-B71C-01DF55AA9971}"/>
    <cellStyle name="Calculation 2 3 2 4" xfId="10368" xr:uid="{AAE70843-7550-445D-A382-0FDBDB1107B4}"/>
    <cellStyle name="Calculation 2 3 2 5" xfId="10399" xr:uid="{44BF3E93-AAF4-4540-A1F1-B9D301DDAEE3}"/>
    <cellStyle name="Calculation 2 3 2 6" xfId="10241" xr:uid="{69D485FA-D1AE-4441-8296-DD09965E154E}"/>
    <cellStyle name="Calculation 2 3 2 7" xfId="10453" xr:uid="{2FFFA237-7123-4540-87FD-D3C260030C0C}"/>
    <cellStyle name="Calculation 2 3 2 8" xfId="10473" xr:uid="{0DCD8445-65E5-40F2-BA06-D314075238C7}"/>
    <cellStyle name="Calculation 2 3 2 9" xfId="10522" xr:uid="{AC01CF72-82EC-4067-B252-A7DEA4871612}"/>
    <cellStyle name="Calculation 2 3 20" xfId="12620" xr:uid="{17B957F2-971C-465F-ABDC-4B95407EBBDF}"/>
    <cellStyle name="Calculation 2 3 21" xfId="12655" xr:uid="{A8FD7C7A-E6CB-471C-B71E-4F539CC573EB}"/>
    <cellStyle name="Calculation 2 3 3" xfId="9810" xr:uid="{5B8CA760-1B85-4000-9B89-8FDDE2905003}"/>
    <cellStyle name="Calculation 2 3 4" xfId="10277" xr:uid="{ABA810A2-ACD5-44D5-90DB-753FEBEE5B63}"/>
    <cellStyle name="Calculation 2 3 5" xfId="10313" xr:uid="{8C108945-FD9E-4157-9FEE-FC01F7B83955}"/>
    <cellStyle name="Calculation 2 3 6" xfId="10421" xr:uid="{BDBE158C-B8AD-4532-B99E-9797E6DCDC92}"/>
    <cellStyle name="Calculation 2 3 7" xfId="10496" xr:uid="{BD10E55A-07FA-4933-A332-2DDA67525172}"/>
    <cellStyle name="Calculation 2 3 8" xfId="11806" xr:uid="{A43DEDC4-83A8-4714-93BC-10A51CA654D1}"/>
    <cellStyle name="Calculation 2 3 9" xfId="11849" xr:uid="{E61AAEA8-ECC4-45A5-9C85-7F74E1BF712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1600" xr:uid="{7FE428F1-01D0-4541-A234-1E66D1E7D58D}"/>
    <cellStyle name="Commentaire 11" xfId="11598" xr:uid="{FB14AFDE-5D26-4D4C-93E3-14718D49BE7F}"/>
    <cellStyle name="Commentaire 12" xfId="11189" xr:uid="{E008E66B-0A8A-4715-B1AE-8E6EDE5FC30D}"/>
    <cellStyle name="Commentaire 13" xfId="11602" xr:uid="{FE70D958-20C2-4F25-B2A3-C7608D8A4BDD}"/>
    <cellStyle name="Commentaire 14" xfId="11607" xr:uid="{B2523F6C-EC6E-4DFE-BF8D-6D1A52822B61}"/>
    <cellStyle name="Commentaire 15" xfId="11611" xr:uid="{2A129EAE-9562-46D0-BC0F-DF6C92F21489}"/>
    <cellStyle name="Commentaire 16" xfId="11614" xr:uid="{3D59FFE8-BC4C-4D7D-A1C1-6A957960E733}"/>
    <cellStyle name="Commentaire 17" xfId="11616" xr:uid="{B7A6498E-39A1-47D2-A319-3C352740145F}"/>
    <cellStyle name="Commentaire 18" xfId="11218" xr:uid="{73EF084E-5EA5-4F16-BE8E-B5661622CE8A}"/>
    <cellStyle name="Commentaire 19" xfId="11226" xr:uid="{AE9104DE-5EB7-4B1E-835B-8193AFB758D3}"/>
    <cellStyle name="Commentaire 2" xfId="9779" xr:uid="{B2129418-F7F6-4824-8392-8CDC4548E845}"/>
    <cellStyle name="Commentaire 20" xfId="11234" xr:uid="{71D84115-5801-4207-B2AB-E0DA2C2BBFEF}"/>
    <cellStyle name="Commentaire 21" xfId="11632" xr:uid="{C329232B-76CD-4320-A833-A42003181711}"/>
    <cellStyle name="Commentaire 22" xfId="11251" xr:uid="{9D0FC983-2713-4B0D-BAD9-FD1B5CDD640F}"/>
    <cellStyle name="Commentaire 23" xfId="11268" xr:uid="{317464C4-5230-4CB7-8E56-F59C4208BB19}"/>
    <cellStyle name="Commentaire 24" xfId="11276" xr:uid="{DC4A38E5-7E28-46B0-A363-A336F4613466}"/>
    <cellStyle name="Commentaire 25" xfId="11278" xr:uid="{3C3A1D58-BDF2-452F-BDC6-4A24D931EF06}"/>
    <cellStyle name="Commentaire 26" xfId="11662" xr:uid="{138F4179-4CE3-4CCD-946E-6BC6DEA63548}"/>
    <cellStyle name="Commentaire 27" xfId="11284" xr:uid="{896D4640-AAA3-4F8F-AAE5-058E85B1E98E}"/>
    <cellStyle name="Commentaire 28" xfId="11671" xr:uid="{98074C69-A9B5-4FCD-9CA1-31ACC1AFCE18}"/>
    <cellStyle name="Commentaire 29" xfId="11300" xr:uid="{E7B7E42E-BA81-4A93-A729-A50182A1CDE3}"/>
    <cellStyle name="Commentaire 3" xfId="10052" xr:uid="{A9B7C7FE-51EC-4D03-99DC-CA13761B654E}"/>
    <cellStyle name="Commentaire 30" xfId="11691" xr:uid="{24FF60C3-84FD-44FB-BD68-57C6E7EC2530}"/>
    <cellStyle name="Commentaire 31" xfId="11304" xr:uid="{BA6A7914-4C92-4EA4-8ED0-8123EE1BF678}"/>
    <cellStyle name="Commentaire 4" xfId="10196" xr:uid="{80A87FCF-D615-4EA9-9569-53A7C322EC89}"/>
    <cellStyle name="Commentaire 5" xfId="10055" xr:uid="{E68F5C12-00AE-4504-AEA5-6A3ABEAAB2C3}"/>
    <cellStyle name="Commentaire 6" xfId="10200" xr:uid="{B973F085-7F0D-4992-A45C-0027D9F76307}"/>
    <cellStyle name="Commentaire 7" xfId="10201" xr:uid="{1B520C76-4BFF-417E-B2D3-C11361EDFCF8}"/>
    <cellStyle name="Commentaire 8" xfId="10202" xr:uid="{A9E68F6B-6AF3-4E46-8881-D02FC8CF5A69}"/>
    <cellStyle name="Commentaire 9" xfId="10068" xr:uid="{EE900DE1-1F1B-4C0E-B55C-D731EB2FB0C6}"/>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061" xr:uid="{17304A19-90AA-47A8-B2D5-D4932F7427D4}"/>
    <cellStyle name="Currency [2] 11" xfId="10199" xr:uid="{87033E11-0096-4787-B69C-164C18252896}"/>
    <cellStyle name="Currency [2] 12" xfId="10062" xr:uid="{818DF461-84D7-4EBF-8E42-CD004BB47CD5}"/>
    <cellStyle name="Currency [2] 13" xfId="10063" xr:uid="{134BA357-CC0A-4D83-91D2-ABCF3927B8DE}"/>
    <cellStyle name="Currency [2] 14" xfId="10066" xr:uid="{3396F6B5-88A1-4107-815E-91BBEF169240}"/>
    <cellStyle name="Currency [2] 15" xfId="10989" xr:uid="{764A0365-3F3E-452F-AD75-2B29954E0021}"/>
    <cellStyle name="Currency [2] 16" xfId="11599" xr:uid="{94E9B654-5ABB-4A88-9227-AD7542E604CF}"/>
    <cellStyle name="Currency [2] 17" xfId="11180" xr:uid="{F5F39A2E-436E-4159-84B9-22FC7EF99A8E}"/>
    <cellStyle name="Currency [2] 18" xfId="11597" xr:uid="{0693FFF1-C816-4365-890E-8B6D5452B7E2}"/>
    <cellStyle name="Currency [2] 19" xfId="11601" xr:uid="{2887F7B8-391D-417B-8E59-262E14F160CD}"/>
    <cellStyle name="Currency [2] 2" xfId="6862" xr:uid="{00000000-0005-0000-0000-000018040000}"/>
    <cellStyle name="Currency [2] 2 10" xfId="9979" xr:uid="{C52EE55E-1A33-478E-8C0B-6C153F6F418B}"/>
    <cellStyle name="Currency [2] 2 11" xfId="10126" xr:uid="{22789E8B-137E-4975-B3F1-C880AD97C6CD}"/>
    <cellStyle name="Currency [2] 2 12" xfId="9982" xr:uid="{0D65AC5B-A160-4854-B286-D48ED56416E4}"/>
    <cellStyle name="Currency [2] 2 13" xfId="10132" xr:uid="{5394A9DC-6C2A-47B2-8754-B1B0DDA85EFC}"/>
    <cellStyle name="Currency [2] 2 14" xfId="9985" xr:uid="{FEB4BA92-5C67-4311-A4DC-702E83AA36AE}"/>
    <cellStyle name="Currency [2] 2 15" xfId="10129" xr:uid="{9AF4797D-1570-4726-A336-C3C78F62F988}"/>
    <cellStyle name="Currency [2] 2 16" xfId="11417" xr:uid="{443F2941-633C-4187-837E-EA7269B8C4C9}"/>
    <cellStyle name="Currency [2] 2 17" xfId="11074" xr:uid="{530EB02B-27BB-4548-B583-AD7249AF10FB}"/>
    <cellStyle name="Currency [2] 2 18" xfId="11007" xr:uid="{DF90CB45-8886-471B-B411-BE2D97EA1B01}"/>
    <cellStyle name="Currency [2] 2 19" xfId="11010" xr:uid="{7E0B21A7-EFFD-4BDF-BF00-D269BF6296F9}"/>
    <cellStyle name="Currency [2] 2 2" xfId="9801" xr:uid="{9DF45EAD-6794-4672-8A23-F634AE2BD852}"/>
    <cellStyle name="Currency [2] 2 20" xfId="11372" xr:uid="{D856C45F-18BA-48D7-B0C9-877A14441CE0}"/>
    <cellStyle name="Currency [2] 2 21" xfId="11013" xr:uid="{909C7B09-17BA-4373-B006-0AC3CC2DC9E6}"/>
    <cellStyle name="Currency [2] 2 22" xfId="11376" xr:uid="{04A3045C-051B-4A08-A681-5F6E67A47DCA}"/>
    <cellStyle name="Currency [2] 2 23" xfId="11019" xr:uid="{5A62FA86-B6FE-4C14-B240-1A1851647B2F}"/>
    <cellStyle name="Currency [2] 2 24" xfId="11378" xr:uid="{547224B4-F932-407E-9674-3F1654EBFB23}"/>
    <cellStyle name="Currency [2] 2 25" xfId="11022" xr:uid="{FD4C0272-5CAB-4280-8FFA-9152E935FA1E}"/>
    <cellStyle name="Currency [2] 2 26" xfId="11025" xr:uid="{4753B080-10A9-4167-AD02-EDDE01790B33}"/>
    <cellStyle name="Currency [2] 2 27" xfId="11386" xr:uid="{3B7C81D9-043B-417E-B5FE-6A3C0C676C2A}"/>
    <cellStyle name="Currency [2] 2 28" xfId="11031" xr:uid="{CC442173-BE90-4EAA-B2BC-2A278CD1EE58}"/>
    <cellStyle name="Currency [2] 2 29" xfId="11381" xr:uid="{41ED59B8-D8DB-461A-89DD-08D0167ED88C}"/>
    <cellStyle name="Currency [2] 2 3" xfId="10138" xr:uid="{FAC4ADEB-3414-4B60-8C76-9AEA0E3BD3AB}"/>
    <cellStyle name="Currency [2] 2 30" xfId="11028" xr:uid="{97670357-1EC6-46AC-BEB2-35CFA7025D81}"/>
    <cellStyle name="Currency [2] 2 31" xfId="11384" xr:uid="{2A548E5F-FBA5-4802-BBA9-199F7FCCB05E}"/>
    <cellStyle name="Currency [2] 2 32" xfId="11034" xr:uid="{C07AB3FA-28A8-4B06-8799-6FFDD95E7C8C}"/>
    <cellStyle name="Currency [2] 2 33" xfId="11037" xr:uid="{6C518D54-BC7D-4CE9-B5FB-AA860AF42106}"/>
    <cellStyle name="Currency [2] 2 34" xfId="11390" xr:uid="{9FCBF399-DA4A-4145-A38D-819392CC7BF5}"/>
    <cellStyle name="Currency [2] 2 35" xfId="11040" xr:uid="{FF4B2A0D-A883-4A49-8D8D-CC48A81C71D8}"/>
    <cellStyle name="Currency [2] 2 36" xfId="11399" xr:uid="{1A41E297-E484-40A3-9F63-3A2DC4D7EEA6}"/>
    <cellStyle name="Currency [2] 2 37" xfId="11043" xr:uid="{0BA6A55A-F677-4E53-B964-BCC0DFEBC020}"/>
    <cellStyle name="Currency [2] 2 38" xfId="11396" xr:uid="{54EBF06E-6521-4386-93A8-D34E5C8FA85F}"/>
    <cellStyle name="Currency [2] 2 39" xfId="11046" xr:uid="{D2486C2A-93B6-42DA-8C02-D037E61D3384}"/>
    <cellStyle name="Currency [2] 2 4" xfId="9995" xr:uid="{D76D4BEE-DDEF-4A6A-A540-E7284E005AC6}"/>
    <cellStyle name="Currency [2] 2 40" xfId="11393" xr:uid="{F5B14945-54E9-4E6D-AA08-D056865C36EE}"/>
    <cellStyle name="Currency [2] 2 41" xfId="11049" xr:uid="{8471B990-8601-449E-AFD5-0982AC02AF58}"/>
    <cellStyle name="Currency [2] 2 42" xfId="11402" xr:uid="{FAEB554F-7F07-45CE-BFBF-08CA68D558E3}"/>
    <cellStyle name="Currency [2] 2 43" xfId="11052" xr:uid="{54409B4F-B8E2-4B44-BDCD-F87CC00C52E7}"/>
    <cellStyle name="Currency [2] 2 44" xfId="11407" xr:uid="{2BBAC653-BAE0-4D91-8B1A-5BE76EB14102}"/>
    <cellStyle name="Currency [2] 2 45" xfId="11055" xr:uid="{28DDD16D-95DE-419F-9583-3FA134EC0DE9}"/>
    <cellStyle name="Currency [2] 2 46" xfId="11411" xr:uid="{5ABB0272-1319-44F6-84D2-1793557B0296}"/>
    <cellStyle name="Currency [2] 2 47" xfId="11405" xr:uid="{217704EE-2CAF-4746-8898-5205CCA423FF}"/>
    <cellStyle name="Currency [2] 2 48" xfId="11058" xr:uid="{57CCFE91-C242-4D9D-B6CE-8A1063A624B7}"/>
    <cellStyle name="Currency [2] 2 49" xfId="11414" xr:uid="{5FA32620-C6F4-4399-B9AC-7DA9009E918E}"/>
    <cellStyle name="Currency [2] 2 5" xfId="10135" xr:uid="{8E3298DF-DB86-489A-B483-D774ACA7BD28}"/>
    <cellStyle name="Currency [2] 2 50" xfId="11061" xr:uid="{B1EC117D-65FA-47CD-983B-67F62ED2CEA5}"/>
    <cellStyle name="Currency [2] 2 51" xfId="12785" xr:uid="{A6D66003-0EF4-41A6-A149-E2FF847857CB}"/>
    <cellStyle name="Currency [2] 2 6" xfId="9972" xr:uid="{C83981C5-463D-42B0-80D4-24321D48C97C}"/>
    <cellStyle name="Currency [2] 2 7" xfId="9975" xr:uid="{DCD8AD9A-2ADF-4198-A2B7-180A672FD89C}"/>
    <cellStyle name="Currency [2] 2 8" xfId="10120" xr:uid="{DD306EC6-FE45-4540-A859-46F6833764E1}"/>
    <cellStyle name="Currency [2] 2 9" xfId="10123" xr:uid="{B27BB731-462D-45E4-A8B5-7FAB00951776}"/>
    <cellStyle name="Currency [2] 20" xfId="11197" xr:uid="{2D9D2C42-F634-4D55-A18C-850C104225D0}"/>
    <cellStyle name="Currency [2] 21" xfId="11606" xr:uid="{AEF3E875-86D2-4E44-892E-511453CDAB7C}"/>
    <cellStyle name="Currency [2] 22" xfId="11206" xr:uid="{E10FB4D8-5915-4DB2-B19E-05D27D8105B6}"/>
    <cellStyle name="Currency [2] 23" xfId="11214" xr:uid="{C6E28CC2-4499-47A3-974E-9D342FEC354C}"/>
    <cellStyle name="Currency [2] 24" xfId="11613" xr:uid="{089C56B7-71C5-4248-B8C7-63368C8E56A8}"/>
    <cellStyle name="Currency [2] 25" xfId="11615" xr:uid="{6CA80ED1-96F9-41A4-A682-3930E142807C}"/>
    <cellStyle name="Currency [2] 26" xfId="11216" xr:uid="{A19EF5CF-2417-4F72-89F7-378603A7B7BA}"/>
    <cellStyle name="Currency [2] 27" xfId="11622" xr:uid="{3A5D2377-4AAC-4138-9598-29F05FA7B824}"/>
    <cellStyle name="Currency [2] 28" xfId="11625" xr:uid="{EE259FAF-AC12-4ABA-A738-D435A8D48ADB}"/>
    <cellStyle name="Currency [2] 29" xfId="11232" xr:uid="{10CD9BB7-5BCB-49BA-BE96-C56B24CBF032}"/>
    <cellStyle name="Currency [2] 3" xfId="9780" xr:uid="{933B9279-FEE3-4635-8223-4E2EE034E86B}"/>
    <cellStyle name="Currency [2] 30" xfId="11626" xr:uid="{ABC61DFE-32DB-4049-917B-07530CDA8D23}"/>
    <cellStyle name="Currency [2] 31" xfId="11635" xr:uid="{30905774-2126-41CE-838A-0A214E2B93F5}"/>
    <cellStyle name="Currency [2] 32" xfId="11250" xr:uid="{FBCDF0AB-1D85-4AE8-8CA1-53288AAF931F}"/>
    <cellStyle name="Currency [2] 33" xfId="11643" xr:uid="{0289730C-FE20-4855-A4E6-6D578E058A2D}"/>
    <cellStyle name="Currency [2] 34" xfId="11266" xr:uid="{F1CA1132-8995-4932-A63E-3C258BA485B1}"/>
    <cellStyle name="Currency [2] 35" xfId="11648" xr:uid="{C0EA5398-0401-4EB7-86BB-8A117FF4C21E}"/>
    <cellStyle name="Currency [2] 36" xfId="11651" xr:uid="{A67691D8-7EB8-42A2-8C30-D1A9FEF7D952}"/>
    <cellStyle name="Currency [2] 37" xfId="11656" xr:uid="{F3B55E39-3D12-47D2-9E6F-02C68F5C076A}"/>
    <cellStyle name="Currency [2] 38" xfId="11277" xr:uid="{FF58F6B5-EDD4-41FD-B9F1-1494975CAD1A}"/>
    <cellStyle name="Currency [2] 39" xfId="11661" xr:uid="{D7FBD3F2-5D13-42D4-B352-44253808B985}"/>
    <cellStyle name="Currency [2] 4" xfId="9962" xr:uid="{20F365A6-2E60-4570-B9EA-4003A238AB6D}"/>
    <cellStyle name="Currency [2] 40" xfId="11287" xr:uid="{F57E19D1-0D0D-49D7-ABC6-51B17C4FAECB}"/>
    <cellStyle name="Currency [2] 41" xfId="11674" xr:uid="{B1345CB3-3A23-4D21-9D9B-40186A898750}"/>
    <cellStyle name="Currency [2] 42" xfId="11299" xr:uid="{19288664-8EF4-4E18-8664-9B3BFBD3F61E}"/>
    <cellStyle name="Currency [2] 43" xfId="11689" xr:uid="{172F6789-1217-4B76-83ED-4069F5CC1218}"/>
    <cellStyle name="Currency [2] 44" xfId="12755" xr:uid="{9518E255-B251-4CCC-9202-D2F65E220822}"/>
    <cellStyle name="Currency [2] 5" xfId="10197" xr:uid="{DDA83549-552C-4CB0-B1A0-5202AF78FA9A}"/>
    <cellStyle name="Currency [2] 6" xfId="10051" xr:uid="{711C5E9B-95A4-415A-BE0B-1DF3038A236C}"/>
    <cellStyle name="Currency [2] 7" xfId="10195" xr:uid="{3739073B-C0A1-4C37-8532-276742E86F02}"/>
    <cellStyle name="Currency [2] 8" xfId="10198" xr:uid="{922363E4-CF75-40EA-8D58-CE54778FE043}"/>
    <cellStyle name="Currency [2] 9" xfId="10058" xr:uid="{2FA70F7B-3184-44FD-A78A-287F6167DEA1}"/>
    <cellStyle name="Currency [3]" xfId="1655" xr:uid="{00000000-0005-0000-0000-000019040000}"/>
    <cellStyle name="Currency 0" xfId="1656" xr:uid="{00000000-0005-0000-0000-00001A040000}"/>
    <cellStyle name="Currency 10" xfId="1657" xr:uid="{00000000-0005-0000-0000-00001B040000}"/>
    <cellStyle name="Currency-- 10" xfId="10181" xr:uid="{5321B4E5-8F45-4E94-8621-CB0D59FD0331}"/>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030" xr:uid="{AD25E145-1E85-4FE6-89A8-7D56437087E8}"/>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180" xr:uid="{E70F0A81-8D9B-4440-93D1-CE2373642A66}"/>
    <cellStyle name="Currency 13" xfId="1706" xr:uid="{00000000-0005-0000-0000-00004C040000}"/>
    <cellStyle name="Currency-- 13" xfId="10034" xr:uid="{5AA5100F-8234-4EF4-BB31-C4BCBB5B80C7}"/>
    <cellStyle name="Currency 14" xfId="1707" xr:uid="{00000000-0005-0000-0000-00004D040000}"/>
    <cellStyle name="Currency-- 14" xfId="10182" xr:uid="{140CD9F1-DA62-4327-84C5-F754DE3DC051}"/>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042" xr:uid="{A4278ABD-8209-43F9-971E-3F14C02C1B69}"/>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183" xr:uid="{793C6B06-3555-4550-BB4F-9D9D191A0A0A}"/>
    <cellStyle name="Currency 16 2" xfId="1748" xr:uid="{00000000-0005-0000-0000-000076040000}"/>
    <cellStyle name="Currency 17" xfId="1749" xr:uid="{00000000-0005-0000-0000-000077040000}"/>
    <cellStyle name="Currency-- 17" xfId="10043" xr:uid="{3027DB49-DB84-4356-B238-F314D8A70A8A}"/>
    <cellStyle name="Currency 18" xfId="1750" xr:uid="{00000000-0005-0000-0000-000078040000}"/>
    <cellStyle name="Currency-- 18" xfId="10184" xr:uid="{43206C65-60BE-4173-A26B-5CE42B141832}"/>
    <cellStyle name="Currency 19" xfId="1751" xr:uid="{00000000-0005-0000-0000-000079040000}"/>
    <cellStyle name="Currency-- 19" xfId="10046" xr:uid="{FB6CE924-985C-4D44-9DEA-FA90B91249BA}"/>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179" xr:uid="{52A86E7F-CD42-4981-8A31-113AC455FAE4}"/>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1004" xr:uid="{D8046C67-A3EB-4BC5-B1EF-333CE35101E4}"/>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1473" xr:uid="{1A412418-96CA-49E1-8D60-735A84B81218}"/>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1088" xr:uid="{274962AD-5619-42BF-8C42-653F8A8CC84B}"/>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1463" xr:uid="{D9A7C2EA-A778-464D-8D97-68268C5A58C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1091" xr:uid="{F9D07053-481D-4B3A-9BA7-6F6C4DEFAC01}"/>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1472" xr:uid="{76C408C1-D164-497C-90FA-FC59B7C07FD8}"/>
    <cellStyle name="Currency 26" xfId="1932" xr:uid="{00000000-0005-0000-0000-00002F050000}"/>
    <cellStyle name="Currency-- 26" xfId="11096" xr:uid="{EE6397FE-49C8-4BE2-86BA-95B00417E42D}"/>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1492" xr:uid="{5528C6CD-F9D7-4201-94C5-B6EDC87F3E2F}"/>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1104" xr:uid="{D1929233-E306-448F-88E7-459ADBC72484}"/>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1503" xr:uid="{07F4DBA3-2E6A-457E-B867-F9057257EF54}"/>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011" xr:uid="{A840BC43-FE1C-4C75-936D-D666837D05D3}"/>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1111" xr:uid="{70B9ECBD-8104-492E-89C2-381DC613C90C}"/>
    <cellStyle name="Currency-- 31" xfId="11508" xr:uid="{E04D234E-EB25-4973-B5E4-40BBC24061FF}"/>
    <cellStyle name="Currency-- 32" xfId="11120" xr:uid="{A47128CC-BB24-41AD-A870-A13070697A1F}"/>
    <cellStyle name="Currency-- 33" xfId="11515" xr:uid="{B18C1495-676F-4F33-B926-F7ABD8E9A98F}"/>
    <cellStyle name="Currency-- 34" xfId="11125" xr:uid="{17F70CB9-2B83-431D-93C3-098007A9D91C}"/>
    <cellStyle name="Currency-- 35" xfId="11525" xr:uid="{0C96A8CA-6826-430A-A618-C77D704F93D7}"/>
    <cellStyle name="Currency-- 36" xfId="11132" xr:uid="{3DDA6A29-315D-4DA6-935F-F1A797CB9B1F}"/>
    <cellStyle name="Currency-- 37" xfId="11533" xr:uid="{BD8C6D4C-6EE3-46C0-A6E1-615EBD2AA99A}"/>
    <cellStyle name="Currency-- 38" xfId="11137" xr:uid="{6E4981BA-BA8E-4707-925D-81B87E0952DC}"/>
    <cellStyle name="Currency-- 39" xfId="11532" xr:uid="{CA755420-AADC-4D18-A3F0-D81BCA22A738}"/>
    <cellStyle name="Currency 4" xfId="2039" xr:uid="{00000000-0005-0000-0000-00009A050000}"/>
    <cellStyle name="Currency-- 4" xfId="10169" xr:uid="{C8478685-21B9-4983-8120-493A565017C6}"/>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40" xfId="11140" xr:uid="{79BA6EBC-301D-4E41-9817-D2368BFF6F45}"/>
    <cellStyle name="Currency-- 41" xfId="11535" xr:uid="{5239ADC1-B529-4FAE-B3DD-7979CC1B3889}"/>
    <cellStyle name="Currency-- 42" xfId="11142" xr:uid="{CD3C224E-F74C-4920-8D4C-39CF37B0451D}"/>
    <cellStyle name="Currency-- 43" xfId="11538" xr:uid="{D416AA61-25BF-4DF4-8597-23E8442AD703}"/>
    <cellStyle name="Currency-- 44" xfId="11148" xr:uid="{A3070261-D391-46B8-9B8C-3BCF3D977CE9}"/>
    <cellStyle name="Currency-- 45" xfId="11541" xr:uid="{6900B776-9F7D-4338-A65B-CD60FD7061D6}"/>
    <cellStyle name="Currency-- 46" xfId="11153" xr:uid="{B39699CA-D680-4240-A170-C1BD86F1A891}"/>
    <cellStyle name="Currency-- 47" xfId="11542" xr:uid="{3F4EFB4D-F74A-44CF-829D-653C42D5BA73}"/>
    <cellStyle name="Currency-- 48" xfId="11160" xr:uid="{29678457-ACB1-4466-AB83-D5D981263F99}"/>
    <cellStyle name="Currency-- 49" xfId="11549" xr:uid="{DA6C9C8F-BDE5-4832-8E9B-2378F7EC95D2}"/>
    <cellStyle name="Currency 5" xfId="2073" xr:uid="{00000000-0005-0000-0000-0000BC050000}"/>
    <cellStyle name="Currency-- 5" xfId="10018" xr:uid="{A3BD6064-BBB8-4C14-BAE3-D0E7F943C80F}"/>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50" xfId="11164" xr:uid="{FBF278FC-026D-4FF4-AE69-D41D62C0AD34}"/>
    <cellStyle name="Currency-- 51" xfId="11551" xr:uid="{F562554D-ED0D-4E92-A3B3-17519E05363D}"/>
    <cellStyle name="Currency-- 52" xfId="11168" xr:uid="{C0F7F24F-BC59-40C2-8E97-622934088870}"/>
    <cellStyle name="Currency-- 53" xfId="11559" xr:uid="{EF2B2597-EDCD-4A14-B431-08CBF9579F33}"/>
    <cellStyle name="Currency-- 54" xfId="11174" xr:uid="{0B8C2F81-9E25-4A3E-B84E-F51864246948}"/>
    <cellStyle name="Currency-- 55" xfId="11564" xr:uid="{B2DAFB95-43D0-48F6-9123-5A25E591069E}"/>
    <cellStyle name="Currency-- 56" xfId="11181" xr:uid="{CED10E34-C6AA-463F-A9C6-468A684E57AC}"/>
    <cellStyle name="Currency-- 57" xfId="11566" xr:uid="{B54DBC94-B8F9-4D2C-8FF1-426331689911}"/>
    <cellStyle name="Currency-- 58" xfId="11184" xr:uid="{4819C9EC-3043-450F-A35F-99CA2F8C3574}"/>
    <cellStyle name="Currency-- 59" xfId="11565" xr:uid="{2033A547-7B55-4555-9217-51277EFD538A}"/>
    <cellStyle name="Currency 6" xfId="2097" xr:uid="{00000000-0005-0000-0000-0000D4050000}"/>
    <cellStyle name="Currency-- 6" xfId="10174" xr:uid="{B49BAD4B-ACE3-40A9-909E-A887B5C6762C}"/>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60" xfId="11188" xr:uid="{13E18F97-1D31-4B8F-903B-955CB1FE47E6}"/>
    <cellStyle name="Currency-- 61" xfId="11573" xr:uid="{B7CF7B07-5151-49AA-B5A2-CB798A75BF10}"/>
    <cellStyle name="Currency-- 62" xfId="11191" xr:uid="{6E26879D-4EFF-4339-88EA-18B4FCF622B2}"/>
    <cellStyle name="Currency-- 63" xfId="11578" xr:uid="{008D4057-2C9D-41A1-9205-49237CEF9B78}"/>
    <cellStyle name="Currency-- 64" xfId="11199" xr:uid="{ED4A93C5-2EF6-405B-8DE1-DEDF633EF00A}"/>
    <cellStyle name="Currency-- 65" xfId="11585" xr:uid="{AFC738BA-91C7-4D4B-A36B-1C8FAAE24F10}"/>
    <cellStyle name="Currency-- 66" xfId="11202" xr:uid="{2724718E-A30F-4B09-B9B7-06C59FABBA32}"/>
    <cellStyle name="Currency-- 67" xfId="11588" xr:uid="{D5D6B99B-51FE-4672-9104-4289DD164A1F}"/>
    <cellStyle name="Currency-- 68" xfId="11207" xr:uid="{2B737213-6D13-4427-8E02-050A100C6396}"/>
    <cellStyle name="Currency-- 69" xfId="11591" xr:uid="{219DDCA9-DBDC-4835-BCD8-A619BA6C6EC0}"/>
    <cellStyle name="Currency 7" xfId="2121" xr:uid="{00000000-0005-0000-0000-0000EC050000}"/>
    <cellStyle name="Currency-- 7" xfId="10024" xr:uid="{57B8A3DB-E046-4E3F-ACDC-83D785B6D384}"/>
    <cellStyle name="Currency 7 2" xfId="2122" xr:uid="{00000000-0005-0000-0000-0000ED050000}"/>
    <cellStyle name="Currency-- 70" xfId="11210" xr:uid="{967C626F-194F-4CA0-9186-9CD997DA38CB}"/>
    <cellStyle name="Currency-- 71" xfId="11592" xr:uid="{7C412D37-AC19-4526-8098-7A1FB14FA964}"/>
    <cellStyle name="Currency-- 72" xfId="11215" xr:uid="{A3243918-C9A8-4812-9A70-126FF32FE5C1}"/>
    <cellStyle name="Currency-- 73" xfId="12756" xr:uid="{C6305B05-39C7-4693-8443-2EB6DFDD65A9}"/>
    <cellStyle name="Currency 8" xfId="2123" xr:uid="{00000000-0005-0000-0000-0000EE050000}"/>
    <cellStyle name="Currency-- 8" xfId="10177" xr:uid="{5B26DEBC-54CE-4EAF-8FBE-A34AF7A89857}"/>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026" xr:uid="{F72A575B-7F0E-43F8-A294-47696C68CC9B}"/>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10" xfId="11139" xr:uid="{884F0FF7-A7D5-4BC6-9EFC-61CA1E427BB8}"/>
    <cellStyle name="Data 11" xfId="11540" xr:uid="{2C639F30-48CB-4070-B7C1-57686FB9FEFE}"/>
    <cellStyle name="Data 12" xfId="11571" xr:uid="{6D990A37-4785-4530-9FDC-EA9A2CCC3DE0}"/>
    <cellStyle name="Data 13" xfId="11584" xr:uid="{ECFAEA60-6405-431E-9047-51BCCA44FF58}"/>
    <cellStyle name="Data 14" xfId="11587" xr:uid="{643CA698-F1C9-498A-9FF0-80FC7AACEED2}"/>
    <cellStyle name="Data 2" xfId="2179" xr:uid="{00000000-0005-0000-0000-000025060000}"/>
    <cellStyle name="Data 2 10" xfId="11570" xr:uid="{AE8121B6-276A-4C93-9374-13EF8EF8B952}"/>
    <cellStyle name="Data 2 11" xfId="11583" xr:uid="{85834B0C-5635-4771-8FED-F6399D0B20AF}"/>
    <cellStyle name="Data 2 12" xfId="11586" xr:uid="{059B9BDB-828E-4118-B54E-51C8CE66FF33}"/>
    <cellStyle name="Data 2 2" xfId="10008" xr:uid="{88263C18-57FE-4166-BECE-9A330784DB11}"/>
    <cellStyle name="Data 2 3" xfId="10176" xr:uid="{A005B147-9E32-4479-B96E-A90B222AD9DC}"/>
    <cellStyle name="Data 2 4" xfId="10044" xr:uid="{41CAFD4F-B2A3-49E1-856D-B38A519381FD}"/>
    <cellStyle name="Data 2 5" xfId="11468" xr:uid="{4AE42278-0179-4C36-B721-9328DB43B38C}"/>
    <cellStyle name="Data 2 6" xfId="11490" xr:uid="{22854B24-2317-46FE-B86E-3ACC552A100E}"/>
    <cellStyle name="Data 2 7" xfId="11123" xr:uid="{E6212642-7AD9-4C49-995C-760BD22E5F76}"/>
    <cellStyle name="Data 2 8" xfId="11138" xr:uid="{19D81A4B-503C-4D7B-869D-35D38156858F}"/>
    <cellStyle name="Data 2 9" xfId="11539" xr:uid="{00F2767F-76EF-45F1-A843-A0191869A5EE}"/>
    <cellStyle name="Data 3" xfId="2180" xr:uid="{00000000-0005-0000-0000-000026060000}"/>
    <cellStyle name="Data 4" xfId="10009" xr:uid="{0C46EAF7-2E82-4FC7-959E-CB721DF78D87}"/>
    <cellStyle name="Data 5" xfId="10178" xr:uid="{BE31D4C0-1109-472C-9C57-1538C4425229}"/>
    <cellStyle name="Data 6" xfId="10045" xr:uid="{4244373E-2211-49E3-A584-3189022D872C}"/>
    <cellStyle name="Data 7" xfId="11469" xr:uid="{0E987320-303E-4B5B-A6CB-BF1733D4BFBF}"/>
    <cellStyle name="Data 8" xfId="11491" xr:uid="{329E7139-F163-4A23-BFC1-D376D67F52D1}"/>
    <cellStyle name="Data 9" xfId="11124" xr:uid="{7244CD6B-9390-43A5-ADA6-98B571A59033}"/>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10" xfId="10973" xr:uid="{3FB2B29A-3A96-4C8C-A3E1-BB15A3C44D1D}"/>
    <cellStyle name="Date [mm-d-yyyy] 2 11" xfId="10977" xr:uid="{40C94B7D-1DA7-4FF3-A82B-7BB0CE9A7BE7}"/>
    <cellStyle name="Date [mm-d-yyyy] 2 12" xfId="10979" xr:uid="{58E5018B-3440-4629-9A0F-72DCFB05F715}"/>
    <cellStyle name="Date [mm-d-yyyy] 2 2" xfId="10114" xr:uid="{1881D7A7-AD4B-4FDB-8741-83C9BECB7416}"/>
    <cellStyle name="Date [mm-d-yyyy] 2 3" xfId="9948" xr:uid="{99250C00-1079-4C73-8FB3-3F2DE9914B3E}"/>
    <cellStyle name="Date [mm-d-yyyy] 2 4" xfId="9950" xr:uid="{B60C1600-29AB-4BE8-8F0C-6C2402363968}"/>
    <cellStyle name="Date [mm-d-yyyy] 2 5" xfId="11835" xr:uid="{7E0E1026-7A35-4FDB-8099-4BF869810884}"/>
    <cellStyle name="Date [mm-d-yyyy] 2 6" xfId="10942" xr:uid="{8FE2CA70-1540-41C2-8790-92B4B41925C2}"/>
    <cellStyle name="Date [mm-d-yyyy] 2 7" xfId="11340" xr:uid="{2784040C-65E3-449F-852B-BC4AC8052721}"/>
    <cellStyle name="Date [mm-d-yyyy] 2 8" xfId="10956" xr:uid="{C4C839C2-45F3-4064-9F91-52FE9569DB1A}"/>
    <cellStyle name="Date [mm-d-yyyy] 2 9" xfId="10960" xr:uid="{57F063B1-8C74-4584-A10A-5C14278EEA38}"/>
    <cellStyle name="Date [mmm-yyyy]" xfId="2185" xr:uid="{00000000-0005-0000-0000-00002C060000}"/>
    <cellStyle name="Date [mmm-yyyy] 10" xfId="11193" xr:uid="{31EBB11A-0B62-4A58-8A0F-94876695A85C}"/>
    <cellStyle name="Date [mmm-yyyy] 11" xfId="11200" xr:uid="{3C55DBAA-7268-44B7-BCFE-009CDC2DA7E5}"/>
    <cellStyle name="Date [mmm-yyyy] 12" xfId="11205" xr:uid="{338D8167-E763-4D66-9497-CF90CA0C29B8}"/>
    <cellStyle name="Date [mmm-yyyy] 2" xfId="5697" xr:uid="{00000000-0005-0000-0000-00002D060000}"/>
    <cellStyle name="Date [mmm-yyyy] 2 2" xfId="9940" xr:uid="{E19FF482-AC65-468C-A193-7CF9799AD505}"/>
    <cellStyle name="Date [mmm-yyyy] 2 3" xfId="9956" xr:uid="{A8BE5918-CFC8-41A9-A8F7-97A78887AB3A}"/>
    <cellStyle name="Date [mmm-yyyy] 2 4" xfId="11362" xr:uid="{65AC70C2-DDBF-47EF-8D1F-D6F9459A4FEC}"/>
    <cellStyle name="Date [mmm-yyyy] 2 5" xfId="10937" xr:uid="{593AE29B-9A03-44AA-9EC9-0ADC15D69764}"/>
    <cellStyle name="Date [mmm-yyyy] 3" xfId="10172" xr:uid="{3CF04E53-CED6-48A3-B3CE-0DD1378F6FCE}"/>
    <cellStyle name="Date [mmm-yyyy] 4" xfId="10033" xr:uid="{BE249227-46C2-4A66-89FE-825429DDB481}"/>
    <cellStyle name="Date [mmm-yyyy] 5" xfId="11005" xr:uid="{0B35820E-D87C-4498-B19C-257170533BC3}"/>
    <cellStyle name="Date [mmm-yyyy] 6" xfId="11102" xr:uid="{EA1B04BF-893F-4477-B477-409E97653469}"/>
    <cellStyle name="Date [mmm-yyyy] 7" xfId="11519" xr:uid="{0B983A24-A05E-44F7-8B0D-93CED1223D12}"/>
    <cellStyle name="Date [mmm-yyyy] 8" xfId="11530" xr:uid="{F414098E-C22F-4BAB-BE89-DB081E0CFA7A}"/>
    <cellStyle name="Date [mmm-yyyy] 9" xfId="11149" xr:uid="{324F0B44-6DBC-44C7-B487-C1F69C28495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173" xr:uid="{441DB090-AEAC-4230-8CB6-C82054747FBF}"/>
    <cellStyle name="Entrée 11" xfId="10038" xr:uid="{7172D2F8-74C0-4068-AF38-D149B5AE0BCF}"/>
    <cellStyle name="Entrée 12" xfId="10175" xr:uid="{3A9B33AC-82AB-4ACD-94B0-5C883ECEFADB}"/>
    <cellStyle name="Entrée 13" xfId="10041" xr:uid="{4BC86552-6467-4DFB-8753-09227AA01A4C}"/>
    <cellStyle name="Entrée 14" xfId="11460" xr:uid="{4F4B9EDA-7699-4AD5-9236-9B019B5EB84D}"/>
    <cellStyle name="Entrée 15" xfId="11081" xr:uid="{ED17FBCC-F3D3-4C33-A157-308C3337780D}"/>
    <cellStyle name="Entrée 16" xfId="11450" xr:uid="{02647FFF-3547-4787-B962-4F0D395614DC}"/>
    <cellStyle name="Entrée 17" xfId="11085" xr:uid="{0C64C7EE-6094-4B68-B5F8-E07D6E75041A}"/>
    <cellStyle name="Entrée 18" xfId="11458" xr:uid="{6409B3D5-C876-4A35-AC4E-FCD6955D46FE}"/>
    <cellStyle name="Entrée 19" xfId="11478" xr:uid="{7CC137E6-49C9-436A-A50A-B09CF67BCDE6}"/>
    <cellStyle name="Entrée 2" xfId="9781" xr:uid="{0F68F941-301E-4523-B47A-572ED52E9170}"/>
    <cellStyle name="Entrée 20" xfId="11097" xr:uid="{A15FB9BD-D611-4EF1-9614-B9AFF2838CA1}"/>
    <cellStyle name="Entrée 21" xfId="11487" xr:uid="{44D9DC5D-C67C-46C4-9577-74A34E75C3C6}"/>
    <cellStyle name="Entrée 22" xfId="11107" xr:uid="{7C300081-980B-4F72-A093-2377F4847044}"/>
    <cellStyle name="Entrée 23" xfId="11495" xr:uid="{E6F4983E-E7B3-475E-87AB-CE4D356DF7C7}"/>
    <cellStyle name="Entrée 24" xfId="11501" xr:uid="{B7DAD1F4-7143-456B-BAC1-162609EF2BB0}"/>
    <cellStyle name="Entrée 25" xfId="11117" xr:uid="{982330A6-18C5-4AA1-920D-B81700F47561}"/>
    <cellStyle name="Entrée 26" xfId="11511" xr:uid="{94C8FE0A-7D63-4D13-8EDA-74FBD8106152}"/>
    <cellStyle name="Entrée 27" xfId="11127" xr:uid="{E6342972-55D6-4D7F-ADCD-DFB067CC6CE8}"/>
    <cellStyle name="Entrée 28" xfId="11135" xr:uid="{C76DCCF7-423F-4EF7-90D3-DD3D4B6D7980}"/>
    <cellStyle name="Entrée 29" xfId="11523" xr:uid="{54A273AE-BA07-457A-9675-85C0A8FE76D4}"/>
    <cellStyle name="Entrée 3" xfId="9968" xr:uid="{D582062D-1CE5-436D-8E13-F7C7C86A1B01}"/>
    <cellStyle name="Entrée 30" xfId="11534" xr:uid="{8276B413-DE2E-47BF-B9DC-BB8C617E1077}"/>
    <cellStyle name="Entrée 31" xfId="11536" xr:uid="{C361D210-825A-4860-AFFC-890D6211734E}"/>
    <cellStyle name="Entrée 32" xfId="11158" xr:uid="{228305EC-4A61-4996-9F1C-2E7A47FD679E}"/>
    <cellStyle name="Entrée 33" xfId="11548" xr:uid="{F7B6AE5E-5809-472D-9AC1-955D90D0EFE4}"/>
    <cellStyle name="Entrée 34" xfId="11167" xr:uid="{1712CF8E-4323-4516-8EB8-E18FC8C9568A}"/>
    <cellStyle name="Entrée 35" xfId="11556" xr:uid="{4701A3F9-65D0-4593-8A22-6149E5C0ABD1}"/>
    <cellStyle name="Entrée 36" xfId="11179" xr:uid="{DE2A6163-EB7D-45E3-9AC9-1744FB054E7A}"/>
    <cellStyle name="Entrée 37" xfId="11185" xr:uid="{7510BEC4-6264-41C7-B704-81A94905AB07}"/>
    <cellStyle name="Entrée 38" xfId="11572" xr:uid="{AEFF0A2E-9BBC-4DCF-B6D2-6E8BED4193A9}"/>
    <cellStyle name="Entrée 39" xfId="11190" xr:uid="{11972876-FAA8-4BF5-8031-5AF4CC109D85}"/>
    <cellStyle name="Entrée 4" xfId="10170" xr:uid="{2BEDE940-47B9-418A-A444-F2FC9B577F5E}"/>
    <cellStyle name="Entrée 40" xfId="11577" xr:uid="{A8791C52-2DCA-4CB5-A4F8-8579BAB95AC1}"/>
    <cellStyle name="Entrée 41" xfId="11582" xr:uid="{EC70E256-C77A-4AF4-B041-B642BA6DABD9}"/>
    <cellStyle name="Entrée 42" xfId="11204" xr:uid="{FCB83D80-38DF-48CC-9ACA-F5CE9B5E2F83}"/>
    <cellStyle name="Entrée 43" xfId="11590" xr:uid="{05390544-BF9E-418E-8321-D525115DAC8D}"/>
    <cellStyle name="Entrée 44" xfId="11209" xr:uid="{1AB03E5F-340E-4BB2-BDEB-EE51D12B8328}"/>
    <cellStyle name="Entrée 5" xfId="10003" xr:uid="{9AFCD6F4-CF4C-4486-B222-F11909DD3743}"/>
    <cellStyle name="Entrée 6" xfId="10159" xr:uid="{8DFFE646-26E0-4788-B1C1-22C0F387DDD7}"/>
    <cellStyle name="Entrée 7" xfId="10014" xr:uid="{40767BB0-5FC0-4224-9B3E-D084BD70108D}"/>
    <cellStyle name="Entrée 8" xfId="10168" xr:uid="{5B6FC6DE-A99F-46BA-A826-069526A92917}"/>
    <cellStyle name="Entrée 9" xfId="10029" xr:uid="{6FFC4258-8E0A-4649-8FA3-EE054F746F46}"/>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63" xr:uid="{6AE6B043-D3D9-4A46-AE83-7F1C50DD32DB}"/>
    <cellStyle name="fact 2 3" xfId="12782" xr:uid="{4B5CDAC6-8A87-47DF-859B-D18F9E200E0E}"/>
    <cellStyle name="fact 3" xfId="10162" xr:uid="{D0F6E2ED-FCA9-4EEE-B402-59E0F39901C0}"/>
    <cellStyle name="fact 4" xfId="10019" xr:uid="{3245E064-CA83-4EB4-8BAE-0B4D9C5C81FB}"/>
    <cellStyle name="fact 5" xfId="10040" xr:uid="{9D6A178D-2C52-4DEF-AA06-16D584502537}"/>
    <cellStyle name="fact 6" xfId="11112" xr:uid="{501B165E-332D-4A12-A3CB-7809CD67988D}"/>
    <cellStyle name="fact 7" xfId="11516" xr:uid="{96EF14FC-F5C4-44C6-9E2D-A969089360E5}"/>
    <cellStyle name="fact 8" xfId="11141" xr:uid="{B719A162-2797-4329-891D-8092FD0B15CE}"/>
    <cellStyle name="fact 9" xfId="11173" xr:uid="{CD05A965-539F-45A5-A64B-A9FA3E0CCD60}"/>
    <cellStyle name="FieldName" xfId="2221" xr:uid="{00000000-0005-0000-0000-000053060000}"/>
    <cellStyle name="FieldName 10" xfId="10167" xr:uid="{9A258CB7-A965-47D6-A36A-6E66076DDD7D}"/>
    <cellStyle name="FieldName 11" xfId="10035" xr:uid="{98988B22-F9D3-4F4C-A7B8-612A37A38956}"/>
    <cellStyle name="FieldName 12" xfId="10171" xr:uid="{73D8822A-BB14-457F-B9B4-29116A430967}"/>
    <cellStyle name="FieldName 13" xfId="10039" xr:uid="{F0E7BE4A-BC9B-4EC9-8C18-C904273C2F61}"/>
    <cellStyle name="FieldName 14" xfId="11456" xr:uid="{2EF4C8D7-178A-478D-8C2E-E9FB576F1A4A}"/>
    <cellStyle name="FieldName 15" xfId="11079" xr:uid="{1F0422F9-44FA-4F6D-B505-B1A9C30AE6AC}"/>
    <cellStyle name="FieldName 16" xfId="11443" xr:uid="{09467E5B-EC53-40F9-9A33-C32D13B2F9FB}"/>
    <cellStyle name="FieldName 17" xfId="11084" xr:uid="{1D91D88E-B3D9-4252-92DF-EEB1E2CE24C2}"/>
    <cellStyle name="FieldName 18" xfId="11453" xr:uid="{C440B739-F849-4638-AAD7-35EE69F78795}"/>
    <cellStyle name="FieldName 19" xfId="11090" xr:uid="{AE3CEF24-CCD1-4BBE-B860-C2A912EB9DD8}"/>
    <cellStyle name="FieldName 2" xfId="9782" xr:uid="{AD9ADC96-B276-4628-8606-3446EB4C3DAC}"/>
    <cellStyle name="FieldName 20" xfId="11471" xr:uid="{07C8FF51-C579-4AA0-B980-2E9868669E96}"/>
    <cellStyle name="FieldName 21" xfId="11095" xr:uid="{098D55E7-3A38-496E-A569-A86BD2B039E6}"/>
    <cellStyle name="FieldName 22" xfId="11482" xr:uid="{CED165C1-5425-4F2C-BF69-0520B607D0AD}"/>
    <cellStyle name="FieldName 23" xfId="11105" xr:uid="{7D37ACCE-5BF2-4043-B0B1-34D52DEF795A}"/>
    <cellStyle name="FieldName 24" xfId="11489" xr:uid="{68817856-80FE-4A99-B932-86840C14F70D}"/>
    <cellStyle name="FieldName 25" xfId="11498" xr:uid="{0A3ECC70-010D-4A52-BA92-A60197A2F727}"/>
    <cellStyle name="FieldName 26" xfId="11115" xr:uid="{0C2E3E08-7E7F-4C8B-B046-528A89D545B5}"/>
    <cellStyle name="FieldName 27" xfId="11507" xr:uid="{0E42E187-A5E9-44D9-9E89-983402232A33}"/>
    <cellStyle name="FieldName 28" xfId="11126" xr:uid="{02BA0840-7484-421F-B721-AF2A41560D6A}"/>
    <cellStyle name="FieldName 29" xfId="11133" xr:uid="{72679F84-4183-4353-8BD6-1098CFE4BEED}"/>
    <cellStyle name="FieldName 3" xfId="9969" xr:uid="{717447F0-B361-4B26-B105-28A5A021AEDC}"/>
    <cellStyle name="FieldName 30" xfId="11521" xr:uid="{ED6D599E-4273-4FFB-AE35-5A4D6AB67C9F}"/>
    <cellStyle name="FieldName 31" xfId="11527" xr:uid="{DAC480DC-3F24-485D-8D7F-660CE2E4DD3A}"/>
    <cellStyle name="FieldName 32" xfId="11528" xr:uid="{994A7FA9-40C3-4521-A99C-0DEF1E56F7CB}"/>
    <cellStyle name="FieldName 33" xfId="11152" xr:uid="{76941C51-98B7-49FD-85DD-4DE5A5B93955}"/>
    <cellStyle name="FieldName 34" xfId="11543" xr:uid="{4FA2179A-E8F4-4AC6-8A92-CF72D56C78A8}"/>
    <cellStyle name="FieldName 35" xfId="11162" xr:uid="{8AA31ECB-1F24-478F-A1DE-C4D6F05F78AC}"/>
    <cellStyle name="FieldName 36" xfId="11554" xr:uid="{87E45453-D5A4-4260-BDA9-50DE56FB0260}"/>
    <cellStyle name="FieldName 37" xfId="11176" xr:uid="{2C98D3B8-9E48-4F18-942E-F2C9DF0C3503}"/>
    <cellStyle name="FieldName 38" xfId="11558" xr:uid="{EF3CF0F1-DF7D-4905-A059-88444B47638C}"/>
    <cellStyle name="FieldName 39" xfId="11182" xr:uid="{88135293-3B2C-482B-B573-60DA74366F21}"/>
    <cellStyle name="FieldName 4" xfId="10166" xr:uid="{C46852AC-B4B5-4568-B1FE-9263679D3404}"/>
    <cellStyle name="FieldName 40" xfId="11567" xr:uid="{086389C7-307A-4EE2-8ED1-5193E5454B23}"/>
    <cellStyle name="FieldName 41" xfId="11576" xr:uid="{2B668CF3-9FB9-426B-B92E-7DB6EB2A66A3}"/>
    <cellStyle name="FieldName 42" xfId="11579" xr:uid="{FFCE0C53-7FC2-418D-ADF9-E8161D87CC71}"/>
    <cellStyle name="FieldName 43" xfId="11201" xr:uid="{A55F2945-B9EC-43C3-8162-E18CD549C330}"/>
    <cellStyle name="FieldName 44" xfId="11589" xr:uid="{163046EE-366B-4CB3-BA93-0CCC15CC2785}"/>
    <cellStyle name="FieldName 45" xfId="11208" xr:uid="{0D5EF550-5A0D-495E-92D6-D76B1A594C01}"/>
    <cellStyle name="FieldName 5" xfId="10001" xr:uid="{9B5B4204-D76E-4B72-AFC9-DD073241FAAA}"/>
    <cellStyle name="FieldName 6" xfId="10158" xr:uid="{20E77258-6DBC-44C8-AABC-796FDA9C763E}"/>
    <cellStyle name="FieldName 7" xfId="10012" xr:uid="{307D5DDD-044D-467E-A544-DB743305230C}"/>
    <cellStyle name="FieldName 8" xfId="10021" xr:uid="{A4A780F6-32C3-43C6-9CDD-31005E91DB8A}"/>
    <cellStyle name="FieldName 9" xfId="10028" xr:uid="{FC80D7FE-33B4-4EBA-B902-C17683CA64A5}"/>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1448" xr:uid="{C8BB7B74-86F8-4C36-89BD-8B5F9B82D2BF}"/>
    <cellStyle name="hard no 11" xfId="11437" xr:uid="{387738F2-F700-497C-85B6-1D26B6E703C4}"/>
    <cellStyle name="hard no 12" xfId="11080" xr:uid="{7C150EBB-86AC-4F6C-BB56-792D8D58F9AA}"/>
    <cellStyle name="hard no 13" xfId="11444" xr:uid="{BEB2E43E-6EB6-4D6D-96D1-E84B673861D7}"/>
    <cellStyle name="hard no 14" xfId="11087" xr:uid="{0278D96C-5839-43BE-A099-5E963FC75741}"/>
    <cellStyle name="hard no 15" xfId="11094" xr:uid="{854D229A-BA23-4E9E-BE2C-20E4E81521CE}"/>
    <cellStyle name="hard no 16" xfId="11475" xr:uid="{A1BBA858-4D7A-476C-A0B3-F64369F67C1E}"/>
    <cellStyle name="hard no 17" xfId="11103" xr:uid="{9428BC39-D538-4E42-A59D-5D8DE0CF2BCE}"/>
    <cellStyle name="hard no 18" xfId="11480" xr:uid="{E2021C9B-FB71-4844-B3D4-B0818257559E}"/>
    <cellStyle name="hard no 19" xfId="11486" xr:uid="{A5EC9647-4BAE-40D7-BC7F-8073F4D5AAF2}"/>
    <cellStyle name="hard no 2" xfId="9783" xr:uid="{2550F11E-4469-4606-B175-3AA2A4CBAFE0}"/>
    <cellStyle name="hard no 20" xfId="11110" xr:uid="{AFFAF4B3-4C4E-42E3-90C9-DC7BE338F993}"/>
    <cellStyle name="hard no 21" xfId="11499" xr:uid="{419135F8-273F-4EC0-9849-E4DCC2221683}"/>
    <cellStyle name="hard no 22" xfId="11129" xr:uid="{74C8AAE9-7E09-4B04-9230-221117CF341F}"/>
    <cellStyle name="hard no 23" xfId="11514" xr:uid="{413870D1-B5D4-4438-80B8-1550C3A0A923}"/>
    <cellStyle name="hard no 24" xfId="11522" xr:uid="{38AA339D-73DD-407F-9EF9-FC902D1F52AE}"/>
    <cellStyle name="hard no 25" xfId="11145" xr:uid="{EABE2ED5-A5DA-4019-B1FC-29A373C4CC6A}"/>
    <cellStyle name="hard no 26" xfId="11531" xr:uid="{25A3EF83-1D15-48F1-804E-535301A9E782}"/>
    <cellStyle name="hard no 27" xfId="11546" xr:uid="{A20EC102-C3DE-4940-952F-4399072CC125}"/>
    <cellStyle name="hard no 28" xfId="11552" xr:uid="{2EB376DD-312F-41B5-81A0-C2422B4EE819}"/>
    <cellStyle name="hard no 29" xfId="11177" xr:uid="{5E7BD895-5696-4484-84D8-D99E520B2200}"/>
    <cellStyle name="hard no 3" xfId="10163" xr:uid="{169E6193-51E8-4D18-A95E-3C7429432D7A}"/>
    <cellStyle name="hard no 30" xfId="11562" xr:uid="{19A48CF5-63F3-429C-BBD4-0A66BA449817}"/>
    <cellStyle name="hard no 31" xfId="11569" xr:uid="{95F7127E-8044-4A7B-889D-B192C757B30C}"/>
    <cellStyle name="hard no 32" xfId="11575" xr:uid="{41029C2F-07A3-42AE-BA34-EF11EE071B04}"/>
    <cellStyle name="hard no 33" xfId="11198" xr:uid="{60DDB3E3-D472-40CC-8CB8-B89AEA874116}"/>
    <cellStyle name="hard no 34" xfId="11581" xr:uid="{77BD40AA-BD92-4541-BC02-568FBCF0BF79}"/>
    <cellStyle name="hard no 35" xfId="12757" xr:uid="{FF80AE61-6638-4F87-8478-5BC99919670E}"/>
    <cellStyle name="hard no 4" xfId="9998" xr:uid="{24555255-DB4A-4506-9CFA-68C2C5932462}"/>
    <cellStyle name="hard no 5" xfId="10157" xr:uid="{174931FA-D9C4-4AB5-B451-76C5CCD2D39C}"/>
    <cellStyle name="hard no 6" xfId="10017" xr:uid="{61A35DD0-DF44-4EAB-B52F-BFD251826A5F}"/>
    <cellStyle name="hard no 7" xfId="10025" xr:uid="{55104C43-659E-4715-BF86-9B55C281F0C0}"/>
    <cellStyle name="hard no 8" xfId="10032" xr:uid="{300B748B-941D-4971-8E87-18723FD400DA}"/>
    <cellStyle name="hard no 9" xfId="10165" xr:uid="{344DF56D-49A0-4406-B0FB-62C7E340D46B}"/>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161" xr:uid="{7554FE49-6FF6-420D-941F-DF71ACDA3B8F}"/>
    <cellStyle name="Header2 11" xfId="10031" xr:uid="{0499A9FB-2315-4514-83E4-CC44864A98EA}"/>
    <cellStyle name="Header2 12" xfId="10164" xr:uid="{1C9CBA0D-F7DC-4A6C-AAB1-0D07AC2A8706}"/>
    <cellStyle name="Header2 13" xfId="10037" xr:uid="{B4F39BE6-351D-49D6-8293-02C622155CB5}"/>
    <cellStyle name="Header2 14" xfId="11445" xr:uid="{3A9E2488-932A-446C-BB8A-DB0F3BA33474}"/>
    <cellStyle name="Header2 15" xfId="11436" xr:uid="{808985D8-7FBB-450B-9A8C-BFF4F406131E}"/>
    <cellStyle name="Header2 16" xfId="11078" xr:uid="{521107B8-06E2-40B2-B820-EC73837717F0}"/>
    <cellStyle name="Header2 17" xfId="11441" xr:uid="{D37BB92E-FBE6-4081-9002-BEB4C3532253}"/>
    <cellStyle name="Header2 18" xfId="11086" xr:uid="{4E853088-8C03-45D2-8F98-B6175147F1D1}"/>
    <cellStyle name="Header2 19" xfId="11462" xr:uid="{4C9526F6-D807-47A7-9751-84C33CF03D0F}"/>
    <cellStyle name="Header2 2" xfId="9784" xr:uid="{F7B0BB04-95CA-4646-8513-C501DC20C56A}"/>
    <cellStyle name="Header2 20" xfId="11093" xr:uid="{E4341AD7-8BA7-47D1-9596-523CD04B22ED}"/>
    <cellStyle name="Header2 21" xfId="11467" xr:uid="{EBE35A06-EE4E-4CB0-8B31-CDD2BDED5F07}"/>
    <cellStyle name="Header2 22" xfId="11100" xr:uid="{19D75BDC-9613-4F2F-9C30-A7569583D8BA}"/>
    <cellStyle name="Header2 23" xfId="11479" xr:uid="{91F3907B-70D5-4290-A96A-6F5370EBBA08}"/>
    <cellStyle name="Header2 24" xfId="11484" xr:uid="{4D4047B7-7C93-41F4-B7C4-2F235E8B7332}"/>
    <cellStyle name="Header2 25" xfId="11109" xr:uid="{D860EE65-D6AB-415E-A383-1F4C6D584935}"/>
    <cellStyle name="Header2 26" xfId="11497" xr:uid="{34868034-534A-4E16-8812-3E30731FF9F1}"/>
    <cellStyle name="Header2 27" xfId="11119" xr:uid="{57425DED-9D42-4072-A394-7B98A6073218}"/>
    <cellStyle name="Header2 28" xfId="11128" xr:uid="{7725D2D0-5D11-4102-A034-D1F036212666}"/>
    <cellStyle name="Header2 29" xfId="11512" xr:uid="{F99DD6BD-4FE2-49D2-9D50-E26F9BF86003}"/>
    <cellStyle name="Header2 3" xfId="9970" xr:uid="{0D114DE4-1B5C-405F-94B6-EB7621F60AD0}"/>
    <cellStyle name="Header2 30" xfId="11518" xr:uid="{D7645F34-273D-4080-8803-5D2B71DCC565}"/>
    <cellStyle name="Header2 31" xfId="11520" xr:uid="{EDD2B02B-7189-4BF5-A0FE-148C5C0597CB}"/>
    <cellStyle name="Header2 32" xfId="11143" xr:uid="{AC35EFC0-1703-47A0-9EC4-813F60264E50}"/>
    <cellStyle name="Header2 33" xfId="11526" xr:uid="{7C02E05E-4828-44DA-9371-FD3610994319}"/>
    <cellStyle name="Header2 34" xfId="11154" xr:uid="{D94A0641-4885-4536-825C-CB633C7AF816}"/>
    <cellStyle name="Header2 35" xfId="11544" xr:uid="{8A2E97E5-109E-4765-8FAC-67D5FA4EC34C}"/>
    <cellStyle name="Header2 36" xfId="11171" xr:uid="{82DA88B0-6B87-4FA4-9596-4139D767FC41}"/>
    <cellStyle name="Header2 37" xfId="11550" xr:uid="{C08E6C90-CD20-4B28-A0AD-65178D988D2F}"/>
    <cellStyle name="Header2 38" xfId="11175" xr:uid="{80AEFCCF-A8BD-4F76-AE41-248EAE72F2BB}"/>
    <cellStyle name="Header2 39" xfId="11560" xr:uid="{BF561627-835D-48FF-AAB1-A31A4FD3BD58}"/>
    <cellStyle name="Header2 4" xfId="10160" xr:uid="{1D85E850-F57E-47C1-974C-B4E693149189}"/>
    <cellStyle name="Header2 40" xfId="11568" xr:uid="{12788BC5-E3A5-49DD-B59F-4AD62C00FC68}"/>
    <cellStyle name="Header2 41" xfId="11574" xr:uid="{7B222C54-4463-4388-A9BE-38C7DD9A5ADB}"/>
    <cellStyle name="Header2 42" xfId="11192" xr:uid="{2186EB48-D8D3-435E-B523-2EC88A164116}"/>
    <cellStyle name="Header2 43" xfId="11580" xr:uid="{2C04447A-A0BC-47B0-9537-341FB72C523F}"/>
    <cellStyle name="Header2 44" xfId="11203" xr:uid="{CBBF30D6-7711-4ECB-99AE-77ED1A888632}"/>
    <cellStyle name="Header2 5" xfId="9997" xr:uid="{AB58FF0F-2CE2-4037-B459-6F2FECAECD8D}"/>
    <cellStyle name="Header2 6" xfId="10155" xr:uid="{7615B71A-4DD6-4EE7-96B7-2579DD5B9BB7}"/>
    <cellStyle name="Header2 7" xfId="10005" xr:uid="{D9EF56C4-E43E-4084-BA72-F63F3316B883}"/>
    <cellStyle name="Header2 8" xfId="10016" xr:uid="{97F19697-382E-4621-9A2E-5D9F33BE4916}"/>
    <cellStyle name="Header2 9" xfId="10023" xr:uid="{2A9C7F9E-042C-4C2C-B1AF-A898832E73E7}"/>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10" xfId="11537" xr:uid="{253CE2BC-DA14-40B3-8E0D-CE3F4DA6618C}"/>
    <cellStyle name="HeadingYear 11" xfId="11557" xr:uid="{44A59DF1-120A-4A8C-A417-F8C78023A9D7}"/>
    <cellStyle name="HeadingYear 12" xfId="11561" xr:uid="{3AFC5835-13E6-48C6-8BA2-9938A8EDF66F}"/>
    <cellStyle name="HeadingYear 2" xfId="9993" xr:uid="{16848C0C-67E1-44F8-9EAA-781DA0D15FA4}"/>
    <cellStyle name="HeadingYear 3" xfId="10156" xr:uid="{F9ECD55C-41A0-42E0-95AC-357F1FEAD39A}"/>
    <cellStyle name="HeadingYear 4" xfId="10036" xr:uid="{66C506A0-6114-49D6-A201-21C66DDB17CC}"/>
    <cellStyle name="HeadingYear 5" xfId="11434" xr:uid="{F9E5265F-6DF0-497D-B45B-F5A4FD2E8EBC}"/>
    <cellStyle name="HeadingYear 6" xfId="11451" xr:uid="{996A3D24-C557-441D-BDE6-3CFE851C9023}"/>
    <cellStyle name="HeadingYear 7" xfId="11108" xr:uid="{B576CF98-BE7A-48A5-82F0-4A1C42F33B2C}"/>
    <cellStyle name="HeadingYear 8" xfId="11121" xr:uid="{E5DFA2C7-8860-4089-846B-1FFE96843958}"/>
    <cellStyle name="HeadingYear 9" xfId="11500" xr:uid="{AE25E54B-D398-4FED-9CC6-C1CF0825E0DB}"/>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1431" xr:uid="{0AEC33B2-9C75-42A8-AE19-9D8D0D244B93}"/>
    <cellStyle name="Input [yellow] 11" xfId="11426" xr:uid="{19350F75-0C52-40C0-A41A-627DBD1C0614}"/>
    <cellStyle name="Input [yellow] 12" xfId="11068" xr:uid="{7A02C45F-62B8-4735-89CD-A85488CEAD3A}"/>
    <cellStyle name="Input [yellow] 13" xfId="11430" xr:uid="{A4758B5D-55D1-4096-95C3-B78470FC7DDD}"/>
    <cellStyle name="Input [yellow] 14" xfId="11071" xr:uid="{1D9A0BBA-E7ED-4BD3-AE8F-8681D27AC3B4}"/>
    <cellStyle name="Input [yellow] 15" xfId="11082" xr:uid="{22265292-CC3A-41A0-861E-28AB98059920}"/>
    <cellStyle name="Input [yellow] 16" xfId="11440" xr:uid="{7391D28E-FF7D-4218-B261-0B53C1B6CDE4}"/>
    <cellStyle name="Input [yellow] 17" xfId="11092" xr:uid="{C7FADFCA-B728-44D6-8918-DBEF44CA8E65}"/>
    <cellStyle name="Input [yellow] 18" xfId="11449" xr:uid="{B3D58141-201B-41ED-BA60-A68D04528960}"/>
    <cellStyle name="Input [yellow] 19" xfId="11454" xr:uid="{5E5EA2BA-7346-442A-B126-C3AB2315170A}"/>
    <cellStyle name="Input [yellow] 2" xfId="9785" xr:uid="{07B1A2E1-82DA-4D9F-8A0C-24C271356362}"/>
    <cellStyle name="Input [yellow] 20" xfId="11101" xr:uid="{C569AE4C-E442-4D5A-97D2-B0E1680B929F}"/>
    <cellStyle name="Input [yellow] 21" xfId="11464" xr:uid="{B5224C60-5FAB-4238-B32E-CB9F13443F2A}"/>
    <cellStyle name="Input [yellow] 22" xfId="11116" xr:uid="{0BCE398B-EA86-473A-B003-AD306073E1DE}"/>
    <cellStyle name="Input [yellow] 23" xfId="11481" xr:uid="{BC322332-A65F-4117-A9C2-3FE8838D35FF}"/>
    <cellStyle name="Input [yellow] 24" xfId="11493" xr:uid="{375F2B91-3E25-436F-A749-03B1E51893D3}"/>
    <cellStyle name="Input [yellow] 25" xfId="11134" xr:uid="{6B15B665-C9B0-4101-814D-B1214753A5B6}"/>
    <cellStyle name="Input [yellow] 26" xfId="11504" xr:uid="{C0E14B70-CB23-4A08-B486-9998424A8934}"/>
    <cellStyle name="Input [yellow] 27" xfId="11513" xr:uid="{AD8B22EC-77E3-44F4-B25E-E933ED831674}"/>
    <cellStyle name="Input [yellow] 28" xfId="11517" xr:uid="{8EC34E59-8914-4838-99C1-CAA048FF0279}"/>
    <cellStyle name="Input [yellow] 29" xfId="11157" xr:uid="{1E79E12E-32D4-48BB-881C-B88F92A375D7}"/>
    <cellStyle name="Input [yellow] 3" xfId="10153" xr:uid="{CAB1CECB-4074-4023-9FE6-7AC1C33D0726}"/>
    <cellStyle name="Input [yellow] 30" xfId="11529" xr:uid="{C830D84E-E47E-4C84-9037-C816F7E23515}"/>
    <cellStyle name="Input [yellow] 31" xfId="11547" xr:uid="{05A95FAB-1A93-4C0B-8145-76704FDD974F}"/>
    <cellStyle name="Input [yellow] 32" xfId="11553" xr:uid="{A02E2CA7-5CCA-437B-87DE-D2D9AECD64A8}"/>
    <cellStyle name="Input [yellow] 33" xfId="11183" xr:uid="{EB5BD97F-B13B-4166-A97D-051D722C37CE}"/>
    <cellStyle name="Input [yellow] 34" xfId="11563" xr:uid="{AD2C8FD8-30A7-444A-98EE-D9162C7770A6}"/>
    <cellStyle name="Input [yellow] 35" xfId="12758" xr:uid="{C0925A44-0E2B-4BCD-8E0D-D666E7EC415A}"/>
    <cellStyle name="Input [yellow] 4" xfId="9990" xr:uid="{FBB3ADF1-B84B-49B6-93AB-B8C1B9169AF7}"/>
    <cellStyle name="Input [yellow] 5" xfId="10146" xr:uid="{B0391556-2D6B-46A8-A2A9-F28E12CC363C}"/>
    <cellStyle name="Input [yellow] 6" xfId="10006" xr:uid="{86429158-17B4-41A6-8F4C-FBE61DC5470D}"/>
    <cellStyle name="Input [yellow] 7" xfId="10013" xr:uid="{77CB9A2B-41A2-44F9-BF97-8762D1B41F59}"/>
    <cellStyle name="Input [yellow] 8" xfId="10020" xr:uid="{F4DD1C4F-D445-4988-BA75-2BC379B0520D}"/>
    <cellStyle name="Input [yellow] 9" xfId="10154" xr:uid="{AADA8DE3-0929-4110-9CBC-0BDE0AA0EB07}"/>
    <cellStyle name="Input 2" xfId="47" xr:uid="{00000000-0005-0000-0000-0000EB1A0000}"/>
    <cellStyle name="Input 2 10" xfId="9747" xr:uid="{00000000-0005-0000-0000-0000EC1A0000}"/>
    <cellStyle name="Input 2 10 10" xfId="10536" xr:uid="{09EE5CF6-F306-4774-8E60-245CF1B8BCDA}"/>
    <cellStyle name="Input 2 10 11" xfId="11861" xr:uid="{E56F0567-DA86-4E22-A864-2D29E60BF098}"/>
    <cellStyle name="Input 2 10 12" xfId="11919" xr:uid="{7959A5BE-AF8C-48DB-B8C8-FCFEEDF803E7}"/>
    <cellStyle name="Input 2 10 13" xfId="11943" xr:uid="{874B711B-E63C-4F43-AA8C-48E077ABCA88}"/>
    <cellStyle name="Input 2 10 14" xfId="11998" xr:uid="{17BC191C-3A49-4F7B-8B26-BB7A5664EA89}"/>
    <cellStyle name="Input 2 10 15" xfId="12057" xr:uid="{9988B131-CE5E-4790-A13F-33889C1D029C}"/>
    <cellStyle name="Input 2 10 16" xfId="12104" xr:uid="{727798A7-234A-43B7-A66D-876B592193C5}"/>
    <cellStyle name="Input 2 10 17" xfId="12153" xr:uid="{1B1473B9-E06C-497F-B706-EC62E1694D2D}"/>
    <cellStyle name="Input 2 10 18" xfId="12183" xr:uid="{A0EDD864-449F-4C4B-BC76-2BBAC78DCF98}"/>
    <cellStyle name="Input 2 10 19" xfId="11760" xr:uid="{58D79506-62BE-4527-8332-1AE1FFC2E27C}"/>
    <cellStyle name="Input 2 10 2" xfId="10291" xr:uid="{7E3397F5-A7AF-4108-8A11-9BE8D48199DC}"/>
    <cellStyle name="Input 2 10 20" xfId="12263" xr:uid="{CB7865F5-770A-437E-85E0-065EF3878951}"/>
    <cellStyle name="Input 2 10 21" xfId="12325" xr:uid="{C82DB96A-2C6B-48B8-8EC9-47680A038878}"/>
    <cellStyle name="Input 2 10 22" xfId="11779" xr:uid="{7801D1A1-A0E1-4A9E-BF34-8CA3E9F0DEAF}"/>
    <cellStyle name="Input 2 10 23" xfId="11833" xr:uid="{3DD8BB9B-08EE-4A48-9880-9CDA65AE03F8}"/>
    <cellStyle name="Input 2 10 24" xfId="12421" xr:uid="{61789956-F5DE-447E-9301-B0463DBBE2DA}"/>
    <cellStyle name="Input 2 10 25" xfId="11825" xr:uid="{84B8D08F-7A8D-4DBF-B8EF-8C82977BBF60}"/>
    <cellStyle name="Input 2 10 26" xfId="12464" xr:uid="{3C474448-A35D-4B9C-A525-F434A63839BA}"/>
    <cellStyle name="Input 2 10 27" xfId="12042" xr:uid="{52C5BF1F-5575-47C2-B4A5-901CB4A1734F}"/>
    <cellStyle name="Input 2 10 28" xfId="12533" xr:uid="{6B618EE9-6D91-491A-9955-F5904D5D11AD}"/>
    <cellStyle name="Input 2 10 29" xfId="12561" xr:uid="{5BC5BCF7-E9F1-4043-AACA-4695DE04B35E}"/>
    <cellStyle name="Input 2 10 3" xfId="10326" xr:uid="{B49D91C7-4CA9-4245-9E86-381A420F7F9D}"/>
    <cellStyle name="Input 2 10 30" xfId="12590" xr:uid="{F44BDB1E-F10B-4D44-A3EF-43E83729F2F5}"/>
    <cellStyle name="Input 2 10 31" xfId="12220" xr:uid="{2FA8B550-3214-40B0-9EEE-569E3918E471}"/>
    <cellStyle name="Input 2 10 32" xfId="12657" xr:uid="{9F272688-925D-40BF-91F5-8A1B21A634EF}"/>
    <cellStyle name="Input 2 10 33" xfId="12681" xr:uid="{FC6DE41E-F3EA-43D2-93CA-08B0B915D053}"/>
    <cellStyle name="Input 2 10 34" xfId="12708" xr:uid="{1527CE6F-6556-4FD8-959D-19631B53F567}"/>
    <cellStyle name="Input 2 10 35" xfId="12727" xr:uid="{361F2D71-DA13-41EE-8D0F-D90C753F69DF}"/>
    <cellStyle name="Input 2 10 36" xfId="12790" xr:uid="{D94F38E8-6A03-4500-B0ED-9F64E76D3A3A}"/>
    <cellStyle name="Input 2 10 4" xfId="10355" xr:uid="{0BDF59AC-7A43-48C6-BB01-A54F20C14FAB}"/>
    <cellStyle name="Input 2 10 5" xfId="10387" xr:uid="{33775E1F-11A4-42A0-881E-3F0F78A3F949}"/>
    <cellStyle name="Input 2 10 6" xfId="10244" xr:uid="{4343B17B-4F96-4157-BCBA-AB96B228B23B}"/>
    <cellStyle name="Input 2 10 7" xfId="10444" xr:uid="{FE180D64-6A88-4C78-9194-C35B51285BFF}"/>
    <cellStyle name="Input 2 10 8" xfId="10462" xr:uid="{63D2494A-98F8-415B-95F3-19B08389E51E}"/>
    <cellStyle name="Input 2 10 9" xfId="10509" xr:uid="{7E2EAD78-E702-41D7-9512-B273F2188775}"/>
    <cellStyle name="Input 2 11" xfId="10282" xr:uid="{C3A568D8-2C68-4613-ABDC-C5446871D7C5}"/>
    <cellStyle name="Input 2 12" xfId="10380" xr:uid="{2077BF57-013D-4929-BA21-5F1FAC04365A}"/>
    <cellStyle name="Input 2 13" xfId="10434" xr:uid="{0C0CDD4E-3A04-4362-AF62-FC4A3BE893BE}"/>
    <cellStyle name="Input 2 14" xfId="10507" xr:uid="{1D4F85E0-E7D4-4839-A480-05D1D9E31B2B}"/>
    <cellStyle name="Input 2 15" xfId="11824" xr:uid="{8BBC6AFD-76A7-455E-9CD7-30695775E7B9}"/>
    <cellStyle name="Input 2 16" xfId="11890" xr:uid="{2F441CD7-3DD3-4663-81AA-EA92E66FA8DE}"/>
    <cellStyle name="Input 2 17" xfId="11971" xr:uid="{B2BE22D8-A407-4334-BD71-14CA78BEB81A}"/>
    <cellStyle name="Input 2 18" xfId="12039" xr:uid="{E7A523EF-2CC6-4B6D-B0FE-1FB588EE290D}"/>
    <cellStyle name="Input 2 19" xfId="12173" xr:uid="{62D11F2B-24E2-4890-925F-C67C78D04A9D}"/>
    <cellStyle name="Input 2 2" xfId="65" xr:uid="{00000000-0005-0000-0000-0000ED1A0000}"/>
    <cellStyle name="Input 2 2 10" xfId="11858" xr:uid="{2C8876BA-3FB3-4E36-8D5C-F6C69352BE33}"/>
    <cellStyle name="Input 2 2 11" xfId="11915" xr:uid="{31CC7A3C-A5A8-4D59-A0D9-CC6FF51DB825}"/>
    <cellStyle name="Input 2 2 12" xfId="12029" xr:uid="{F235990D-C74E-4EA6-AACD-574121F85530}"/>
    <cellStyle name="Input 2 2 13" xfId="12100" xr:uid="{37C1647C-B9E1-4F79-88D9-3DFCE6E556CE}"/>
    <cellStyle name="Input 2 2 14" xfId="12151" xr:uid="{E8B2B8B1-316F-4A99-ADBC-6A7C1B579CD6}"/>
    <cellStyle name="Input 2 2 15" xfId="12292" xr:uid="{95A48D32-E7F3-4D04-9DE8-18E86FB90936}"/>
    <cellStyle name="Input 2 2 16" xfId="12318" xr:uid="{BA36CE9D-1240-4D57-9971-8BAC10AFA656}"/>
    <cellStyle name="Input 2 2 17" xfId="12378" xr:uid="{4BB7F885-357C-4330-A293-89D35CEDBCFA}"/>
    <cellStyle name="Input 2 2 18" xfId="12406" xr:uid="{8F478FD0-751C-46C7-8654-DA00C2312F15}"/>
    <cellStyle name="Input 2 2 19" xfId="12498" xr:uid="{07B7022D-B8EE-4F7C-AFD7-239205C296D3}"/>
    <cellStyle name="Input 2 2 2" xfId="85" xr:uid="{00000000-0005-0000-0000-0000EE1A0000}"/>
    <cellStyle name="Input 2 2 2 10" xfId="11899" xr:uid="{0EE1714C-CF40-402C-9AE5-AA2374D3E70C}"/>
    <cellStyle name="Input 2 2 2 11" xfId="11977" xr:uid="{71E02ECB-3CAF-477A-A7AA-C6ABD2740F38}"/>
    <cellStyle name="Input 2 2 2 12" xfId="12088" xr:uid="{A7B1A540-A608-4231-A6F0-31A5B35A2DD6}"/>
    <cellStyle name="Input 2 2 2 13" xfId="12139" xr:uid="{9E115C56-B863-4CAD-A8D9-CECAC90618A7}"/>
    <cellStyle name="Input 2 2 2 14" xfId="12231" xr:uid="{ABE407D5-8D25-44D2-A09D-4B447E39D265}"/>
    <cellStyle name="Input 2 2 2 15" xfId="12304" xr:uid="{E294EC76-D321-4893-BE8D-32CD4273D91F}"/>
    <cellStyle name="Input 2 2 2 16" xfId="12358" xr:uid="{3C04CFA1-5ADE-43DC-986E-6E77A10CA924}"/>
    <cellStyle name="Input 2 2 2 17" xfId="12394" xr:uid="{241D4E4F-F841-4BD1-805E-CCD001686072}"/>
    <cellStyle name="Input 2 2 2 18" xfId="12478" xr:uid="{76EDFFE7-22C7-4E84-9D59-E89BFA76DC8D}"/>
    <cellStyle name="Input 2 2 2 19" xfId="12512" xr:uid="{31DFF7C5-D47B-43BF-9EE8-32777F9CE969}"/>
    <cellStyle name="Input 2 2 2 2" xfId="9767" xr:uid="{00000000-0005-0000-0000-0000EF1A0000}"/>
    <cellStyle name="Input 2 2 2 2 10" xfId="10556" xr:uid="{5AC42617-A378-48D0-BE74-DF750A0C9AA6}"/>
    <cellStyle name="Input 2 2 2 2 11" xfId="11875" xr:uid="{0F3304CE-5F65-4D54-B95D-711451C09FB4}"/>
    <cellStyle name="Input 2 2 2 2 12" xfId="11937" xr:uid="{9F612A3B-FE70-42EF-9F18-2DD93311A162}"/>
    <cellStyle name="Input 2 2 2 2 13" xfId="11963" xr:uid="{71508847-34BF-4D6A-8969-6110B05886A0}"/>
    <cellStyle name="Input 2 2 2 2 14" xfId="12018" xr:uid="{024DD040-4DC4-4A06-A586-66CFA2937248}"/>
    <cellStyle name="Input 2 2 2 2 15" xfId="12077" xr:uid="{DF7D0081-F38D-4680-9B48-CB1B5ECF74BC}"/>
    <cellStyle name="Input 2 2 2 2 16" xfId="12124" xr:uid="{5DC36AF1-1FD6-483A-8495-BD3626F60BED}"/>
    <cellStyle name="Input 2 2 2 2 17" xfId="12170" xr:uid="{AAD7C716-5327-4EC6-9964-923C549822DC}"/>
    <cellStyle name="Input 2 2 2 2 18" xfId="12203" xr:uid="{006AA084-375A-43AF-B3B2-313DF6924E0E}"/>
    <cellStyle name="Input 2 2 2 2 19" xfId="12250" xr:uid="{89ADC4DC-C691-44FF-ACD3-7265502ADAD7}"/>
    <cellStyle name="Input 2 2 2 2 2" xfId="10311" xr:uid="{1BA0FBAB-5D4E-44A6-98B4-00CE2918AF31}"/>
    <cellStyle name="Input 2 2 2 2 20" xfId="12283" xr:uid="{618D3447-7623-44AD-942A-FF87DFB9FE15}"/>
    <cellStyle name="Input 2 2 2 2 21" xfId="12344" xr:uid="{85AB5993-9308-4C8A-8760-83AD002D78DA}"/>
    <cellStyle name="Input 2 2 2 2 22" xfId="12377" xr:uid="{111645D9-99B1-4C0F-B9B3-05C7B001846E}"/>
    <cellStyle name="Input 2 2 2 2 23" xfId="12415" xr:uid="{CF0F88F1-214D-4869-AC7D-4E740DE2905D}"/>
    <cellStyle name="Input 2 2 2 2 24" xfId="12438" xr:uid="{771FD56E-4569-4D02-888B-AB25FAEC495E}"/>
    <cellStyle name="Input 2 2 2 2 25" xfId="12455" xr:uid="{AE111DEA-A5A5-4424-8626-1E2BB1089252}"/>
    <cellStyle name="Input 2 2 2 2 26" xfId="12483" xr:uid="{38DB3B14-D6CE-442A-9E8A-3D2EDCB807BC}"/>
    <cellStyle name="Input 2 2 2 2 27" xfId="11984" xr:uid="{7D31EDB6-CA35-4CB5-8A93-31944196D8DA}"/>
    <cellStyle name="Input 2 2 2 2 28" xfId="12553" xr:uid="{0578C3F3-380F-4594-8116-A3A1B973AEF9}"/>
    <cellStyle name="Input 2 2 2 2 29" xfId="12581" xr:uid="{F8006722-320C-4132-9117-04ABD7625FA4}"/>
    <cellStyle name="Input 2 2 2 2 3" xfId="10346" xr:uid="{0F70045C-DF45-4C4D-B376-F8BEFEE48A0B}"/>
    <cellStyle name="Input 2 2 2 2 30" xfId="12606" xr:uid="{7B209853-642C-4BC0-A47E-BCD274E632F1}"/>
    <cellStyle name="Input 2 2 2 2 31" xfId="12638" xr:uid="{1DDC1067-0013-4212-9724-9B45CFB4A46A}"/>
    <cellStyle name="Input 2 2 2 2 32" xfId="12673" xr:uid="{89B4AE55-B059-4741-B23B-D7E5E43AD928}"/>
    <cellStyle name="Input 2 2 2 2 33" xfId="12701" xr:uid="{74A42655-D894-473C-9818-ADE87EF08507}"/>
    <cellStyle name="Input 2 2 2 2 34" xfId="12723" xr:uid="{D904A382-69BE-460B-B366-ACC3F4DEBA6D}"/>
    <cellStyle name="Input 2 2 2 2 35" xfId="12747" xr:uid="{CF5969D5-3582-46E3-92E8-F9181C9BF10D}"/>
    <cellStyle name="Input 2 2 2 2 36" xfId="12810" xr:uid="{0D69F20B-0E6E-4C6F-AE26-090FDAFA78B4}"/>
    <cellStyle name="Input 2 2 2 2 4" xfId="10375" xr:uid="{135D4430-3BEE-4327-A333-1D50DBDDFEC4}"/>
    <cellStyle name="Input 2 2 2 2 5" xfId="10406" xr:uid="{14E78BDE-E657-4964-8587-3B86F673E073}"/>
    <cellStyle name="Input 2 2 2 2 6" xfId="10259" xr:uid="{5D5291F9-4437-4416-9FF0-CCED1F12902C}"/>
    <cellStyle name="Input 2 2 2 2 7" xfId="10458" xr:uid="{5981F5D4-DAB6-4B48-B30B-7C08A638A3D6}"/>
    <cellStyle name="Input 2 2 2 2 8" xfId="10480" xr:uid="{168CD1C4-1CE1-440A-ACA8-3F6936140F1B}"/>
    <cellStyle name="Input 2 2 2 2 9" xfId="10529" xr:uid="{22BF3BA2-7671-4D82-8403-0AC4A5DF4FED}"/>
    <cellStyle name="Input 2 2 2 20" xfId="12613" xr:uid="{90A6EA9E-63FA-43A9-8A00-57BE3C3C7939}"/>
    <cellStyle name="Input 2 2 2 21" xfId="12648" xr:uid="{D11FEF88-639D-42CB-9351-0987ED59BEF5}"/>
    <cellStyle name="Input 2 2 2 3" xfId="9816" xr:uid="{2D9C6DF1-832E-4E9C-B2DA-AEADF00135DB}"/>
    <cellStyle name="Input 2 2 2 4" xfId="10274" xr:uid="{3D79D2FC-318A-4B1B-A1E5-75BB73DFA929}"/>
    <cellStyle name="Input 2 2 2 5" xfId="10292" xr:uid="{78575FD5-C488-4FFF-8CBD-C3B3CDA93698}"/>
    <cellStyle name="Input 2 2 2 6" xfId="10414" xr:uid="{8A171A2B-3E16-481B-9770-666B6CD11648}"/>
    <cellStyle name="Input 2 2 2 7" xfId="10489" xr:uid="{C8FB1CCB-DC95-4DBF-9036-941C2886F365}"/>
    <cellStyle name="Input 2 2 2 8" xfId="11799" xr:uid="{E101A9C2-C4DE-4AA2-81F9-B390699AC97F}"/>
    <cellStyle name="Input 2 2 2 9" xfId="11842" xr:uid="{C6C1A229-BFBE-4197-A058-C52E752448D3}"/>
    <cellStyle name="Input 2 2 20" xfId="12525" xr:uid="{ED81213E-76FF-422F-97EB-5E286EF11FD4}"/>
    <cellStyle name="Input 2 2 21" xfId="12625" xr:uid="{E7BA5B94-A1A4-4064-BBE6-FCF3CC18C261}"/>
    <cellStyle name="Input 2 2 22" xfId="12678" xr:uid="{67E216FE-FD27-43F3-BD8A-605F3393A9AE}"/>
    <cellStyle name="Input 2 2 3" xfId="9753" xr:uid="{00000000-0005-0000-0000-0000F01A0000}"/>
    <cellStyle name="Input 2 2 3 10" xfId="10542" xr:uid="{8876BAB5-BEAA-4155-B5CD-0F33533035AE}"/>
    <cellStyle name="Input 2 2 3 11" xfId="11865" xr:uid="{7A307788-CCFA-4DB5-80E1-605300F2419A}"/>
    <cellStyle name="Input 2 2 3 12" xfId="11925" xr:uid="{58F06D80-9A9B-4E7E-9F18-6EB8A129226C}"/>
    <cellStyle name="Input 2 2 3 13" xfId="11949" xr:uid="{153CF439-1289-42D9-8B78-A0982A44F53A}"/>
    <cellStyle name="Input 2 2 3 14" xfId="12004" xr:uid="{F43B0811-BC50-499A-9CCF-EE3E214BD67E}"/>
    <cellStyle name="Input 2 2 3 15" xfId="12063" xr:uid="{826348E0-946C-4330-884E-4EA671B62E68}"/>
    <cellStyle name="Input 2 2 3 16" xfId="12110" xr:uid="{DEF488EA-D744-4356-B627-21D832CEE979}"/>
    <cellStyle name="Input 2 2 3 17" xfId="12157" xr:uid="{666C0AF1-5E06-4F33-92D9-9B1A3BE21B3B}"/>
    <cellStyle name="Input 2 2 3 18" xfId="12189" xr:uid="{BE443DB4-0CA7-430B-BCF4-8AFBD204A601}"/>
    <cellStyle name="Input 2 2 3 19" xfId="11749" xr:uid="{9A52B211-0D16-4BC8-BE00-2E6948E48CE0}"/>
    <cellStyle name="Input 2 2 3 2" xfId="10297" xr:uid="{DA22A429-5047-4F31-AEB8-C049D4209DF6}"/>
    <cellStyle name="Input 2 2 3 20" xfId="12269" xr:uid="{397998EB-FAB8-4D76-B552-4B34C097B0C4}"/>
    <cellStyle name="Input 2 2 3 21" xfId="12331" xr:uid="{03C7F2E2-BEB2-4EA8-9C1A-510C47128DBB}"/>
    <cellStyle name="Input 2 2 3 22" xfId="11770" xr:uid="{3401D2A8-3BAC-4104-9C3D-F007C6719275}"/>
    <cellStyle name="Input 2 2 3 23" xfId="11881" xr:uid="{708D376A-A5C0-401B-B28D-2D0B18E7602C}"/>
    <cellStyle name="Input 2 2 3 24" xfId="12425" xr:uid="{1E6E41CA-8DEF-4B6D-8286-E0EA62F853EE}"/>
    <cellStyle name="Input 2 2 3 25" xfId="12441" xr:uid="{63B2DB92-A236-4A57-A397-0C7C12D54FB9}"/>
    <cellStyle name="Input 2 2 3 26" xfId="12469" xr:uid="{823B877A-D407-4145-8D7D-E78DE897867D}"/>
    <cellStyle name="Input 2 2 3 27" xfId="12047" xr:uid="{31177C50-2541-4E5C-A89F-DC07C06A294B}"/>
    <cellStyle name="Input 2 2 3 28" xfId="12539" xr:uid="{687F9A1E-A9A9-48BE-93D4-E7B2E51A72F6}"/>
    <cellStyle name="Input 2 2 3 29" xfId="12567" xr:uid="{CF7F89D6-DE2C-4266-AA42-394A753D7024}"/>
    <cellStyle name="Input 2 2 3 3" xfId="10332" xr:uid="{85AC9AA0-EFE5-4382-B8FA-55078FD71999}"/>
    <cellStyle name="Input 2 2 3 30" xfId="12595" xr:uid="{8CFF5166-AF46-4143-96E6-06A1997FD4A9}"/>
    <cellStyle name="Input 2 2 3 31" xfId="12178" xr:uid="{16853221-3818-4802-AC4B-153E6A3FD4C6}"/>
    <cellStyle name="Input 2 2 3 32" xfId="12661" xr:uid="{4156D500-99B2-4CCF-BBF8-A3C9B1C194DC}"/>
    <cellStyle name="Input 2 2 3 33" xfId="12687" xr:uid="{9D449A93-76CD-41E1-ADD3-1C3CAC8888D1}"/>
    <cellStyle name="Input 2 2 3 34" xfId="12712" xr:uid="{7A14A2B4-302D-46E9-8E56-DBF545E18F60}"/>
    <cellStyle name="Input 2 2 3 35" xfId="12733" xr:uid="{EF497FE8-42E5-43E6-85B0-21F16754E7C6}"/>
    <cellStyle name="Input 2 2 3 36" xfId="12796" xr:uid="{995A020C-E6DF-4C2B-A9D9-CC823139DBB2}"/>
    <cellStyle name="Input 2 2 3 4" xfId="10361" xr:uid="{3967FAC7-0499-4B01-8418-A662CD331337}"/>
    <cellStyle name="Input 2 2 3 5" xfId="10393" xr:uid="{D1C5FD5E-42E3-440B-853C-49A35025632D}"/>
    <cellStyle name="Input 2 2 3 6" xfId="10254" xr:uid="{CBD9BECF-3D9C-442A-A7D6-67EC248B8809}"/>
    <cellStyle name="Input 2 2 3 7" xfId="10448" xr:uid="{4044060A-4560-4834-867C-9955406E8EDF}"/>
    <cellStyle name="Input 2 2 3 8" xfId="10468" xr:uid="{B800EECE-2870-4666-8B67-FA58DD74FCD6}"/>
    <cellStyle name="Input 2 2 3 9" xfId="10515" xr:uid="{D2A81633-BACC-4C3C-A301-C38CEAF82830}"/>
    <cellStyle name="Input 2 2 4" xfId="9807" xr:uid="{C9157E95-207E-4EFE-A8E0-5FC4ADE06BC3}"/>
    <cellStyle name="Input 2 2 5" xfId="10278" xr:uid="{C1B10043-0466-48B9-B620-365EF9FD0810}"/>
    <cellStyle name="Input 2 2 6" xfId="10320" xr:uid="{2FB81380-0BC0-40FF-865C-1E67C9302F94}"/>
    <cellStyle name="Input 2 2 7" xfId="10426" xr:uid="{23F8B50A-AA8E-4D95-9DF5-2F8BD6915691}"/>
    <cellStyle name="Input 2 2 8" xfId="10501" xr:uid="{C26A464D-D011-45D2-B3DF-A0C45C731197}"/>
    <cellStyle name="Input 2 2 9" xfId="11813" xr:uid="{AF805692-BA85-4E7C-9298-2E6E988EAB6B}"/>
    <cellStyle name="Input 2 20" xfId="12212" xr:uid="{4269FBB1-A9D7-4E41-8964-8FB9720DBD67}"/>
    <cellStyle name="Input 2 21" xfId="12298" xr:uid="{3E995B83-9117-4266-A5E2-EAC61B3EA2D3}"/>
    <cellStyle name="Input 2 22" xfId="12352" xr:uid="{9DDBD797-5E13-4977-803C-28F833AD1558}"/>
    <cellStyle name="Input 2 23" xfId="12388" xr:uid="{ED0F3F4A-398E-4EFD-A8E6-D05CA0C44B6A}"/>
    <cellStyle name="Input 2 24" xfId="12412" xr:uid="{625D8B24-4F5D-4E5D-8DFD-5000EDC47DA5}"/>
    <cellStyle name="Input 2 25" xfId="12506" xr:uid="{6C7DA546-D703-4D6A-AFAE-2EEF36513FA8}"/>
    <cellStyle name="Input 2 26" xfId="12531" xr:uid="{5F64BD10-A818-45CD-9ACE-601A39D97B0C}"/>
    <cellStyle name="Input 2 27" xfId="12633" xr:uid="{58CA1A55-010C-43FD-B086-3E3C85CE3D45}"/>
    <cellStyle name="Input 2 3" xfId="79" xr:uid="{00000000-0005-0000-0000-0000F11A0000}"/>
    <cellStyle name="Input 2 3 10" xfId="11905" xr:uid="{CEBC274F-AE17-4EAD-A539-CACA4FCB4405}"/>
    <cellStyle name="Input 2 3 11" xfId="11992" xr:uid="{EC64D47A-A47A-40A7-94AB-071920EFDAD0}"/>
    <cellStyle name="Input 2 3 12" xfId="12094" xr:uid="{40BFC1F3-4ED7-47C5-B0E9-A76004207A5E}"/>
    <cellStyle name="Input 2 3 13" xfId="12145" xr:uid="{5CA089E7-56FE-4C46-9E2F-825F3013535E}"/>
    <cellStyle name="Input 2 3 14" xfId="12239" xr:uid="{3A9FA934-E6B3-4A7D-BE66-7DD842211A8C}"/>
    <cellStyle name="Input 2 3 15" xfId="12310" xr:uid="{BC710D2E-A86C-45D7-B4C7-412D4BB70F0B}"/>
    <cellStyle name="Input 2 3 16" xfId="12364" xr:uid="{F096A11C-26A5-4AF3-BB8D-60FE43BE0172}"/>
    <cellStyle name="Input 2 3 17" xfId="12400" xr:uid="{AF5E3AA3-BE14-4150-BF0B-91E4179E8A3A}"/>
    <cellStyle name="Input 2 3 18" xfId="12490" xr:uid="{D14CE149-CA26-41FD-BCC1-0C7BB5FD4E81}"/>
    <cellStyle name="Input 2 3 19" xfId="12518" xr:uid="{FC6CB216-BA0F-4071-9609-4B10E508471F}"/>
    <cellStyle name="Input 2 3 2" xfId="9761" xr:uid="{00000000-0005-0000-0000-0000F21A0000}"/>
    <cellStyle name="Input 2 3 2 10" xfId="10550" xr:uid="{5FD94452-FEC9-447E-80B2-7A154C6DA8F1}"/>
    <cellStyle name="Input 2 3 2 11" xfId="11871" xr:uid="{20FA55A7-DFB3-4823-A316-EC01DBEE184B}"/>
    <cellStyle name="Input 2 3 2 12" xfId="11931" xr:uid="{953B6CD8-0362-48CB-AA2F-6BD964927537}"/>
    <cellStyle name="Input 2 3 2 13" xfId="11957" xr:uid="{8AC5BAA0-1B38-497A-A004-371C261DE660}"/>
    <cellStyle name="Input 2 3 2 14" xfId="12012" xr:uid="{5CE210B7-7CF9-4DF7-92C3-C63C82A996B9}"/>
    <cellStyle name="Input 2 3 2 15" xfId="12071" xr:uid="{716ABB75-030F-474F-80F1-0A2FF81AE672}"/>
    <cellStyle name="Input 2 3 2 16" xfId="12118" xr:uid="{711FEC06-249A-4338-A44E-15C1347B001C}"/>
    <cellStyle name="Input 2 3 2 17" xfId="12164" xr:uid="{765F51DF-1147-411A-A078-1B075DE9B23C}"/>
    <cellStyle name="Input 2 3 2 18" xfId="12197" xr:uid="{14EAE02C-C165-4FEA-B868-EF6AC6A68998}"/>
    <cellStyle name="Input 2 3 2 19" xfId="12244" xr:uid="{7B8ED22E-F584-4998-9190-D0D609AF2F3C}"/>
    <cellStyle name="Input 2 3 2 2" xfId="10305" xr:uid="{DDCE7821-CCE1-46FF-BA2C-355D5BF72684}"/>
    <cellStyle name="Input 2 3 2 20" xfId="12277" xr:uid="{29FA51A3-EE47-4B99-BB4C-47D90DB08C23}"/>
    <cellStyle name="Input 2 3 2 21" xfId="12338" xr:uid="{5FBB451A-539D-4273-8392-BD9D3CACF874}"/>
    <cellStyle name="Input 2 3 2 22" xfId="11783" xr:uid="{65205F19-4205-4211-966E-3FFA7AF3137E}"/>
    <cellStyle name="Input 2 3 2 23" xfId="11784" xr:uid="{0413CC6D-6C72-4BEA-9BF9-9D5039B5A387}"/>
    <cellStyle name="Input 2 3 2 24" xfId="12432" xr:uid="{74DEBA36-1ED5-4A4B-9838-A93EF4FF0CB9}"/>
    <cellStyle name="Input 2 3 2 25" xfId="12449" xr:uid="{416792BD-287D-481F-8FDE-846916B13D30}"/>
    <cellStyle name="Input 2 3 2 26" xfId="12477" xr:uid="{423B8616-69A6-4086-91BE-F76FFBF0310F}"/>
    <cellStyle name="Input 2 3 2 27" xfId="11993" xr:uid="{254FE5BB-C41E-4A1F-8834-D10F074CB12C}"/>
    <cellStyle name="Input 2 3 2 28" xfId="12547" xr:uid="{CC75136E-8E2A-4715-99A8-6FAF6F94C789}"/>
    <cellStyle name="Input 2 3 2 29" xfId="12575" xr:uid="{F156C828-955A-4B36-BA89-92A0868EB439}"/>
    <cellStyle name="Input 2 3 2 3" xfId="10340" xr:uid="{F8E2E11A-746A-4954-98B6-6041B5124AEA}"/>
    <cellStyle name="Input 2 3 2 30" xfId="12602" xr:uid="{6A0B7789-5C14-4A71-8BAC-4BA47E8290FB}"/>
    <cellStyle name="Input 2 3 2 31" xfId="12226" xr:uid="{45AAE0FC-E7E5-4191-8C3F-9270D6951252}"/>
    <cellStyle name="Input 2 3 2 32" xfId="12667" xr:uid="{01E2AC15-6B8A-4118-A28C-011C6E2D3B69}"/>
    <cellStyle name="Input 2 3 2 33" xfId="12695" xr:uid="{8F494617-CDE6-4D90-B114-F60CBAD089B8}"/>
    <cellStyle name="Input 2 3 2 34" xfId="12718" xr:uid="{34EE3D9E-1CC9-4975-B086-19A2244B5E3E}"/>
    <cellStyle name="Input 2 3 2 35" xfId="12741" xr:uid="{8E9F4F01-EC71-46FB-A184-03FCA9AF1FE9}"/>
    <cellStyle name="Input 2 3 2 36" xfId="12804" xr:uid="{7CE7292A-5522-4468-9089-07EC87EB8D8E}"/>
    <cellStyle name="Input 2 3 2 4" xfId="10369" xr:uid="{7EC3905B-7524-4FB3-8E2A-1B3120FE8DB2}"/>
    <cellStyle name="Input 2 3 2 5" xfId="10400" xr:uid="{FEE9D9C1-7FE3-42C3-AA14-D446D17C4B22}"/>
    <cellStyle name="Input 2 3 2 6" xfId="10242" xr:uid="{9FF175C7-4555-4337-9A5F-55BEF9A04841}"/>
    <cellStyle name="Input 2 3 2 7" xfId="10454" xr:uid="{8762D55E-3B8C-4B46-9C95-502EA3142EB8}"/>
    <cellStyle name="Input 2 3 2 8" xfId="10474" xr:uid="{9819AF29-FA1F-49AF-B3FC-874349FD2E3A}"/>
    <cellStyle name="Input 2 3 2 9" xfId="10523" xr:uid="{D663A1E4-96A3-45C7-AB43-86894B9064E6}"/>
    <cellStyle name="Input 2 3 20" xfId="12619" xr:uid="{E35CA81F-9285-49A0-967E-3FFD6D97F927}"/>
    <cellStyle name="Input 2 3 21" xfId="12654" xr:uid="{AA274E7E-6AAF-43EB-B9EA-BCA1803752D7}"/>
    <cellStyle name="Input 2 3 3" xfId="9811" xr:uid="{27C5042E-FF9D-4151-9550-21F6777191AB}"/>
    <cellStyle name="Input 2 3 4" xfId="10276" xr:uid="{338FB932-5CB2-46A6-BB4B-7B98C9281782}"/>
    <cellStyle name="Input 2 3 5" xfId="10312" xr:uid="{749C73B2-82D9-4663-A4E0-7FCB2C00E1A5}"/>
    <cellStyle name="Input 2 3 6" xfId="10420" xr:uid="{1740886D-2307-44C5-BF9E-45BD58D0879B}"/>
    <cellStyle name="Input 2 3 7" xfId="10495" xr:uid="{47A5C9C5-048F-48C9-88DA-423F5E7DA278}"/>
    <cellStyle name="Input 2 3 8" xfId="11805" xr:uid="{F39E9268-E631-4F8C-8A20-B6CC1D37ABCA}"/>
    <cellStyle name="Input 2 3 9" xfId="11848" xr:uid="{057467BD-754E-4709-93A7-3F1E638C868B}"/>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10" xfId="11474" xr:uid="{B6EA6BF1-3DC5-4B4A-B161-8879BC2867FB}"/>
    <cellStyle name="InputKeepPale 11" xfId="11477" xr:uid="{24FEA824-C2D3-4432-BDCA-542ADF24C6A7}"/>
    <cellStyle name="InputKeepPale 12" xfId="11485" xr:uid="{C168CF44-5397-4EF3-AE70-9906AC6084A5}"/>
    <cellStyle name="InputKeepPale 13" xfId="11505" xr:uid="{78DF6F3F-91E8-4ED1-8839-1D9684EAEE3F}"/>
    <cellStyle name="InputKeepPale 2" xfId="9989" xr:uid="{28714903-9E59-4DC5-894D-E9B7D093C888}"/>
    <cellStyle name="InputKeepPale 3" xfId="10149" xr:uid="{D808DD83-FB5E-4001-B89A-3C0BD1AC554D}"/>
    <cellStyle name="InputKeepPale 4" xfId="10150" xr:uid="{C0F5CE0B-20B0-4DBC-A94B-72057C350BE4}"/>
    <cellStyle name="InputKeepPale 5" xfId="10152" xr:uid="{C3BBD696-19BD-4567-970A-02C70824F6E9}"/>
    <cellStyle name="InputKeepPale 6" xfId="10027" xr:uid="{C88B03C3-0FAA-4633-A459-37E043ED3868}"/>
    <cellStyle name="InputKeepPale 7" xfId="11067" xr:uid="{10B6AD13-7769-431F-B73F-633844A3D5A7}"/>
    <cellStyle name="InputKeepPale 8" xfId="11442" xr:uid="{25288D14-AAE3-4BF8-9CF2-414E66E685D8}"/>
    <cellStyle name="InputKeepPale 9" xfId="11106" xr:uid="{B1F7FE94-EFEC-4263-8A7E-41B279E47BB8}"/>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002" xr:uid="{75B7A0B6-6541-47B9-8B00-27831EE92291}"/>
    <cellStyle name="ItemTypeClass 11" xfId="10148" xr:uid="{C4D57E09-C3E6-4667-9BED-7A0A4FC428FB}"/>
    <cellStyle name="ItemTypeClass 12" xfId="10010" xr:uid="{E592451E-CC4F-48BF-946D-149B5B7B9C8C}"/>
    <cellStyle name="ItemTypeClass 13" xfId="10015" xr:uid="{85C7487B-495B-4110-829E-0C42107481EE}"/>
    <cellStyle name="ItemTypeClass 14" xfId="10022" xr:uid="{E9A9DA97-3F92-4561-9393-D37E76655019}"/>
    <cellStyle name="ItemTypeClass 15" xfId="11015" xr:uid="{571A97F5-BEC0-4BAF-84E8-575E6C4CD59D}"/>
    <cellStyle name="ItemTypeClass 16" xfId="11429" xr:uid="{61EF603C-AAB9-403B-BE08-75488F227BFF}"/>
    <cellStyle name="ItemTypeClass 17" xfId="11065" xr:uid="{F5851446-5B23-4526-97B2-36210F45DFDF}"/>
    <cellStyle name="ItemTypeClass 18" xfId="11424" xr:uid="{3DB02016-A394-486C-AD38-CCB9D0764EBD}"/>
    <cellStyle name="ItemTypeClass 19" xfId="11427" xr:uid="{29623EC2-BD91-4BB2-BA8B-F6D65B87BD97}"/>
    <cellStyle name="ItemTypeClass 2" xfId="6861" xr:uid="{00000000-0005-0000-0000-0000041B0000}"/>
    <cellStyle name="ItemTypeClass 2 10" xfId="9978" xr:uid="{4DE13162-052F-4E82-A58A-98238B57D795}"/>
    <cellStyle name="ItemTypeClass 2 11" xfId="10125" xr:uid="{DEB03777-1689-4330-B642-F2B7EF60B309}"/>
    <cellStyle name="ItemTypeClass 2 12" xfId="9981" xr:uid="{9F881801-D4A4-499E-A261-783A889EBD09}"/>
    <cellStyle name="ItemTypeClass 2 13" xfId="10131" xr:uid="{F76E5E9A-1E07-4B9D-83A8-332015E30B9B}"/>
    <cellStyle name="ItemTypeClass 2 14" xfId="9984" xr:uid="{AAB58470-2B1A-4E9B-B38D-F9D85473A407}"/>
    <cellStyle name="ItemTypeClass 2 15" xfId="10128" xr:uid="{9CC02E06-63D5-45BE-AD33-F47DDBC6E7F0}"/>
    <cellStyle name="ItemTypeClass 2 16" xfId="11416" xr:uid="{44B68857-375C-453C-A6EB-C0F690FE07B6}"/>
    <cellStyle name="ItemTypeClass 2 17" xfId="11075" xr:uid="{A264FC4D-0356-40F0-A4DD-63866B90A2F4}"/>
    <cellStyle name="ItemTypeClass 2 18" xfId="11006" xr:uid="{FFC2A1B5-D4DF-4BAE-9F1B-B67A527356FC}"/>
    <cellStyle name="ItemTypeClass 2 19" xfId="11009" xr:uid="{EEB7BBCA-0458-4F3B-BA6C-C47949D722DE}"/>
    <cellStyle name="ItemTypeClass 2 2" xfId="9800" xr:uid="{A1127ABB-F736-46AF-B6D6-8968F642E2DC}"/>
    <cellStyle name="ItemTypeClass 2 20" xfId="11371" xr:uid="{D90B008B-CC3E-466E-88C7-16DA7BAF7E3B}"/>
    <cellStyle name="ItemTypeClass 2 21" xfId="11012" xr:uid="{0F03D2B8-609C-4BFC-9C9A-C74157F9EDF8}"/>
    <cellStyle name="ItemTypeClass 2 22" xfId="11375" xr:uid="{A705A658-2B5D-4D3D-A31E-96367DCB49AE}"/>
    <cellStyle name="ItemTypeClass 2 23" xfId="11018" xr:uid="{ADA8491E-ECED-46F2-9F7A-ADAC4CAE0816}"/>
    <cellStyle name="ItemTypeClass 2 24" xfId="11374" xr:uid="{4B442EA4-4ABF-46DE-99B9-884EEA974E73}"/>
    <cellStyle name="ItemTypeClass 2 25" xfId="11021" xr:uid="{34ED0AAD-61B1-4C9F-854D-F9A4B79002A5}"/>
    <cellStyle name="ItemTypeClass 2 26" xfId="11024" xr:uid="{886918F2-8259-4BBF-B1A0-D22B02CFE983}"/>
    <cellStyle name="ItemTypeClass 2 27" xfId="11385" xr:uid="{77B5CC04-4D0B-4A33-8460-BCFC7844292B}"/>
    <cellStyle name="ItemTypeClass 2 28" xfId="11030" xr:uid="{460C57FA-DD6E-455F-BD6C-74CF71B464F2}"/>
    <cellStyle name="ItemTypeClass 2 29" xfId="11380" xr:uid="{4A95E56D-0A04-4577-8089-BCA94E6FEEF0}"/>
    <cellStyle name="ItemTypeClass 2 3" xfId="10137" xr:uid="{795436B2-F961-4E1A-AC2E-479019C04276}"/>
    <cellStyle name="ItemTypeClass 2 30" xfId="11027" xr:uid="{6195B869-391D-44A8-914A-B47E0D1051F9}"/>
    <cellStyle name="ItemTypeClass 2 31" xfId="11383" xr:uid="{5754FB53-5C57-45A0-B1C3-DD751CDFA31D}"/>
    <cellStyle name="ItemTypeClass 2 32" xfId="11033" xr:uid="{04DAD476-872F-4903-8970-AA117F5257D0}"/>
    <cellStyle name="ItemTypeClass 2 33" xfId="11036" xr:uid="{B9710AC4-54BF-4337-B1E5-F5C4C32849CE}"/>
    <cellStyle name="ItemTypeClass 2 34" xfId="11389" xr:uid="{DBED54AD-8590-4B7E-99CC-9647BDB4115F}"/>
    <cellStyle name="ItemTypeClass 2 35" xfId="11039" xr:uid="{72E3C86D-34A9-40E2-AD8B-7D2F0D95999A}"/>
    <cellStyle name="ItemTypeClass 2 36" xfId="11398" xr:uid="{D2F20247-5384-40AE-B806-F046E4C946C3}"/>
    <cellStyle name="ItemTypeClass 2 37" xfId="11042" xr:uid="{D2232164-3E3C-44DE-8D57-B8B572999B88}"/>
    <cellStyle name="ItemTypeClass 2 38" xfId="11395" xr:uid="{B2DE7A7E-1FC3-4788-AA88-838CE7176D9E}"/>
    <cellStyle name="ItemTypeClass 2 39" xfId="11045" xr:uid="{FA01D99F-59AE-4123-AAB8-7247DDF1261F}"/>
    <cellStyle name="ItemTypeClass 2 4" xfId="9996" xr:uid="{85AAB9F7-B583-4AAC-95C8-2E211498255C}"/>
    <cellStyle name="ItemTypeClass 2 40" xfId="11392" xr:uid="{01B84F40-A72A-4597-859C-908333D8131F}"/>
    <cellStyle name="ItemTypeClass 2 41" xfId="11048" xr:uid="{243BC3AC-887C-44D0-B5FE-4241C0A1C384}"/>
    <cellStyle name="ItemTypeClass 2 42" xfId="11401" xr:uid="{DCD69284-18FF-4DD2-996D-FF4813CED7C4}"/>
    <cellStyle name="ItemTypeClass 2 43" xfId="11051" xr:uid="{52E11EA8-7E1F-4404-AC7D-F8E5F261FB15}"/>
    <cellStyle name="ItemTypeClass 2 44" xfId="11406" xr:uid="{E3E17CB6-24AF-4C62-8316-B7E088C8516F}"/>
    <cellStyle name="ItemTypeClass 2 45" xfId="11054" xr:uid="{F185358B-4709-4D32-BCAE-A4691FE576B1}"/>
    <cellStyle name="ItemTypeClass 2 46" xfId="11410" xr:uid="{E383D442-895A-477D-9E18-4D57E407A555}"/>
    <cellStyle name="ItemTypeClass 2 47" xfId="11404" xr:uid="{BFE0FCE2-2393-4003-8ECC-9DD0F5FB675F}"/>
    <cellStyle name="ItemTypeClass 2 48" xfId="11057" xr:uid="{09F79E27-D8A2-4EA1-9F67-8AD5321E0273}"/>
    <cellStyle name="ItemTypeClass 2 49" xfId="11413" xr:uid="{09A343F8-6A8B-4BED-9A2F-1FB2783C526C}"/>
    <cellStyle name="ItemTypeClass 2 5" xfId="10134" xr:uid="{9266761E-95C3-4B8A-A47E-041FAD2B1409}"/>
    <cellStyle name="ItemTypeClass 2 50" xfId="11060" xr:uid="{273CC61D-79F5-4A7D-A889-8BAA4554F794}"/>
    <cellStyle name="ItemTypeClass 2 51" xfId="12784" xr:uid="{E8F2AAB9-169B-4BE3-BDA3-70F473BA2A58}"/>
    <cellStyle name="ItemTypeClass 2 6" xfId="9971" xr:uid="{06FEFA49-3BD1-42CB-B429-1A17EF3D603B}"/>
    <cellStyle name="ItemTypeClass 2 7" xfId="9974" xr:uid="{183A3910-686E-417E-81E1-5655F52678D1}"/>
    <cellStyle name="ItemTypeClass 2 8" xfId="10119" xr:uid="{4A348B9B-229A-42F8-B1F5-9E1F9697F1C3}"/>
    <cellStyle name="ItemTypeClass 2 9" xfId="10122" xr:uid="{272BFF13-B5AA-474C-A864-0E6716607E55}"/>
    <cellStyle name="ItemTypeClass 20" xfId="11070" xr:uid="{66807166-81BC-467D-8BF8-6E4B0EB9822B}"/>
    <cellStyle name="ItemTypeClass 21" xfId="11433" xr:uid="{57EC3E66-431C-464D-9F44-2DC7C7804C65}"/>
    <cellStyle name="ItemTypeClass 22" xfId="11077" xr:uid="{D09267C7-4DB1-472A-BD1C-CE521993206E}"/>
    <cellStyle name="ItemTypeClass 23" xfId="11089" xr:uid="{1347D1DF-1386-43B9-A309-071685940FF5}"/>
    <cellStyle name="ItemTypeClass 24" xfId="11438" xr:uid="{FBE6C750-9305-47AC-8EFC-3DDD69810342}"/>
    <cellStyle name="ItemTypeClass 25" xfId="11446" xr:uid="{F9FD2B6C-42B1-4FF7-B18E-712CFA67411E}"/>
    <cellStyle name="ItemTypeClass 26" xfId="11099" xr:uid="{0971E359-D06E-4B8A-8379-858419ED776A}"/>
    <cellStyle name="ItemTypeClass 27" xfId="11457" xr:uid="{3FF0F556-ECDE-4A20-8CFD-F695B5EFB5B1}"/>
    <cellStyle name="ItemTypeClass 28" xfId="11465" xr:uid="{0C6DFE70-6933-40CB-AD4A-AC67CEB454BB}"/>
    <cellStyle name="ItemTypeClass 29" xfId="11114" xr:uid="{EBDA202D-BA10-40F5-8020-B5711EA68650}"/>
    <cellStyle name="ItemTypeClass 3" xfId="9786" xr:uid="{3D821364-507E-4FBE-AF54-3291ACAF5F86}"/>
    <cellStyle name="ItemTypeClass 30" xfId="11476" xr:uid="{4919E27E-799F-436B-BA59-5DA174F45078}"/>
    <cellStyle name="ItemTypeClass 31" xfId="11483" xr:uid="{4A671FB9-D938-4770-BDC4-E052A488673D}"/>
    <cellStyle name="ItemTypeClass 32" xfId="11130" xr:uid="{6AF172A0-3B9E-442C-9E4F-3BAFCCF7D09C}"/>
    <cellStyle name="ItemTypeClass 33" xfId="11494" xr:uid="{9FCD6219-8C8A-4BBF-8F8F-22CB5D501E39}"/>
    <cellStyle name="ItemTypeClass 34" xfId="11136" xr:uid="{D1358357-007F-4755-88AA-AE0F50409276}"/>
    <cellStyle name="ItemTypeClass 35" xfId="11502" xr:uid="{6F3C0C82-EEB3-40DE-99E0-31FE36EA54ED}"/>
    <cellStyle name="ItemTypeClass 36" xfId="11506" xr:uid="{37F171C1-23AD-4865-B52A-A037ECB74B8A}"/>
    <cellStyle name="ItemTypeClass 37" xfId="11510" xr:uid="{33D350D0-5140-41C7-8681-EF409E576435}"/>
    <cellStyle name="ItemTypeClass 38" xfId="11150" xr:uid="{4B33AD66-61A0-4014-B2DF-3A1B70E48B37}"/>
    <cellStyle name="ItemTypeClass 39" xfId="11524" xr:uid="{3BDDF073-02AD-4A8E-B5A9-4D546C724601}"/>
    <cellStyle name="ItemTypeClass 4" xfId="9977" xr:uid="{834A5259-69C4-48CF-9BF8-A910642FBD10}"/>
    <cellStyle name="ItemTypeClass 40" xfId="11166" xr:uid="{94C1B8F3-7E9D-4923-AB12-B5E290C4821B}"/>
    <cellStyle name="ItemTypeClass 41" xfId="11545" xr:uid="{64D8A6CF-1811-40BE-900B-59127838E5AA}"/>
    <cellStyle name="ItemTypeClass 42" xfId="11178" xr:uid="{854A7881-F1EE-4B0A-A64E-720D3D746003}"/>
    <cellStyle name="ItemTypeClass 43" xfId="11555" xr:uid="{D80D36F7-44CB-4B3E-B48F-A6827D3C580C}"/>
    <cellStyle name="ItemTypeClass 44" xfId="12759" xr:uid="{AC5C711D-3C21-4D65-BAD0-C4C21FAA10EE}"/>
    <cellStyle name="ItemTypeClass 5" xfId="10151" xr:uid="{5B06390B-B39E-4FCD-9774-82AB0787B5B2}"/>
    <cellStyle name="ItemTypeClass 6" xfId="9988" xr:uid="{4E93EACD-1788-4513-830F-B298B6CD96CB}"/>
    <cellStyle name="ItemTypeClass 7" xfId="10144" xr:uid="{01F829E8-4836-48E1-9CEF-16F49A65BB23}"/>
    <cellStyle name="ItemTypeClass 8" xfId="10147" xr:uid="{C276C23D-B83F-4D35-B8E4-A501D1806C1C}"/>
    <cellStyle name="ItemTypeClass 9" xfId="10000" xr:uid="{61016E71-D8FA-45C7-94EF-E9AF8E009FA3}"/>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10" xfId="11159" xr:uid="{99C3217D-34ED-46D6-8809-F26845A22F3F}"/>
    <cellStyle name="Line 11" xfId="11163" xr:uid="{BC76F5CB-BCB5-40D6-B2C5-45B330FC3AB1}"/>
    <cellStyle name="Line 12" xfId="11172" xr:uid="{47DDAA1F-7CC3-4FE8-9F7A-93BA93A4C231}"/>
    <cellStyle name="Line 2" xfId="5699" xr:uid="{00000000-0005-0000-0000-00000A1B0000}"/>
    <cellStyle name="Line 2 2" xfId="9941" xr:uid="{E3B5A4D3-F4F9-4A9D-B580-3EACCE66CA3F}"/>
    <cellStyle name="Line 2 3" xfId="9957" xr:uid="{64E59640-13FA-4210-807C-3662AD58A544}"/>
    <cellStyle name="Line 2 4" xfId="11364" xr:uid="{573E5881-2638-4863-8A9A-B552D23EC314}"/>
    <cellStyle name="Line 2 5" xfId="10938" xr:uid="{B723CC19-BB26-4AED-99E0-1454D38C92F0}"/>
    <cellStyle name="Line 3" xfId="10145" xr:uid="{C509F6F6-2C7B-4E04-AF20-14479A8BB832}"/>
    <cellStyle name="Line 4" xfId="10007" xr:uid="{691DBDD6-330F-45A1-8A93-89F62DA905AE}"/>
    <cellStyle name="Line 5" xfId="11016" xr:uid="{06BCEE86-7A14-4B17-B403-7A9D173D62B9}"/>
    <cellStyle name="Line 6" xfId="11076" xr:uid="{9F92A7A8-E1B8-47FA-A26A-AB6EC78501CD}"/>
    <cellStyle name="Line 7" xfId="11455" xr:uid="{405FA576-F064-4461-9F12-00C61F105C86}"/>
    <cellStyle name="Line 8" xfId="11466" xr:uid="{82EDEFFC-D5C8-4B7A-AE07-3003DF3DFB70}"/>
    <cellStyle name="Line 9" xfId="11122" xr:uid="{215C2FBA-8D1E-4B05-AD55-DA79537E1734}"/>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10" xfId="11151" xr:uid="{E479B8F5-EE8A-448E-B66B-684D0EB43A89}"/>
    <cellStyle name="m/d/yy 11" xfId="11161" xr:uid="{E0CF3420-56CE-469B-B837-A77D90F5F230}"/>
    <cellStyle name="m/d/yy 12" xfId="11165" xr:uid="{0F2B0287-55B7-4441-A6DF-C611110980A7}"/>
    <cellStyle name="m/d/yy 2" xfId="5700" xr:uid="{00000000-0005-0000-0000-00001B1B0000}"/>
    <cellStyle name="m/d/yy 2 2" xfId="9942" xr:uid="{15406D68-D715-4D3A-94B2-E4053037D510}"/>
    <cellStyle name="m/d/yy 2 3" xfId="9963" xr:uid="{B8354F38-65B9-4311-9831-4A46382E69F9}"/>
    <cellStyle name="m/d/yy 2 4" xfId="11365" xr:uid="{302048AE-712D-4550-8224-BB4E0419200E}"/>
    <cellStyle name="m/d/yy 2 5" xfId="10939" xr:uid="{62D32F8A-A12C-414A-9C5F-39DAD987CA1C}"/>
    <cellStyle name="m/d/yy 3" xfId="10143" xr:uid="{22B876FF-9F72-4341-BE9A-7D42893D0FE9}"/>
    <cellStyle name="m/d/yy 4" xfId="10004" xr:uid="{1C7559BC-F0E3-4D67-8D3F-E91D224962FE}"/>
    <cellStyle name="m/d/yy 5" xfId="11017" xr:uid="{6AE47366-4682-48A5-89B0-2EA1C519C253}"/>
    <cellStyle name="m/d/yy 6" xfId="11072" xr:uid="{0B17D499-D8F0-4089-8D81-85AD9C787DFD}"/>
    <cellStyle name="m/d/yy 7" xfId="11447" xr:uid="{089DE17A-0A05-4A00-9E90-AC5C48391487}"/>
    <cellStyle name="m/d/yy 8" xfId="11459" xr:uid="{8C3E0A1F-AF7B-4684-BC82-B1CB372CC61F}"/>
    <cellStyle name="m/d/yy 9" xfId="11118" xr:uid="{87D1F8F9-1F16-44EF-97C4-DD38016A179A}"/>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9999" xr:uid="{A8735EB1-7ED3-487C-9A92-ADF2E7AFE273}"/>
    <cellStyle name="Normal 13 11" xfId="10141" xr:uid="{50B916A9-AC1C-48CE-ACEE-2577131A43DA}"/>
    <cellStyle name="Normal 13 12" xfId="11421" xr:uid="{4E495162-550C-4AA7-A6E6-9C69724DDF3B}"/>
    <cellStyle name="Normal 13 13" xfId="11419" xr:uid="{4FE9A6BF-3180-4444-AFAF-5504D4D812D0}"/>
    <cellStyle name="Normal 13 14" xfId="11063" xr:uid="{C56E5154-2218-4D26-A72A-1937B7888247}"/>
    <cellStyle name="Normal 13 15" xfId="11420" xr:uid="{4F4BA3F4-58D4-401D-AE83-A29CEFC5C706}"/>
    <cellStyle name="Normal 13 16" xfId="11064" xr:uid="{883B1554-C683-481B-AA73-3DBDAEB18D7F}"/>
    <cellStyle name="Normal 13 17" xfId="11066" xr:uid="{374D66C1-0C86-4CA6-ADAF-2FD2BFD1C845}"/>
    <cellStyle name="Normal 13 18" xfId="11422" xr:uid="{2001571A-A72A-497D-808C-9294F2DF5283}"/>
    <cellStyle name="Normal 13 19" xfId="11069" xr:uid="{FDD3623E-681C-499B-B691-1AD715C9A364}"/>
    <cellStyle name="Normal 13 2" xfId="2419" xr:uid="{00000000-0005-0000-0000-0000671B0000}"/>
    <cellStyle name="Normal 13 20" xfId="11423" xr:uid="{B0851AD3-48EE-4137-A564-21E8C171C28E}"/>
    <cellStyle name="Normal 13 21" xfId="11425" xr:uid="{F1F502C4-C513-4B12-BAA9-20799EB98DC7}"/>
    <cellStyle name="Normal 13 22" xfId="11083" xr:uid="{C8224F1D-F0E9-4F6D-A258-786D5693FB85}"/>
    <cellStyle name="Normal 13 23" xfId="11428" xr:uid="{4BDCB02A-7322-44A7-9D2F-AD378FC6B96C}"/>
    <cellStyle name="Normal 13 24" xfId="11098" xr:uid="{CA905BB3-0A84-4B06-BDDE-2DDE7F491FBA}"/>
    <cellStyle name="Normal 13 25" xfId="11432" xr:uid="{9D9A35F6-127F-4A6A-AC4C-BF2F13E760B6}"/>
    <cellStyle name="Normal 13 26" xfId="11435" xr:uid="{4BA6A067-8BAF-4D3C-AC28-98F102EC9DE4}"/>
    <cellStyle name="Normal 13 27" xfId="11113" xr:uid="{C18D99C2-7DC0-49E1-A8CB-AF02D8AFE08C}"/>
    <cellStyle name="Normal 13 28" xfId="11439" xr:uid="{5DEE83F7-94C7-435B-949A-90686C87F8C6}"/>
    <cellStyle name="Normal 13 29" xfId="11452" xr:uid="{C4B9AF3E-B267-4302-A6B5-0EE4F53D63D8}"/>
    <cellStyle name="Normal 13 3" xfId="2420" xr:uid="{00000000-0005-0000-0000-0000681B0000}"/>
    <cellStyle name="Normal 13 30" xfId="11461" xr:uid="{4E85D0A5-AED0-4440-AA5D-2F9DAD14754C}"/>
    <cellStyle name="Normal 13 31" xfId="11131" xr:uid="{A1CD91DE-5FC3-48E4-AF84-F0FC98C3A2B1}"/>
    <cellStyle name="Normal 13 32" xfId="11470" xr:uid="{D2BD0659-2097-404B-B999-F0D941C7BDA1}"/>
    <cellStyle name="Normal 13 33" xfId="11488" xr:uid="{88161AEE-457D-45DF-A87A-B91C00EAD7E1}"/>
    <cellStyle name="Normal 13 34" xfId="11496" xr:uid="{F097C1F8-92AF-406B-BE79-DBB568932029}"/>
    <cellStyle name="Normal 13 35" xfId="11144" xr:uid="{A1ED4D53-4E45-4E6C-A40E-80F6B1391C0D}"/>
    <cellStyle name="Normal 13 36" xfId="11509" xr:uid="{944D55F9-A2BD-4A7C-8BE9-5FABF93D4679}"/>
    <cellStyle name="Normal 13 37" xfId="12760" xr:uid="{C5424822-180F-490C-B61D-CE586AA50C6F}"/>
    <cellStyle name="Normal 13 4" xfId="9787" xr:uid="{4896A624-3D6B-499A-8B26-84D37206C75F}"/>
    <cellStyle name="Normal 13 5" xfId="10142" xr:uid="{A4B4B4A9-8666-450C-9C02-E15EE5CEE5C1}"/>
    <cellStyle name="Normal 13 6" xfId="9987" xr:uid="{0716B822-6B36-4805-858F-8A1D36180F54}"/>
    <cellStyle name="Normal 13 7" xfId="10140" xr:uid="{F2C80502-BFD7-4B85-AEEA-466D8FC0BD2C}"/>
    <cellStyle name="Normal 13 8" xfId="9991" xr:uid="{CAF5D57C-1077-4CD5-BE98-ABE675E4970F}"/>
    <cellStyle name="Normal 13 9" xfId="9992" xr:uid="{DE33CEB0-C617-4E15-8CF3-0FAD118DF77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1945" xr:uid="{19DC402A-F9B5-44F1-AB34-10427FD9535D}"/>
    <cellStyle name="Note 2 12 11" xfId="12000" xr:uid="{48577155-8855-4239-904C-4EBF5EABA0F0}"/>
    <cellStyle name="Note 2 12 12" xfId="12059" xr:uid="{9D5FF2F2-FBB8-4CED-95D0-1CC0187C6620}"/>
    <cellStyle name="Note 2 12 13" xfId="12106" xr:uid="{F474EC60-0717-49AA-AA37-F5EEEB90B0F0}"/>
    <cellStyle name="Note 2 12 14" xfId="12185" xr:uid="{4B45EBCF-1A26-45A7-9B40-CD2FFDBE8BE3}"/>
    <cellStyle name="Note 2 12 15" xfId="11751" xr:uid="{4378CF6D-7FCD-457A-A67F-63FED4617D48}"/>
    <cellStyle name="Note 2 12 16" xfId="12265" xr:uid="{FD5CBBE4-869F-4CEE-9C88-27F27E697AE1}"/>
    <cellStyle name="Note 2 12 17" xfId="12327" xr:uid="{96044EC1-864E-4849-A11F-FFF77E9CBEEF}"/>
    <cellStyle name="Note 2 12 18" xfId="11850" xr:uid="{2CAE0F0A-8134-4B13-AE2E-08547032D3D8}"/>
    <cellStyle name="Note 2 12 19" xfId="11822" xr:uid="{8682E8CF-72DF-4238-964F-E51C3B877906}"/>
    <cellStyle name="Note 2 12 2" xfId="10328" xr:uid="{0D7331F1-331B-4D10-BCB5-CB5153E36F97}"/>
    <cellStyle name="Note 2 12 20" xfId="12535" xr:uid="{F6FFA1EC-EC01-4D7A-8AF3-04699C7D73F9}"/>
    <cellStyle name="Note 2 12 21" xfId="12563" xr:uid="{F0486260-DCF7-4D2F-A5F8-9B4213ABA4B8}"/>
    <cellStyle name="Note 2 12 22" xfId="12222" xr:uid="{C91E138F-B836-4CC9-89BA-66C59C31D21A}"/>
    <cellStyle name="Note 2 12 23" xfId="12683" xr:uid="{1466B84E-DFBF-4BBD-98B5-AAA93901BED9}"/>
    <cellStyle name="Note 2 12 24" xfId="12729" xr:uid="{13238951-B0D7-48F7-8B29-A54761731756}"/>
    <cellStyle name="Note 2 12 25" xfId="12792" xr:uid="{8780BD88-0149-4635-9046-510ECC7FDF70}"/>
    <cellStyle name="Note 2 12 3" xfId="10357" xr:uid="{0C143670-AF5B-4E3D-B0C7-E412EDEF7468}"/>
    <cellStyle name="Note 2 12 4" xfId="10389" xr:uid="{50ED224D-8A9D-4751-B4C9-866D132EC804}"/>
    <cellStyle name="Note 2 12 5" xfId="10250" xr:uid="{0A8C337D-2D53-4DD3-9869-A04E338022E8}"/>
    <cellStyle name="Note 2 12 6" xfId="10464" xr:uid="{7BBB728A-24CD-4672-BCA1-65DB9FD4EB7F}"/>
    <cellStyle name="Note 2 12 7" xfId="10511" xr:uid="{233BAB8B-D7F6-402D-BA2E-01D8D0BC9769}"/>
    <cellStyle name="Note 2 12 8" xfId="10538" xr:uid="{BBA93ACB-7C87-4A3B-B1DB-3E2FCD4D5236}"/>
    <cellStyle name="Note 2 12 9" xfId="11921" xr:uid="{CEB1AB57-84B4-4FD3-A035-A876A6708C16}"/>
    <cellStyle name="Note 2 13" xfId="10324" xr:uid="{B0C76798-1048-44F7-9BC4-5B97C446FB98}"/>
    <cellStyle name="Note 2 14" xfId="10430" xr:uid="{C35EB4C8-02EC-482F-A581-CDFD9DE13D13}"/>
    <cellStyle name="Note 2 15" xfId="10505" xr:uid="{92CB945D-2658-4F2E-B6AE-BFB7D9C747B6}"/>
    <cellStyle name="Note 2 16" xfId="11820" xr:uid="{A3E3D3C0-B725-4B32-AFAD-44E1A7F57062}"/>
    <cellStyle name="Note 2 17" xfId="11888" xr:uid="{2CE45560-8F68-4A0A-9DA6-A46561F15F17}"/>
    <cellStyle name="Note 2 18" xfId="11969" xr:uid="{5FBA9473-C655-4461-83A2-51FDF734CFB5}"/>
    <cellStyle name="Note 2 19" xfId="12033" xr:uid="{E7B8E815-9456-4764-A9F5-0A081161C430}"/>
    <cellStyle name="Note 2 2" xfId="67" xr:uid="{00000000-0005-0000-0000-0000CD230000}"/>
    <cellStyle name="Note 2 2 10" xfId="11856" xr:uid="{5C95509F-4E77-454C-9C3E-397C79A408D5}"/>
    <cellStyle name="Note 2 2 11" xfId="11913" xr:uid="{8E985734-7E4C-4682-9004-4BFE6AA78A01}"/>
    <cellStyle name="Note 2 2 12" xfId="12027" xr:uid="{D231D2EC-D7D4-4715-B1FC-201E14E2B8FD}"/>
    <cellStyle name="Note 2 2 13" xfId="12098" xr:uid="{C93FC079-F1B4-4D92-82D5-6117C2327A32}"/>
    <cellStyle name="Note 2 2 14" xfId="12149" xr:uid="{8B32AC79-55CA-427C-AC63-1B65834332D0}"/>
    <cellStyle name="Note 2 2 15" xfId="12290" xr:uid="{51E04C3F-B01F-4119-9839-A05712F6513B}"/>
    <cellStyle name="Note 2 2 16" xfId="12314" xr:uid="{58A13135-0C8C-42B5-AB90-0181AC4046A7}"/>
    <cellStyle name="Note 2 2 17" xfId="12370" xr:uid="{FAECD901-C466-41D9-B2D6-88DA9847CD05}"/>
    <cellStyle name="Note 2 2 18" xfId="12404" xr:uid="{74A266E5-B0EA-4F2D-9BD7-9C56D15717F7}"/>
    <cellStyle name="Note 2 2 19" xfId="12496" xr:uid="{F1CCC536-09CA-4604-9C01-A958FA77368C}"/>
    <cellStyle name="Note 2 2 2" xfId="87" xr:uid="{00000000-0005-0000-0000-0000CE230000}"/>
    <cellStyle name="Note 2 2 2 10" xfId="11897" xr:uid="{CC65E089-B926-4A05-852A-96D0541F433B}"/>
    <cellStyle name="Note 2 2 2 11" xfId="11975" xr:uid="{F61D5A5A-40FC-4439-BD5C-3B143A88149B}"/>
    <cellStyle name="Note 2 2 2 12" xfId="12086" xr:uid="{7F023197-2CAC-4F1F-83D3-4E5CD04181C2}"/>
    <cellStyle name="Note 2 2 2 13" xfId="12137" xr:uid="{83799C9E-AA0F-49AC-BB58-96B7C985D735}"/>
    <cellStyle name="Note 2 2 2 14" xfId="12229" xr:uid="{AD8770FB-33E7-410C-AC2E-56933F38CB50}"/>
    <cellStyle name="Note 2 2 2 15" xfId="12302" xr:uid="{2CAB02C9-BCDC-407C-B01F-867F0029DCF1}"/>
    <cellStyle name="Note 2 2 2 16" xfId="12356" xr:uid="{EA6196F2-6CD0-4DBA-A14B-85690BC5BF34}"/>
    <cellStyle name="Note 2 2 2 17" xfId="12392" xr:uid="{C06E571A-662A-4687-BA27-57F388991EEC}"/>
    <cellStyle name="Note 2 2 2 18" xfId="12470" xr:uid="{EE4AE417-C01D-47B0-9B29-800B88D93588}"/>
    <cellStyle name="Note 2 2 2 19" xfId="12510" xr:uid="{88E0E899-E47D-449E-8CF4-4319BC0554F5}"/>
    <cellStyle name="Note 2 2 2 2" xfId="4555" xr:uid="{00000000-0005-0000-0000-0000CF230000}"/>
    <cellStyle name="Note 2 2 2 20" xfId="12611" xr:uid="{BECBEC7D-94D3-4EF7-99CB-C9B61780884F}"/>
    <cellStyle name="Note 2 2 2 21" xfId="12646" xr:uid="{18284BB0-9D52-46B1-9203-FE04F47F557E}"/>
    <cellStyle name="Note 2 2 2 3" xfId="4556" xr:uid="{00000000-0005-0000-0000-0000D0230000}"/>
    <cellStyle name="Note 2 2 2 4" xfId="9769" xr:uid="{00000000-0005-0000-0000-0000D1230000}"/>
    <cellStyle name="Note 2 2 2 4 10" xfId="11965" xr:uid="{EBBB723C-4423-43D7-868C-D32EDB4F09B2}"/>
    <cellStyle name="Note 2 2 2 4 11" xfId="12020" xr:uid="{7C3EEB8F-A8EA-4F5D-82F5-FE1C7D0A3243}"/>
    <cellStyle name="Note 2 2 2 4 12" xfId="12079" xr:uid="{44FF8244-7D67-488D-9E7C-F9864FD96206}"/>
    <cellStyle name="Note 2 2 2 4 13" xfId="12126" xr:uid="{2AB26370-E404-4656-B602-554881B6C1EA}"/>
    <cellStyle name="Note 2 2 2 4 14" xfId="12205" xr:uid="{EB5941E6-FAAD-4DA6-9024-B0FE10CBC4BA}"/>
    <cellStyle name="Note 2 2 2 4 15" xfId="12252" xr:uid="{6D011C54-6978-48C9-B802-D5C52CAD4535}"/>
    <cellStyle name="Note 2 2 2 4 16" xfId="12285" xr:uid="{37600BC0-0369-4C1A-AB66-3993ACAA7141}"/>
    <cellStyle name="Note 2 2 2 4 17" xfId="12346" xr:uid="{E22F54EF-CEB7-4380-9651-4A8B1D7E1CD8}"/>
    <cellStyle name="Note 2 2 2 4 18" xfId="12417" xr:uid="{5D9D24A8-0E05-4E06-A9C0-8BAF291D535A}"/>
    <cellStyle name="Note 2 2 2 4 19" xfId="12457" xr:uid="{9CDB3296-C86A-4CB8-8804-E3A92BBE9586}"/>
    <cellStyle name="Note 2 2 2 4 2" xfId="10348" xr:uid="{37A453F5-7B67-49AD-831C-C3A19EEC4806}"/>
    <cellStyle name="Note 2 2 2 4 20" xfId="12555" xr:uid="{6F88954F-EE1A-46DF-AF0F-480B203E8E8D}"/>
    <cellStyle name="Note 2 2 2 4 21" xfId="12583" xr:uid="{A2F81479-3D91-47EA-8B4C-D52F3445D103}"/>
    <cellStyle name="Note 2 2 2 4 22" xfId="12640" xr:uid="{1046B1F8-3553-4FC7-BB2A-B0A96E73ECA2}"/>
    <cellStyle name="Note 2 2 2 4 23" xfId="12703" xr:uid="{68B11751-210D-46A9-B139-3CD654EB28A0}"/>
    <cellStyle name="Note 2 2 2 4 24" xfId="12749" xr:uid="{317D3560-BE17-4D4E-99DB-B69052667727}"/>
    <cellStyle name="Note 2 2 2 4 25" xfId="12812" xr:uid="{2CC8580D-BA1A-463A-8D6F-206EA7AEDDA7}"/>
    <cellStyle name="Note 2 2 2 4 3" xfId="10377" xr:uid="{C866513A-409E-403D-93E7-52CFA6389794}"/>
    <cellStyle name="Note 2 2 2 4 4" xfId="10408" xr:uid="{1CF581FE-392F-426F-A834-D9982A07CB0A}"/>
    <cellStyle name="Note 2 2 2 4 5" xfId="10440" xr:uid="{A9756FD7-616F-4B2D-8830-07C653F677A7}"/>
    <cellStyle name="Note 2 2 2 4 6" xfId="10482" xr:uid="{1EE3948E-FF5B-4C59-AB43-96E69ED93221}"/>
    <cellStyle name="Note 2 2 2 4 7" xfId="10531" xr:uid="{2F10B6D7-3CA6-49C3-BC1C-6B3C2C7970C3}"/>
    <cellStyle name="Note 2 2 2 4 8" xfId="10558" xr:uid="{A19D7FAB-F51A-45A7-8586-0945A0F8D16A}"/>
    <cellStyle name="Note 2 2 2 4 9" xfId="11939" xr:uid="{47DA57EE-4B79-448B-AD3C-04ABBB566A8F}"/>
    <cellStyle name="Note 2 2 2 5" xfId="10288" xr:uid="{C5BFB22F-6670-4C89-9EDE-C66C5109120F}"/>
    <cellStyle name="Note 2 2 2 6" xfId="10412" xr:uid="{83F0FCFA-5D70-48BA-B5B9-58E7F9557890}"/>
    <cellStyle name="Note 2 2 2 7" xfId="10487" xr:uid="{CD91125A-C5EC-41DD-8B5F-B14ABBF5680F}"/>
    <cellStyle name="Note 2 2 2 8" xfId="11797" xr:uid="{9E4F0E63-911B-4351-A6E6-94CD3EB6DC0C}"/>
    <cellStyle name="Note 2 2 2 9" xfId="11840" xr:uid="{718981A6-114F-42B9-ACA3-8CF11E6B08A1}"/>
    <cellStyle name="Note 2 2 20" xfId="12522" xr:uid="{2FF7BB0D-4060-49D4-ABF1-D8995C64BF47}"/>
    <cellStyle name="Note 2 2 21" xfId="12623" xr:uid="{D33ECD13-31B6-45A4-864F-BF16EE7AD048}"/>
    <cellStyle name="Note 2 2 22" xfId="12674" xr:uid="{78AAC0E1-556F-41F3-BB74-1E6B11D40C06}"/>
    <cellStyle name="Note 2 2 3" xfId="4557" xr:uid="{00000000-0005-0000-0000-0000D2230000}"/>
    <cellStyle name="Note 2 2 4" xfId="4558" xr:uid="{00000000-0005-0000-0000-0000D3230000}"/>
    <cellStyle name="Note 2 2 5" xfId="9755" xr:uid="{00000000-0005-0000-0000-0000D4230000}"/>
    <cellStyle name="Note 2 2 5 10" xfId="11951" xr:uid="{5C7C25A1-2483-40C3-BE76-71ACD9ED27CA}"/>
    <cellStyle name="Note 2 2 5 11" xfId="12006" xr:uid="{4C170C7F-DB36-498C-9DE5-45EE24851AA9}"/>
    <cellStyle name="Note 2 2 5 12" xfId="12065" xr:uid="{53A0FFC3-FCD0-4A4C-9F99-D2A1EBB83898}"/>
    <cellStyle name="Note 2 2 5 13" xfId="12112" xr:uid="{A4900E78-8B5A-48C3-94D8-64E383C1FB17}"/>
    <cellStyle name="Note 2 2 5 14" xfId="12191" xr:uid="{E02DE7E2-A737-41EB-B843-A555B02BC343}"/>
    <cellStyle name="Note 2 2 5 15" xfId="11747" xr:uid="{452FC6FB-A7EA-4CF2-B901-EB8933F3A1CD}"/>
    <cellStyle name="Note 2 2 5 16" xfId="12271" xr:uid="{84D5F161-A4BC-47D5-B241-906839FCD03F}"/>
    <cellStyle name="Note 2 2 5 17" xfId="12333" xr:uid="{786B9DCA-8965-4587-B4F6-FEE89696D5DA}"/>
    <cellStyle name="Note 2 2 5 18" xfId="11791" xr:uid="{53D8A388-9A12-4F27-AFD2-852E18B018A5}"/>
    <cellStyle name="Note 2 2 5 19" xfId="12443" xr:uid="{D8F6E187-26E8-45AB-91BC-5EDC40C567EB}"/>
    <cellStyle name="Note 2 2 5 2" xfId="10334" xr:uid="{6F2D09FF-30E9-4649-A7B7-617CA26119B1}"/>
    <cellStyle name="Note 2 2 5 20" xfId="12541" xr:uid="{63051C07-F3AB-4E55-96C3-7949F4917DEE}"/>
    <cellStyle name="Note 2 2 5 21" xfId="12569" xr:uid="{932E1CCB-E4C3-43C2-836E-B8185BDA27B4}"/>
    <cellStyle name="Note 2 2 5 22" xfId="12214" xr:uid="{5A5FD637-986C-47B8-A286-88009B384C38}"/>
    <cellStyle name="Note 2 2 5 23" xfId="12689" xr:uid="{A64C801B-1E66-4BCC-95DC-5B517946F095}"/>
    <cellStyle name="Note 2 2 5 24" xfId="12735" xr:uid="{FAA53B37-52F0-4806-B3B3-A330987A141D}"/>
    <cellStyle name="Note 2 2 5 25" xfId="12798" xr:uid="{195E4FDC-F1C9-496A-B59B-9D71CD4A1C83}"/>
    <cellStyle name="Note 2 2 5 3" xfId="10363" xr:uid="{C15C3B28-A4CF-4491-9995-18B08777A6BA}"/>
    <cellStyle name="Note 2 2 5 4" xfId="10395" xr:uid="{69B48745-74DF-4D97-AAB4-B02786A17AE2}"/>
    <cellStyle name="Note 2 2 5 5" xfId="10256" xr:uid="{E945B7EF-9080-4C21-B4CD-0090D7D4E067}"/>
    <cellStyle name="Note 2 2 5 6" xfId="10470" xr:uid="{C00BAF81-A673-4C49-AFAC-6DAD856F3FB0}"/>
    <cellStyle name="Note 2 2 5 7" xfId="10517" xr:uid="{2B40DA6C-1701-497A-9F56-2642003ECBD4}"/>
    <cellStyle name="Note 2 2 5 8" xfId="10544" xr:uid="{63799C51-22E0-43C5-90ED-A57C6C8475F8}"/>
    <cellStyle name="Note 2 2 5 9" xfId="11927" xr:uid="{A1C4445B-668E-4214-AAA1-291E98947713}"/>
    <cellStyle name="Note 2 2 6" xfId="10318" xr:uid="{D47797F0-F95A-4314-8380-CF985298F931}"/>
    <cellStyle name="Note 2 2 7" xfId="10424" xr:uid="{2465863B-0F7D-4AE0-80D0-B7274FAC6205}"/>
    <cellStyle name="Note 2 2 8" xfId="10499" xr:uid="{0818473E-4345-4443-9C3F-CC10A98B18BC}"/>
    <cellStyle name="Note 2 2 9" xfId="11811" xr:uid="{42AF6DBA-C932-481E-A9B5-33FCDFE157B5}"/>
    <cellStyle name="Note 2 20" xfId="12165" xr:uid="{255510B1-D0CC-4899-98AF-C4254834B8BB}"/>
    <cellStyle name="Note 2 21" xfId="12210" xr:uid="{87675FA6-AA9E-46AD-A8F7-6D4045875CA8}"/>
    <cellStyle name="Note 2 22" xfId="12296" xr:uid="{9BE3EC5C-9B35-438B-A994-516A04959BA9}"/>
    <cellStyle name="Note 2 23" xfId="12350" xr:uid="{45938622-CC85-407C-8444-C5DCF6FD1D8F}"/>
    <cellStyle name="Note 2 24" xfId="12386" xr:uid="{E0CB7845-6AE3-4AD3-BBEE-0FD7332FA6CD}"/>
    <cellStyle name="Note 2 25" xfId="12410" xr:uid="{C4D53C23-3E71-4ABE-85B2-A1A2830CCF88}"/>
    <cellStyle name="Note 2 26" xfId="12502" xr:uid="{E70AAA16-DDB0-4ADC-8649-96118B210187}"/>
    <cellStyle name="Note 2 27" xfId="12529" xr:uid="{E08C1443-8B51-4FCC-AA4D-8CB29527AF3D}"/>
    <cellStyle name="Note 2 28" xfId="12631" xr:uid="{01922694-2D5E-43F9-BED0-5C65E35DA298}"/>
    <cellStyle name="Note 2 3" xfId="81" xr:uid="{00000000-0005-0000-0000-0000D5230000}"/>
    <cellStyle name="Note 2 3 10" xfId="11981" xr:uid="{EB5B28AE-7E1B-4DFF-96D3-93E1E5E32FBD}"/>
    <cellStyle name="Note 2 3 11" xfId="12092" xr:uid="{87814465-91EB-4422-ADBB-40285C80CDDA}"/>
    <cellStyle name="Note 2 3 12" xfId="12143" xr:uid="{E2F6C9BA-92FA-470E-810A-D90F0F1F200A}"/>
    <cellStyle name="Note 2 3 13" xfId="12237" xr:uid="{A7C76D76-94FD-4A5C-BD00-C4A15905C47E}"/>
    <cellStyle name="Note 2 3 14" xfId="12308" xr:uid="{BCBD521E-8F27-434D-A554-C3957BD7E328}"/>
    <cellStyle name="Note 2 3 15" xfId="12362" xr:uid="{9E419122-45E1-4D50-9A14-8839624D03F7}"/>
    <cellStyle name="Note 2 3 16" xfId="12398" xr:uid="{42F1221C-7F06-4063-9214-CFAB5BED8172}"/>
    <cellStyle name="Note 2 3 17" xfId="12488" xr:uid="{E4083D20-EAEC-4465-A85E-6B5A0309332F}"/>
    <cellStyle name="Note 2 3 18" xfId="12516" xr:uid="{60265E87-E02D-42DA-8259-0DBB9AE4BD74}"/>
    <cellStyle name="Note 2 3 19" xfId="12617" xr:uid="{65255A3B-A70B-439C-8B39-4E4B302978EA}"/>
    <cellStyle name="Note 2 3 2" xfId="4559" xr:uid="{00000000-0005-0000-0000-0000D6230000}"/>
    <cellStyle name="Note 2 3 20" xfId="12652" xr:uid="{754798D9-E3EC-47DA-9A92-ED24F1685AFA}"/>
    <cellStyle name="Note 2 3 3" xfId="9763" xr:uid="{00000000-0005-0000-0000-0000D7230000}"/>
    <cellStyle name="Note 2 3 3 10" xfId="11959" xr:uid="{F55ED0FC-35FB-4691-89F7-C5CEF84A5462}"/>
    <cellStyle name="Note 2 3 3 11" xfId="12014" xr:uid="{2076BC91-71D7-4B00-9058-8C46CFC784F5}"/>
    <cellStyle name="Note 2 3 3 12" xfId="12073" xr:uid="{A26B0653-D47E-474A-88E7-8FAB80AF4B7E}"/>
    <cellStyle name="Note 2 3 3 13" xfId="12120" xr:uid="{0CC1103D-97C1-4352-83C7-4DB67E231A4B}"/>
    <cellStyle name="Note 2 3 3 14" xfId="12199" xr:uid="{89C3B156-3C84-4094-8387-46246665B497}"/>
    <cellStyle name="Note 2 3 3 15" xfId="12246" xr:uid="{62A9870D-1EB2-4236-808B-333718309E62}"/>
    <cellStyle name="Note 2 3 3 16" xfId="12279" xr:uid="{08AB051A-4057-4561-8B26-20431F7ECFB9}"/>
    <cellStyle name="Note 2 3 3 17" xfId="12340" xr:uid="{63002B79-D32D-40AE-9881-AF8F6D512B43}"/>
    <cellStyle name="Note 2 3 3 18" xfId="11883" xr:uid="{569F4114-F84B-4D59-9FFB-3608C843C21B}"/>
    <cellStyle name="Note 2 3 3 19" xfId="12451" xr:uid="{550B394F-441B-4302-8431-90FDC8A4D9CE}"/>
    <cellStyle name="Note 2 3 3 2" xfId="10342" xr:uid="{5E374859-16AA-4BB4-BA8F-F9AE74504A15}"/>
    <cellStyle name="Note 2 3 3 20" xfId="12549" xr:uid="{347FD339-31BA-4610-8CD0-44BDD3AC17A8}"/>
    <cellStyle name="Note 2 3 3 21" xfId="12577" xr:uid="{01B9BE70-E14C-4A42-9028-FAE945DDD3B8}"/>
    <cellStyle name="Note 2 3 3 22" xfId="12634" xr:uid="{E685CB02-6ACB-45FF-A109-64354B978022}"/>
    <cellStyle name="Note 2 3 3 23" xfId="12697" xr:uid="{70501897-9E1B-4107-A177-3D27B1ED276E}"/>
    <cellStyle name="Note 2 3 3 24" xfId="12743" xr:uid="{52F19731-D256-4ED7-85C6-ABCF3F4AF82E}"/>
    <cellStyle name="Note 2 3 3 25" xfId="12806" xr:uid="{97C48FEE-B320-4B8B-9848-2A8F3284C225}"/>
    <cellStyle name="Note 2 3 3 3" xfId="10371" xr:uid="{037E6E71-DA75-4B9E-ADC3-788ADB498FDF}"/>
    <cellStyle name="Note 2 3 3 4" xfId="10402" xr:uid="{3AF16993-F2D0-409E-921A-7FC368289780}"/>
    <cellStyle name="Note 2 3 3 5" xfId="10239" xr:uid="{1EF2114F-F895-41E9-A644-32CDA18AD62D}"/>
    <cellStyle name="Note 2 3 3 6" xfId="10476" xr:uid="{F4571556-1CB8-4AEA-A35D-7D5B498299A9}"/>
    <cellStyle name="Note 2 3 3 7" xfId="10525" xr:uid="{01B8F39D-DC71-4A99-BB82-1F74E241416C}"/>
    <cellStyle name="Note 2 3 3 8" xfId="10552" xr:uid="{0B0E29FE-061E-4B8B-8B26-A7C24C6337E3}"/>
    <cellStyle name="Note 2 3 3 9" xfId="11933" xr:uid="{5474FD04-910D-4D4B-AF9B-E4D4D5187B0A}"/>
    <cellStyle name="Note 2 3 4" xfId="10306" xr:uid="{E7873209-795D-43B3-A8D2-FE092C5985DA}"/>
    <cellStyle name="Note 2 3 5" xfId="10418" xr:uid="{31C9E723-C09E-40AC-9415-D64B43AF2EED}"/>
    <cellStyle name="Note 2 3 6" xfId="10493" xr:uid="{3C2D8E90-7F8E-4659-BB03-F89555DE0EB9}"/>
    <cellStyle name="Note 2 3 7" xfId="11803" xr:uid="{27DB4459-67F0-4538-BDF7-74B0EF7767EE}"/>
    <cellStyle name="Note 2 3 8" xfId="11846" xr:uid="{6A3781C4-A6B5-47E6-B214-8645935E93CE}"/>
    <cellStyle name="Note 2 3 9" xfId="11903" xr:uid="{CB1895F4-9A71-4A7A-925D-0E2637BAEF77}"/>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970" xr:uid="{26D14CEB-C54B-49F7-BA43-2B4E2D267490}"/>
    <cellStyle name="Note 3 11" xfId="12034" xr:uid="{E4B1BE71-9A7F-4A2C-A8E9-2EFF557C2820}"/>
    <cellStyle name="Note 3 12" xfId="12166" xr:uid="{5477DD82-A3BD-4359-BA57-A7EB91DE5C07}"/>
    <cellStyle name="Note 3 13" xfId="12211" xr:uid="{FB4594F3-D92F-4A45-A6FF-18B385754556}"/>
    <cellStyle name="Note 3 14" xfId="12297" xr:uid="{2D3CFBA6-EF8F-45C0-B687-FD51D69CBD4C}"/>
    <cellStyle name="Note 3 15" xfId="12351" xr:uid="{FB345290-0298-4564-B322-FECCB0F69161}"/>
    <cellStyle name="Note 3 16" xfId="12387" xr:uid="{91290B95-16EA-4FD4-AE20-B3BC1A1A5B48}"/>
    <cellStyle name="Note 3 17" xfId="12411" xr:uid="{91DB8DB0-BB16-4B8B-948C-F42E0290DB92}"/>
    <cellStyle name="Note 3 18" xfId="12505" xr:uid="{A94084ED-F62C-49A2-B683-9756592A5888}"/>
    <cellStyle name="Note 3 19" xfId="12530" xr:uid="{83C90921-79C5-41D6-91ED-FFA66972359F}"/>
    <cellStyle name="Note 3 2" xfId="66" xr:uid="{00000000-0005-0000-0000-0000DF230000}"/>
    <cellStyle name="Note 3 2 10" xfId="12028" xr:uid="{B466F7B1-DBE4-4A44-BC3A-F0C4C80A14EB}"/>
    <cellStyle name="Note 3 2 11" xfId="12099" xr:uid="{90278EC2-14AE-49E4-B7A3-350996C8504C}"/>
    <cellStyle name="Note 3 2 12" xfId="12150" xr:uid="{E660EED1-3CCE-4E21-B4EF-634BEFDC1BD4}"/>
    <cellStyle name="Note 3 2 13" xfId="12291" xr:uid="{3BE7F30C-C006-4CD1-B9C9-2899CCB33506}"/>
    <cellStyle name="Note 3 2 14" xfId="12317" xr:uid="{0C6B4D0C-3623-4E68-888F-B8CAEA3C41EF}"/>
    <cellStyle name="Note 3 2 15" xfId="12373" xr:uid="{18F057D9-6F8A-4EAD-9DCB-4EA263108CBF}"/>
    <cellStyle name="Note 3 2 16" xfId="12405" xr:uid="{C284995F-0D7F-4C43-B1E2-0C7381985B16}"/>
    <cellStyle name="Note 3 2 17" xfId="12497" xr:uid="{EB7C53AD-B27C-4801-A003-D335EF663349}"/>
    <cellStyle name="Note 3 2 18" xfId="12524" xr:uid="{34026B67-1EB9-44B5-A8B4-386011DC9E56}"/>
    <cellStyle name="Note 3 2 19" xfId="12624" xr:uid="{FFDE8778-B7F9-4C23-95EC-5F21FB8B530A}"/>
    <cellStyle name="Note 3 2 2" xfId="86" xr:uid="{00000000-0005-0000-0000-0000E0230000}"/>
    <cellStyle name="Note 3 2 2 10" xfId="12087" xr:uid="{FF4EB422-4E69-453E-8C40-666026DBA639}"/>
    <cellStyle name="Note 3 2 2 11" xfId="12138" xr:uid="{92D0020E-40BD-40EF-9E06-0BFC2CD2318B}"/>
    <cellStyle name="Note 3 2 2 12" xfId="12230" xr:uid="{4F3296CF-670B-4A1A-9F55-A67121A42450}"/>
    <cellStyle name="Note 3 2 2 13" xfId="12303" xr:uid="{72E381EC-698D-4C2E-BFF5-59FA2E487631}"/>
    <cellStyle name="Note 3 2 2 14" xfId="12357" xr:uid="{1CC6C6AC-E111-473B-BD0B-BB8BFF1BE106}"/>
    <cellStyle name="Note 3 2 2 15" xfId="12393" xr:uid="{4035077D-19CD-4E57-87DE-180AD2063D39}"/>
    <cellStyle name="Note 3 2 2 16" xfId="12471" xr:uid="{E7C7654B-D5A1-48D5-8990-891C7A96E6AC}"/>
    <cellStyle name="Note 3 2 2 17" xfId="12511" xr:uid="{60EF32DA-CB5E-4695-B96B-C9FDBC882596}"/>
    <cellStyle name="Note 3 2 2 18" xfId="12612" xr:uid="{7E8D0042-2B36-43C5-9CF8-0FE5D6221CD0}"/>
    <cellStyle name="Note 3 2 2 19" xfId="12647" xr:uid="{355BB363-C9A3-458E-BA13-4AF07F7C0CE0}"/>
    <cellStyle name="Note 3 2 2 2" xfId="9768" xr:uid="{00000000-0005-0000-0000-0000E1230000}"/>
    <cellStyle name="Note 3 2 2 2 10" xfId="11964" xr:uid="{CBDB87B5-F631-4702-984A-5D1DB19CAC61}"/>
    <cellStyle name="Note 3 2 2 2 11" xfId="12019" xr:uid="{81356704-2B05-4065-A8D1-F03441883874}"/>
    <cellStyle name="Note 3 2 2 2 12" xfId="12078" xr:uid="{89E3C306-6D50-401B-9BAD-C0FB739D5BC1}"/>
    <cellStyle name="Note 3 2 2 2 13" xfId="12125" xr:uid="{75283415-8722-4BDB-86FD-4132847186E1}"/>
    <cellStyle name="Note 3 2 2 2 14" xfId="12204" xr:uid="{32D60E06-4065-458A-B4E6-BC6A38DF8873}"/>
    <cellStyle name="Note 3 2 2 2 15" xfId="12251" xr:uid="{603001CF-5725-4D70-A1BB-189262B8B7E5}"/>
    <cellStyle name="Note 3 2 2 2 16" xfId="12284" xr:uid="{39736611-E610-4854-89A0-210C0BA427E1}"/>
    <cellStyle name="Note 3 2 2 2 17" xfId="12345" xr:uid="{50009A0C-F504-49A4-BE13-1229AE8074EB}"/>
    <cellStyle name="Note 3 2 2 2 18" xfId="12416" xr:uid="{033CF0B9-2F8F-401B-B370-4E46E8B6B01B}"/>
    <cellStyle name="Note 3 2 2 2 19" xfId="12456" xr:uid="{4BE975EE-E905-4442-B14C-82BAEC410A55}"/>
    <cellStyle name="Note 3 2 2 2 2" xfId="10347" xr:uid="{ED1C2019-88FF-4FA5-B60D-45EADE5A9124}"/>
    <cellStyle name="Note 3 2 2 2 20" xfId="12554" xr:uid="{B73BF935-A488-4375-9A83-0D60D58D6358}"/>
    <cellStyle name="Note 3 2 2 2 21" xfId="12582" xr:uid="{34F99E63-8CC3-4EE0-B844-BE3AAF9E904B}"/>
    <cellStyle name="Note 3 2 2 2 22" xfId="12639" xr:uid="{B573094F-84F0-4ABD-82D1-3DD907594BBD}"/>
    <cellStyle name="Note 3 2 2 2 23" xfId="12702" xr:uid="{645F8508-8F3D-46AA-926B-F31165993106}"/>
    <cellStyle name="Note 3 2 2 2 24" xfId="12748" xr:uid="{EE5C0E9D-F35B-4EF8-96FC-1F1892F014A1}"/>
    <cellStyle name="Note 3 2 2 2 25" xfId="12811" xr:uid="{2B79D935-156E-42F6-8E0E-3CAED416D220}"/>
    <cellStyle name="Note 3 2 2 2 3" xfId="10376" xr:uid="{450A6672-C056-4A77-9FB4-93899E8F480D}"/>
    <cellStyle name="Note 3 2 2 2 4" xfId="10407" xr:uid="{B168F88D-EE82-4A19-9059-19B78E6FF8E6}"/>
    <cellStyle name="Note 3 2 2 2 5" xfId="10245" xr:uid="{2E7B4D31-8CC3-420B-9FDA-10C8D49058AC}"/>
    <cellStyle name="Note 3 2 2 2 6" xfId="10481" xr:uid="{BF33DDBF-D437-44B9-BD89-20325A171264}"/>
    <cellStyle name="Note 3 2 2 2 7" xfId="10530" xr:uid="{F68EABBF-C86F-4602-901E-90656F8DE861}"/>
    <cellStyle name="Note 3 2 2 2 8" xfId="10557" xr:uid="{071E5662-396C-4541-B72B-208F6D3A73D9}"/>
    <cellStyle name="Note 3 2 2 2 9" xfId="11938" xr:uid="{46AE4107-22EE-4FD2-975B-068FDEF2116E}"/>
    <cellStyle name="Note 3 2 2 3" xfId="10290" xr:uid="{FECBD33C-D01D-40DE-B02D-63C4D6829CCF}"/>
    <cellStyle name="Note 3 2 2 4" xfId="10413" xr:uid="{EC856674-B1F8-4A1D-870C-EA616F143205}"/>
    <cellStyle name="Note 3 2 2 5" xfId="10488" xr:uid="{C95A4909-3954-4279-B346-44625E239C7C}"/>
    <cellStyle name="Note 3 2 2 6" xfId="11798" xr:uid="{A8815D02-4907-4965-B702-5991349F7A36}"/>
    <cellStyle name="Note 3 2 2 7" xfId="11841" xr:uid="{2AC47046-5D90-4645-96B2-D41523602922}"/>
    <cellStyle name="Note 3 2 2 8" xfId="11898" xr:uid="{B056EB41-4FD6-4BB3-B450-F37D1DE9DFA3}"/>
    <cellStyle name="Note 3 2 2 9" xfId="11976" xr:uid="{22F755A3-100D-45D0-B7A5-740C955E1D17}"/>
    <cellStyle name="Note 3 2 20" xfId="12675" xr:uid="{45B80154-0AED-47C9-8303-CFD604143CA4}"/>
    <cellStyle name="Note 3 2 3" xfId="9754" xr:uid="{00000000-0005-0000-0000-0000E2230000}"/>
    <cellStyle name="Note 3 2 3 10" xfId="11950" xr:uid="{006E0125-5E84-44B8-AF70-235766B5D88F}"/>
    <cellStyle name="Note 3 2 3 11" xfId="12005" xr:uid="{ECF562C3-FC6F-43CA-B801-54DB95D4EFC1}"/>
    <cellStyle name="Note 3 2 3 12" xfId="12064" xr:uid="{2316B720-AEF6-4055-ABD3-7B0592EBB541}"/>
    <cellStyle name="Note 3 2 3 13" xfId="12111" xr:uid="{EB2B533B-AB85-423B-A814-C83698267876}"/>
    <cellStyle name="Note 3 2 3 14" xfId="12190" xr:uid="{F5E78D14-B339-4ABF-9E8D-32615DCC6F53}"/>
    <cellStyle name="Note 3 2 3 15" xfId="11746" xr:uid="{6B2C7D3C-D90F-45C3-A26D-F658A76FDA5D}"/>
    <cellStyle name="Note 3 2 3 16" xfId="12270" xr:uid="{AE1DCF6A-382C-42CE-AB7D-509913CB801F}"/>
    <cellStyle name="Note 3 2 3 17" xfId="12332" xr:uid="{1E85CEB1-9E0D-47B5-8ED1-FC1F23BEAA2A}"/>
    <cellStyle name="Note 3 2 3 18" xfId="11882" xr:uid="{629926D4-C48D-45CB-A55C-511F8465119A}"/>
    <cellStyle name="Note 3 2 3 19" xfId="12442" xr:uid="{D68E1038-2A3A-4BCC-B870-3E3F78A3497A}"/>
    <cellStyle name="Note 3 2 3 2" xfId="10333" xr:uid="{21EC8AF6-165D-48DB-B37D-901FECDF36E8}"/>
    <cellStyle name="Note 3 2 3 20" xfId="12540" xr:uid="{BAA03865-E762-4244-AF43-39C291BC45E3}"/>
    <cellStyle name="Note 3 2 3 21" xfId="12568" xr:uid="{6811E51A-4AE6-427D-A792-7AFC683D1603}"/>
    <cellStyle name="Note 3 2 3 22" xfId="12180" xr:uid="{7DE50935-3CF0-4A3E-924D-246B66CE756A}"/>
    <cellStyle name="Note 3 2 3 23" xfId="12688" xr:uid="{623553E0-072F-4743-920B-C4A575FCFA78}"/>
    <cellStyle name="Note 3 2 3 24" xfId="12734" xr:uid="{3F74DD1C-25DD-4289-9A1B-BDC58D1C3DF6}"/>
    <cellStyle name="Note 3 2 3 25" xfId="12797" xr:uid="{0B0A50E0-A42F-401F-BD95-CC215C532F84}"/>
    <cellStyle name="Note 3 2 3 3" xfId="10362" xr:uid="{20F7814B-7FC1-4296-B9B6-38045602495D}"/>
    <cellStyle name="Note 3 2 3 4" xfId="10394" xr:uid="{2A656D8D-F3F0-4CC2-9299-C9659EFD495A}"/>
    <cellStyle name="Note 3 2 3 5" xfId="10255" xr:uid="{8753BBAA-F96C-4E88-8A3B-802FF81A6F40}"/>
    <cellStyle name="Note 3 2 3 6" xfId="10469" xr:uid="{B1C2E3A8-183A-4376-8B6F-650C9DF7538D}"/>
    <cellStyle name="Note 3 2 3 7" xfId="10516" xr:uid="{50047581-1937-410C-A5BA-6FE20F4C7771}"/>
    <cellStyle name="Note 3 2 3 8" xfId="10543" xr:uid="{863624B5-1B51-4067-B07C-BB8EA032D655}"/>
    <cellStyle name="Note 3 2 3 9" xfId="11926" xr:uid="{8C35AD59-2385-41EF-B51F-4B97DD952873}"/>
    <cellStyle name="Note 3 2 4" xfId="10319" xr:uid="{77A1A19D-933C-41A1-9820-F640BF3FF463}"/>
    <cellStyle name="Note 3 2 5" xfId="10425" xr:uid="{A7C00DD0-8F95-4047-B6B1-F8FE9B3976EF}"/>
    <cellStyle name="Note 3 2 6" xfId="10500" xr:uid="{655FFF46-C947-464A-A46D-EBA1624FC252}"/>
    <cellStyle name="Note 3 2 7" xfId="11812" xr:uid="{9543B78A-DB45-4F92-ACA7-667789D2FD85}"/>
    <cellStyle name="Note 3 2 8" xfId="11857" xr:uid="{1AB3F5E5-DC68-4C8A-8F53-94DAE0F2DC53}"/>
    <cellStyle name="Note 3 2 9" xfId="11914" xr:uid="{C9231FAE-E195-41CE-A240-A3B197E66773}"/>
    <cellStyle name="Note 3 20" xfId="12632" xr:uid="{51C1B1E8-3228-429B-8A27-59D0EF8C472B}"/>
    <cellStyle name="Note 3 3" xfId="80" xr:uid="{00000000-0005-0000-0000-0000E3230000}"/>
    <cellStyle name="Note 3 3 10" xfId="12093" xr:uid="{2E1BA50D-A1E8-40A9-AD4F-644C0BC7C527}"/>
    <cellStyle name="Note 3 3 11" xfId="12144" xr:uid="{CFE4E9E2-98D4-4906-ACB5-732C8C200741}"/>
    <cellStyle name="Note 3 3 12" xfId="12238" xr:uid="{2FBDCBB3-DD6A-4892-9D6E-ABC03DB638AE}"/>
    <cellStyle name="Note 3 3 13" xfId="12309" xr:uid="{1F981801-C1F6-4B6D-87FE-870A4CB15E7E}"/>
    <cellStyle name="Note 3 3 14" xfId="12363" xr:uid="{5FEB6F5C-AF08-4387-9C86-AA03198EFE33}"/>
    <cellStyle name="Note 3 3 15" xfId="12399" xr:uid="{670864F0-D68E-4514-830D-43FC9DE4EE13}"/>
    <cellStyle name="Note 3 3 16" xfId="12489" xr:uid="{4D9ED33B-03CE-46A0-A963-000B464616F7}"/>
    <cellStyle name="Note 3 3 17" xfId="12517" xr:uid="{BFE64D09-43BD-4ECF-A2B0-41A7EA620CB7}"/>
    <cellStyle name="Note 3 3 18" xfId="12618" xr:uid="{E3AF32C7-3B7F-46D2-81D0-796C3F734065}"/>
    <cellStyle name="Note 3 3 19" xfId="12653" xr:uid="{514CA903-7276-44BA-9625-C1F127C81C9F}"/>
    <cellStyle name="Note 3 3 2" xfId="9762" xr:uid="{00000000-0005-0000-0000-0000E4230000}"/>
    <cellStyle name="Note 3 3 2 10" xfId="11958" xr:uid="{F2BA6492-80AD-49D5-BB1D-F34026285E69}"/>
    <cellStyle name="Note 3 3 2 11" xfId="12013" xr:uid="{DA0D6792-C03F-4003-A00C-FA6CB7AC2552}"/>
    <cellStyle name="Note 3 3 2 12" xfId="12072" xr:uid="{E423BE84-1B7B-4AFF-80AA-7C17596F0CBC}"/>
    <cellStyle name="Note 3 3 2 13" xfId="12119" xr:uid="{2D7B3EC1-C06A-4AD2-89EB-50661A377648}"/>
    <cellStyle name="Note 3 3 2 14" xfId="12198" xr:uid="{26CEBD6A-5A02-4D48-BA67-752533247989}"/>
    <cellStyle name="Note 3 3 2 15" xfId="12245" xr:uid="{3C4F3325-D7A1-412C-A687-699D5B0EB9CF}"/>
    <cellStyle name="Note 3 3 2 16" xfId="12278" xr:uid="{AB26738B-9FD9-4F30-9813-86D33DFABC6C}"/>
    <cellStyle name="Note 3 3 2 17" xfId="12339" xr:uid="{1DB75112-76B6-4D51-824C-9E1DF6437F20}"/>
    <cellStyle name="Note 3 3 2 18" xfId="11785" xr:uid="{DE7EDECA-32B1-4306-94C3-5DBE254293FC}"/>
    <cellStyle name="Note 3 3 2 19" xfId="12450" xr:uid="{4B2F369A-D110-4F40-9EAB-BEA208BF9C40}"/>
    <cellStyle name="Note 3 3 2 2" xfId="10341" xr:uid="{7E3C46F9-DE68-4092-8FEB-B2728A6C4CBF}"/>
    <cellStyle name="Note 3 3 2 20" xfId="12548" xr:uid="{A9673B1A-7EE9-4416-B899-052BAE4ADEE8}"/>
    <cellStyle name="Note 3 3 2 21" xfId="12576" xr:uid="{244B96AF-B3FD-4369-B389-F0183AD98A39}"/>
    <cellStyle name="Note 3 3 2 22" xfId="12216" xr:uid="{98438E73-61D9-4658-BCCC-820D5A4C97E2}"/>
    <cellStyle name="Note 3 3 2 23" xfId="12696" xr:uid="{6825E1EC-9F06-46BA-9807-823FB18DFBB9}"/>
    <cellStyle name="Note 3 3 2 24" xfId="12742" xr:uid="{16CEABF8-B7F3-4D18-99F1-CE899AD4312D}"/>
    <cellStyle name="Note 3 3 2 25" xfId="12805" xr:uid="{3DF7B08C-7767-432D-8C03-85501B292F96}"/>
    <cellStyle name="Note 3 3 2 3" xfId="10370" xr:uid="{CD0E093D-8E49-4B35-AA6E-3007DAC81FDF}"/>
    <cellStyle name="Note 3 3 2 4" xfId="10401" xr:uid="{ED54A982-EEC2-4DF8-B960-183AA3E72C86}"/>
    <cellStyle name="Note 3 3 2 5" xfId="10243" xr:uid="{69EED3CB-B5DD-4819-8126-81C01BF7BDB0}"/>
    <cellStyle name="Note 3 3 2 6" xfId="10475" xr:uid="{67C24F26-E6FC-482F-86E6-9B129EB5EBE2}"/>
    <cellStyle name="Note 3 3 2 7" xfId="10524" xr:uid="{CF1EC773-670B-4E83-8EB9-4B999DB9BC16}"/>
    <cellStyle name="Note 3 3 2 8" xfId="10551" xr:uid="{00D50702-4670-4BAA-A9D9-9AA69B1A9C73}"/>
    <cellStyle name="Note 3 3 2 9" xfId="11932" xr:uid="{BFCA8F13-9CA2-41E8-8880-CF1D0F413ABB}"/>
    <cellStyle name="Note 3 3 3" xfId="10307" xr:uid="{6AFCA766-AD23-461B-AC87-3D31D115406B}"/>
    <cellStyle name="Note 3 3 4" xfId="10419" xr:uid="{47C72F2B-0370-4077-B563-F12BAD0CE5CE}"/>
    <cellStyle name="Note 3 3 5" xfId="10494" xr:uid="{B7219940-CCC1-4BD7-AFF9-E778B5C2497F}"/>
    <cellStyle name="Note 3 3 6" xfId="11804" xr:uid="{EA8BB2DE-75C1-40E9-AF95-88E9E5059994}"/>
    <cellStyle name="Note 3 3 7" xfId="11847" xr:uid="{4E084D35-4DE9-4679-B130-11467B7B0DCA}"/>
    <cellStyle name="Note 3 3 8" xfId="11904" xr:uid="{52B711E8-C5CD-4C08-BDDF-20EFE248C206}"/>
    <cellStyle name="Note 3 3 9" xfId="11987" xr:uid="{8706098C-B2E0-4A80-8918-016DFFDD6F48}"/>
    <cellStyle name="Note 3 4" xfId="9748" xr:uid="{00000000-0005-0000-0000-0000E5230000}"/>
    <cellStyle name="Note 3 4 10" xfId="11944" xr:uid="{69E9E265-E18F-4E5D-8EAE-F2C9BE32E9A3}"/>
    <cellStyle name="Note 3 4 11" xfId="11999" xr:uid="{456D7612-45A2-4B0E-8BBD-856A46295718}"/>
    <cellStyle name="Note 3 4 12" xfId="12058" xr:uid="{98C7AEF2-CBD0-4D9B-92FC-4FFD708975C2}"/>
    <cellStyle name="Note 3 4 13" xfId="12105" xr:uid="{347CAF2A-CE22-4429-910A-B4F9485F314B}"/>
    <cellStyle name="Note 3 4 14" xfId="12184" xr:uid="{0C3D31D3-2CD9-4228-B2A5-606461650544}"/>
    <cellStyle name="Note 3 4 15" xfId="11750" xr:uid="{FF877B2D-E942-48F7-B600-0485237AB75B}"/>
    <cellStyle name="Note 3 4 16" xfId="12264" xr:uid="{88DFC539-1807-4BD2-8468-F740BB787EED}"/>
    <cellStyle name="Note 3 4 17" xfId="12326" xr:uid="{8AA87240-7D8D-4C2B-BAFA-56454FF6C7AB}"/>
    <cellStyle name="Note 3 4 18" xfId="11834" xr:uid="{D990337B-4FC7-4866-AD7D-FE767CEF3741}"/>
    <cellStyle name="Note 3 4 19" xfId="11826" xr:uid="{47C6D689-5B44-4686-82F1-AD78967AEA02}"/>
    <cellStyle name="Note 3 4 2" xfId="10327" xr:uid="{6EF9A431-58B2-426B-9F5C-093756DF1F8D}"/>
    <cellStyle name="Note 3 4 20" xfId="12534" xr:uid="{2D6624CB-17AC-411E-AECD-EF29D009F66E}"/>
    <cellStyle name="Note 3 4 21" xfId="12562" xr:uid="{140828DC-5E59-4296-9C1B-C37722197D41}"/>
    <cellStyle name="Note 3 4 22" xfId="12221" xr:uid="{8D459400-9E69-4463-8505-8997B4E821C9}"/>
    <cellStyle name="Note 3 4 23" xfId="12682" xr:uid="{30730304-BD68-4C29-91E0-EBA50ECFE1D4}"/>
    <cellStyle name="Note 3 4 24" xfId="12728" xr:uid="{57E468D2-005B-4EBD-9A55-4FA5F7D4F34C}"/>
    <cellStyle name="Note 3 4 25" xfId="12791" xr:uid="{AF72152A-1D3A-4FB6-A755-DE3D2D73A635}"/>
    <cellStyle name="Note 3 4 3" xfId="10356" xr:uid="{CDD0CD89-5F2D-48FE-B06C-B5ECD36E1F55}"/>
    <cellStyle name="Note 3 4 4" xfId="10388" xr:uid="{E4848C26-DDE1-48BB-B79A-4AB948C9A84C}"/>
    <cellStyle name="Note 3 4 5" xfId="10249" xr:uid="{0C0C8318-FE3C-489E-9BE1-55E95CE484AB}"/>
    <cellStyle name="Note 3 4 6" xfId="10463" xr:uid="{5DF21973-FD61-4513-B59C-62E2253FA9BF}"/>
    <cellStyle name="Note 3 4 7" xfId="10510" xr:uid="{8DAEDA89-9436-49D1-BB06-C4FD3736A429}"/>
    <cellStyle name="Note 3 4 8" xfId="10537" xr:uid="{F2AD14E8-0E4E-4C72-885E-F1AB9AF6DD6D}"/>
    <cellStyle name="Note 3 4 9" xfId="11920" xr:uid="{6B616CA5-3AB2-4912-8A66-B7DC245C04A6}"/>
    <cellStyle name="Note 3 5" xfId="10354" xr:uid="{6BE994F6-49D9-42CF-94A1-C76BF09A1188}"/>
    <cellStyle name="Note 3 6" xfId="10431" xr:uid="{AAB0A3C5-C318-419B-A3D1-395BA9EA811E}"/>
    <cellStyle name="Note 3 7" xfId="10506" xr:uid="{5CFC0EA3-10E6-45F0-8D4F-862D4E8ED9FC}"/>
    <cellStyle name="Note 3 8" xfId="11821" xr:uid="{3A304631-615D-4FD0-8C84-2A32761FE454}"/>
    <cellStyle name="Note 3 9" xfId="11889" xr:uid="{E35D4551-F0C4-4124-95F4-B7304FBE3BEE}"/>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9964" xr:uid="{5951DCAA-43E8-433C-ADD2-79B363CF219C}"/>
    <cellStyle name="Nr 0 dec - Subtotal 11" xfId="9951" xr:uid="{DB94311D-DDFF-4D2B-8450-25ADAB8AF923}"/>
    <cellStyle name="Nr 0 dec - Subtotal 12" xfId="9965" xr:uid="{69B2DA8B-9EAE-42A1-93E3-42D7C59F6543}"/>
    <cellStyle name="Nr 0 dec - Subtotal 13" xfId="9952" xr:uid="{44D110BA-F8E5-48E0-AB45-BBE95ECB1AFC}"/>
    <cellStyle name="Nr 0 dec - Subtotal 14" xfId="11342" xr:uid="{D51224A1-5E37-4766-A9EF-697167E388CE}"/>
    <cellStyle name="Nr 0 dec - Subtotal 15" xfId="11267" xr:uid="{FF83F91A-B87C-4568-B137-A7CA18A24443}"/>
    <cellStyle name="Nr 0 dec - Subtotal 16" xfId="10941" xr:uid="{CFA6E20A-FD17-4615-BF22-A944F61914CE}"/>
    <cellStyle name="Nr 0 dec - Subtotal 17" xfId="11260" xr:uid="{8AA690AD-9F46-4AE9-A8B1-6FAA8F80FC32}"/>
    <cellStyle name="Nr 0 dec - Subtotal 18" xfId="10944" xr:uid="{B11F825F-0765-446C-94C8-BEC3D0973E8C}"/>
    <cellStyle name="Nr 0 dec - Subtotal 19" xfId="11335" xr:uid="{85F6CC14-A8D1-4D3A-9034-7CA354083994}"/>
    <cellStyle name="Nr 0 dec - Subtotal 2" xfId="9788" xr:uid="{2D81BF42-5CB5-4360-B274-3316871ADE86}"/>
    <cellStyle name="Nr 0 dec - Subtotal 20" xfId="10947" xr:uid="{4DB1F4DF-5936-406C-BD90-F248FD68F6C2}"/>
    <cellStyle name="Nr 0 dec - Subtotal 21" xfId="11337" xr:uid="{3A71D7AA-FEA8-4EEE-9AED-6837E1A7879A}"/>
    <cellStyle name="Nr 0 dec - Subtotal 22" xfId="10950" xr:uid="{4C3B1F20-94EE-46C0-AE3F-53CC61310BFE}"/>
    <cellStyle name="Nr 0 dec - Subtotal 23" xfId="10990" xr:uid="{F5126388-7E10-4113-BAFD-06DC67C4F6B6}"/>
    <cellStyle name="Nr 0 dec - Subtotal 24" xfId="10992" xr:uid="{B39733EE-88A5-4D98-924D-99ACCB1F3EC0}"/>
    <cellStyle name="Nr 0 dec - Subtotal 25" xfId="10954" xr:uid="{1FD3E71B-39AD-4594-BE97-3DEC696B5CD0}"/>
    <cellStyle name="Nr 0 dec - Subtotal 26" xfId="10991" xr:uid="{A54261E4-7004-4FF2-8CF9-90D99D7A0920}"/>
    <cellStyle name="Nr 0 dec - Subtotal 27" xfId="10957" xr:uid="{E1999A1F-F78E-4BBB-B112-118AC3C2A317}"/>
    <cellStyle name="Nr 0 dec - Subtotal 28" xfId="10961" xr:uid="{D386B6DC-A5C0-4295-9AF2-EF403B252235}"/>
    <cellStyle name="Nr 0 dec - Subtotal 29" xfId="10994" xr:uid="{66F37982-C534-4B10-B285-CE8B05F57922}"/>
    <cellStyle name="Nr 0 dec - Subtotal 3" xfId="10093" xr:uid="{63190ACF-3A79-48B7-9946-963D7AA6B7E9}"/>
    <cellStyle name="Nr 0 dec - Subtotal 30" xfId="10995" xr:uid="{D926B769-2895-48C4-94C5-46E1E3E49BC1}"/>
    <cellStyle name="Nr 0 dec - Subtotal 31" xfId="10996" xr:uid="{78327A6E-4CC3-452C-912C-EE5CACC5A59C}"/>
    <cellStyle name="Nr 0 dec - Subtotal 32" xfId="10966" xr:uid="{E300CFEE-FA19-4341-830F-54C4F9F1866E}"/>
    <cellStyle name="Nr 0 dec - Subtotal 33" xfId="10997" xr:uid="{F29FB022-0ECE-4B66-8C2E-3E43915727DB}"/>
    <cellStyle name="Nr 0 dec - Subtotal 34" xfId="10968" xr:uid="{6DB64625-8C26-4909-B64B-EDE8A8F14D59}"/>
    <cellStyle name="Nr 0 dec - Subtotal 35" xfId="10998" xr:uid="{1032069C-5E0A-4886-8BEC-C306F6AC742D}"/>
    <cellStyle name="Nr 0 dec - Subtotal 36" xfId="10974" xr:uid="{5F1B8B2B-6D8C-44E5-BF0B-1ABFA93D95FC}"/>
    <cellStyle name="Nr 0 dec - Subtotal 37" xfId="10999" xr:uid="{3EE89BEC-ABAA-41CB-9069-F2016D86C5D5}"/>
    <cellStyle name="Nr 0 dec - Subtotal 38" xfId="10975" xr:uid="{9949F9EF-B160-4AA5-8AA3-A266078FEB19}"/>
    <cellStyle name="Nr 0 dec - Subtotal 39" xfId="11000" xr:uid="{2918A4AE-1957-465B-A424-CCA3A496FB25}"/>
    <cellStyle name="Nr 0 dec - Subtotal 4" xfId="10113" xr:uid="{2F246166-BA7B-478C-9721-D8C5847965EA}"/>
    <cellStyle name="Nr 0 dec - Subtotal 40" xfId="11001" xr:uid="{0F7B2C30-912A-413A-848E-6EE3CED92E59}"/>
    <cellStyle name="Nr 0 dec - Subtotal 41" xfId="11002" xr:uid="{3A0E07F5-B4A0-46C8-B851-8E741B4D5F19}"/>
    <cellStyle name="Nr 0 dec - Subtotal 42" xfId="10982" xr:uid="{E50CB64E-E6CE-4385-8BCE-91EEA316EB5D}"/>
    <cellStyle name="Nr 0 dec - Subtotal 43" xfId="11003" xr:uid="{975399A2-247E-4E69-B1A3-AB224B585053}"/>
    <cellStyle name="Nr 0 dec - Subtotal 44" xfId="10983" xr:uid="{254B2D41-20D7-4A2E-B69A-AF71B735DBE2}"/>
    <cellStyle name="Nr 0 dec - Subtotal 5" xfId="9936" xr:uid="{9EF07007-A8F0-4F0A-834A-95E17D2AFC7B}"/>
    <cellStyle name="Nr 0 dec - Subtotal 6" xfId="10095" xr:uid="{6680D0DA-474C-4D5E-B3A7-7E5A70BCF457}"/>
    <cellStyle name="Nr 0 dec - Subtotal 7" xfId="9943" xr:uid="{7F300555-260B-42B6-A9DA-9420C6CBEB61}"/>
    <cellStyle name="Nr 0 dec - Subtotal 8" xfId="9947" xr:uid="{8CCC663E-AA4E-4772-B4B2-32E973010765}"/>
    <cellStyle name="Nr 0 dec - Subtotal 9" xfId="9949" xr:uid="{D45E5AE6-DDBA-4B1F-962D-05AFBFC668FA}"/>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0539" xr:uid="{87374432-8B3B-4252-B7DB-75B1815A928A}"/>
    <cellStyle name="Output 2 10 11" xfId="11862" xr:uid="{AE7DEA48-8C41-4293-A19C-4D3467816CEB}"/>
    <cellStyle name="Output 2 10 12" xfId="11922" xr:uid="{AD881190-B2DA-45C4-B360-31626141D709}"/>
    <cellStyle name="Output 2 10 13" xfId="11946" xr:uid="{5E0FD396-D672-4675-8718-7FC775F2AB0C}"/>
    <cellStyle name="Output 2 10 14" xfId="12001" xr:uid="{61765438-6E4E-43D5-ADE7-74E05C2E9E19}"/>
    <cellStyle name="Output 2 10 15" xfId="12060" xr:uid="{492D16D2-095A-4A43-A20C-F374997D5B53}"/>
    <cellStyle name="Output 2 10 16" xfId="12107" xr:uid="{83854132-ABFF-4DD9-BC1A-C20FDB3B73A4}"/>
    <cellStyle name="Output 2 10 17" xfId="12154" xr:uid="{50400873-9DB8-4A43-930F-155E34D892DD}"/>
    <cellStyle name="Output 2 10 18" xfId="12186" xr:uid="{AE53AA46-A54C-4A10-93F4-7F1DC27C9E0E}"/>
    <cellStyle name="Output 2 10 19" xfId="11752" xr:uid="{B921AC7F-8AB7-4A06-9283-5629B973B30C}"/>
    <cellStyle name="Output 2 10 2" xfId="10294" xr:uid="{A96F658B-5FF0-4F8B-8471-EF5AB3E52B5F}"/>
    <cellStyle name="Output 2 10 20" xfId="12266" xr:uid="{1B087504-8E44-463E-9CA8-DA25D34ACA0F}"/>
    <cellStyle name="Output 2 10 21" xfId="12328" xr:uid="{F73AC75E-EE6E-4FA1-872E-3462ED31979C}"/>
    <cellStyle name="Output 2 10 22" xfId="11780" xr:uid="{91A7E456-1349-40D5-B5AC-E121B5CDCE6D}"/>
    <cellStyle name="Output 2 10 23" xfId="11876" xr:uid="{49EADD31-F6B8-4C5F-BF52-328F3F937906}"/>
    <cellStyle name="Output 2 10 24" xfId="12422" xr:uid="{62C778A0-E944-4790-B894-0DECFC813F93}"/>
    <cellStyle name="Output 2 10 25" xfId="11823" xr:uid="{C6BD58E0-4958-41BD-B3AC-2248C81A7557}"/>
    <cellStyle name="Output 2 10 26" xfId="12466" xr:uid="{0FF2244D-9057-4855-BAAB-41A003078EAA}"/>
    <cellStyle name="Output 2 10 27" xfId="12044" xr:uid="{B55D7FA7-8D8D-468F-9659-5EFFB22743A9}"/>
    <cellStyle name="Output 2 10 28" xfId="12536" xr:uid="{EAD2AB31-FB5A-404A-ABFF-62C5C0071ED1}"/>
    <cellStyle name="Output 2 10 29" xfId="12564" xr:uid="{062A6B8F-1A1E-42C3-ABFB-6E6549CBEAE4}"/>
    <cellStyle name="Output 2 10 3" xfId="10329" xr:uid="{48E85EBF-A333-40D1-B658-A5C418012B2F}"/>
    <cellStyle name="Output 2 10 30" xfId="12592" xr:uid="{74C32129-30B1-4B94-9E5B-99C6A243774E}"/>
    <cellStyle name="Output 2 10 31" xfId="12223" xr:uid="{27085F75-8960-45C4-B53E-BA07C0066EFF}"/>
    <cellStyle name="Output 2 10 32" xfId="12658" xr:uid="{98EBDADB-7FF2-4C1C-BB64-E59417E91001}"/>
    <cellStyle name="Output 2 10 33" xfId="12684" xr:uid="{98BEC649-9A54-4E78-80BB-11123D712E49}"/>
    <cellStyle name="Output 2 10 34" xfId="12709" xr:uid="{28B5BC69-78A6-4345-BF54-1587739902D2}"/>
    <cellStyle name="Output 2 10 35" xfId="12730" xr:uid="{46348223-A2D3-4276-B064-A3EBD401C2F4}"/>
    <cellStyle name="Output 2 10 36" xfId="12793" xr:uid="{35519ED9-6C6F-4EEA-B73E-0E5F00281434}"/>
    <cellStyle name="Output 2 10 4" xfId="10358" xr:uid="{2BE2035A-D55F-408D-AAD7-1B9CA1FEBD02}"/>
    <cellStyle name="Output 2 10 5" xfId="10390" xr:uid="{56D0FC0B-7E63-4148-B112-C7D9CEA871F9}"/>
    <cellStyle name="Output 2 10 6" xfId="10251" xr:uid="{D0083C7E-33A3-4442-B0AD-FF989B27B805}"/>
    <cellStyle name="Output 2 10 7" xfId="10445" xr:uid="{EBA8CC68-1A8F-4C39-A887-EAD32D7B493A}"/>
    <cellStyle name="Output 2 10 8" xfId="10465" xr:uid="{029E0821-A692-4220-B7B7-2BFE93F14361}"/>
    <cellStyle name="Output 2 10 9" xfId="10512" xr:uid="{D773FC28-5B7E-4ED8-AD87-94E70F400873}"/>
    <cellStyle name="Output 2 11" xfId="9804" xr:uid="{5511AFB1-8E4C-4FAF-9CB6-446A60352E08}"/>
    <cellStyle name="Output 2 12" xfId="10323" xr:uid="{100C957B-9087-4796-8DB1-8150A1C5A95E}"/>
    <cellStyle name="Output 2 13" xfId="10429" xr:uid="{7B328A74-4126-4811-960F-131ED2FE5071}"/>
    <cellStyle name="Output 2 14" xfId="10504" xr:uid="{C1CBD5DF-DE8E-4C22-B5CA-1D4BC9BE6ABD}"/>
    <cellStyle name="Output 2 15" xfId="11819" xr:uid="{B525C79E-511E-4CFC-B24E-19CAC27A9843}"/>
    <cellStyle name="Output 2 16" xfId="11887" xr:uid="{C689619F-4829-45CC-A1CF-6629BB26166B}"/>
    <cellStyle name="Output 2 17" xfId="11968" xr:uid="{BC4FB295-656D-4906-84AB-49119888C2D8}"/>
    <cellStyle name="Output 2 18" xfId="12032" xr:uid="{F22D2B84-D78D-4F48-BEF1-EBD359F72B40}"/>
    <cellStyle name="Output 2 19" xfId="12158" xr:uid="{CCDFC246-E016-497A-BE44-5F2CA4BB9ADB}"/>
    <cellStyle name="Output 2 2" xfId="68" xr:uid="{00000000-0005-0000-0000-000013240000}"/>
    <cellStyle name="Output 2 2 10" xfId="11912" xr:uid="{F396B0D7-978B-4DED-A183-8E85722F1EF1}"/>
    <cellStyle name="Output 2 2 11" xfId="12026" xr:uid="{610B0F54-11D5-4860-9674-4028C1679C5C}"/>
    <cellStyle name="Output 2 2 12" xfId="12097" xr:uid="{816576E8-44CD-47D1-BCC6-9D9EFC127D52}"/>
    <cellStyle name="Output 2 2 13" xfId="12148" xr:uid="{C129AE3D-D6FF-42C6-905A-E376D2074C23}"/>
    <cellStyle name="Output 2 2 14" xfId="12289" xr:uid="{C3ADF2E0-F30F-4E12-8197-FC2A2AF33ECF}"/>
    <cellStyle name="Output 2 2 15" xfId="12313" xr:uid="{F231772B-F9C3-4FE0-820F-1C7460143428}"/>
    <cellStyle name="Output 2 2 16" xfId="12369" xr:uid="{97CBDF17-F333-4151-8B09-1979650B4DD5}"/>
    <cellStyle name="Output 2 2 17" xfId="12403" xr:uid="{4902C9C1-25EE-4A47-8DD6-F9F2CB041354}"/>
    <cellStyle name="Output 2 2 18" xfId="12495" xr:uid="{CEA72735-6328-4778-B15C-35FE7294089D}"/>
    <cellStyle name="Output 2 2 19" xfId="12521" xr:uid="{CC87E1DE-7402-41CE-B461-8BDED180E736}"/>
    <cellStyle name="Output 2 2 2" xfId="88" xr:uid="{00000000-0005-0000-0000-000014240000}"/>
    <cellStyle name="Output 2 2 2 10" xfId="11974" xr:uid="{2E05BD1D-3B0F-46ED-A164-E3D0B70EA25F}"/>
    <cellStyle name="Output 2 2 2 11" xfId="12085" xr:uid="{3077412F-07FE-407D-96FC-147735EC565B}"/>
    <cellStyle name="Output 2 2 2 12" xfId="12136" xr:uid="{FB10111C-D917-4C34-AE09-766C08202535}"/>
    <cellStyle name="Output 2 2 2 13" xfId="12228" xr:uid="{B9BCA17D-EF0C-4C5C-908B-EC72A6CA7920}"/>
    <cellStyle name="Output 2 2 2 14" xfId="12301" xr:uid="{73A1BC81-5B0C-4C9E-B98C-7FAAFE122EE8}"/>
    <cellStyle name="Output 2 2 2 15" xfId="12355" xr:uid="{043ED28A-94A7-4306-AA9D-DB9A7B54FDFB}"/>
    <cellStyle name="Output 2 2 2 16" xfId="12391" xr:uid="{7160619D-0312-48F2-84DB-22B7D7E95ACF}"/>
    <cellStyle name="Output 2 2 2 17" xfId="12465" xr:uid="{A55BE154-47AE-43F8-A262-79BADD59689F}"/>
    <cellStyle name="Output 2 2 2 18" xfId="12509" xr:uid="{F78198BE-6A1C-4421-B1E8-D8AC476B15CB}"/>
    <cellStyle name="Output 2 2 2 19" xfId="12610" xr:uid="{2EF8F41F-72A6-4736-B01C-01D828B106EF}"/>
    <cellStyle name="Output 2 2 2 2" xfId="9770" xr:uid="{00000000-0005-0000-0000-000015240000}"/>
    <cellStyle name="Output 2 2 2 2 10" xfId="10559" xr:uid="{5A66EBB5-25AE-4B51-B045-76EF823D52B7}"/>
    <cellStyle name="Output 2 2 2 2 11" xfId="11878" xr:uid="{B5951481-0D47-437B-A75A-4A16C8090BBC}"/>
    <cellStyle name="Output 2 2 2 2 12" xfId="11940" xr:uid="{3A55EE73-606E-4D51-BDEF-FE0AF78E1334}"/>
    <cellStyle name="Output 2 2 2 2 13" xfId="11966" xr:uid="{468D6D27-CD0E-4C00-888E-E0DD7DC2EF9C}"/>
    <cellStyle name="Output 2 2 2 2 14" xfId="12021" xr:uid="{E6C6067C-E309-4B5E-8D8C-456B78596BF2}"/>
    <cellStyle name="Output 2 2 2 2 15" xfId="12080" xr:uid="{90898A6B-9181-47D3-8B83-FD955C495C3E}"/>
    <cellStyle name="Output 2 2 2 2 16" xfId="12127" xr:uid="{5E3453C1-F031-4181-972B-1E08C0C1C465}"/>
    <cellStyle name="Output 2 2 2 2 17" xfId="12171" xr:uid="{D5DFC8D4-E9C7-4504-9CD0-EEDB252E6CD0}"/>
    <cellStyle name="Output 2 2 2 2 18" xfId="12206" xr:uid="{DE663EF0-8D6F-43C3-8793-66A0F09216BC}"/>
    <cellStyle name="Output 2 2 2 2 19" xfId="12253" xr:uid="{BA84D38E-4F5A-4510-A9F7-D935AB917947}"/>
    <cellStyle name="Output 2 2 2 2 2" xfId="10314" xr:uid="{331D85E3-EDA6-4C10-8A2B-8462B9E1082D}"/>
    <cellStyle name="Output 2 2 2 2 20" xfId="12286" xr:uid="{0210A86C-F663-4CF3-8A48-142E5D813D3F}"/>
    <cellStyle name="Output 2 2 2 2 21" xfId="12347" xr:uid="{0FB9C02E-EF54-4BDF-B9C3-C87B8CCC94EB}"/>
    <cellStyle name="Output 2 2 2 2 22" xfId="12380" xr:uid="{67B35EC3-5311-42A6-8012-8572FDB28671}"/>
    <cellStyle name="Output 2 2 2 2 23" xfId="12418" xr:uid="{55DA528D-A5EE-4439-AD14-78A689FE1FC9}"/>
    <cellStyle name="Output 2 2 2 2 24" xfId="12439" xr:uid="{39018243-91C8-4A56-9ACB-154F072A9CF5}"/>
    <cellStyle name="Output 2 2 2 2 25" xfId="12458" xr:uid="{23EEE035-BE9C-49D2-B9F2-599D074F20F9}"/>
    <cellStyle name="Output 2 2 2 2 26" xfId="12486" xr:uid="{C257F1F5-74BD-4342-B4D8-0A7B804BE32C}"/>
    <cellStyle name="Output 2 2 2 2 27" xfId="11995" xr:uid="{5F0AE2C4-DB82-4FB1-9362-12E35C380FFB}"/>
    <cellStyle name="Output 2 2 2 2 28" xfId="12556" xr:uid="{878BB08E-792C-4DA7-B181-DAC9BF276FB7}"/>
    <cellStyle name="Output 2 2 2 2 29" xfId="12584" xr:uid="{8EB8559A-E72C-4930-A8E0-3E124198CBCC}"/>
    <cellStyle name="Output 2 2 2 2 3" xfId="10349" xr:uid="{4646FA03-4BFA-4FA3-A582-675C732865D5}"/>
    <cellStyle name="Output 2 2 2 2 30" xfId="12607" xr:uid="{749E0BB3-5521-4914-9C63-18495F0351FE}"/>
    <cellStyle name="Output 2 2 2 2 31" xfId="12641" xr:uid="{36D7E45B-F541-4FDA-9449-4EDD53B3AE19}"/>
    <cellStyle name="Output 2 2 2 2 32" xfId="12676" xr:uid="{723D1082-D88D-4E88-9745-D705B466F051}"/>
    <cellStyle name="Output 2 2 2 2 33" xfId="12704" xr:uid="{A3CF3A07-F25C-4232-89C6-8FE7F7BDC0E2}"/>
    <cellStyle name="Output 2 2 2 2 34" xfId="12724" xr:uid="{373C383F-881A-4F44-9E63-3118E8DAFB7E}"/>
    <cellStyle name="Output 2 2 2 2 35" xfId="12750" xr:uid="{A2CCA85D-8A74-4F99-9F64-11959693BC2E}"/>
    <cellStyle name="Output 2 2 2 2 36" xfId="12813" xr:uid="{C2D45640-AB74-4BEA-B96F-85806076DAE7}"/>
    <cellStyle name="Output 2 2 2 2 4" xfId="10378" xr:uid="{0FE587D9-007C-4B81-B529-031EA320E640}"/>
    <cellStyle name="Output 2 2 2 2 5" xfId="10409" xr:uid="{E29171E0-78FE-4A75-8610-AE2260D36F0F}"/>
    <cellStyle name="Output 2 2 2 2 6" xfId="10441" xr:uid="{FFEF974B-6138-46F5-949B-2B73932B4A5B}"/>
    <cellStyle name="Output 2 2 2 2 7" xfId="10459" xr:uid="{A5324145-0807-48EC-A902-54D86CCA5F0A}"/>
    <cellStyle name="Output 2 2 2 2 8" xfId="10483" xr:uid="{93390D71-E3FD-49CB-812A-E9AFDD3D875F}"/>
    <cellStyle name="Output 2 2 2 2 9" xfId="10532" xr:uid="{87A6E2F2-27B0-408E-B88A-08BDB9DC9C88}"/>
    <cellStyle name="Output 2 2 2 20" xfId="12645" xr:uid="{61F548D9-621A-4AA8-9141-58A9384ED668}"/>
    <cellStyle name="Output 2 2 2 3" xfId="9817" xr:uid="{244079EA-4470-4654-8B6F-B8F94DE0EAAB}"/>
    <cellStyle name="Output 2 2 2 4" xfId="10287" xr:uid="{CBEC5F6B-30A8-479D-8CFA-874F78B75BBA}"/>
    <cellStyle name="Output 2 2 2 5" xfId="10411" xr:uid="{95090E98-C2D8-44D2-BF92-F94115348D44}"/>
    <cellStyle name="Output 2 2 2 6" xfId="10486" xr:uid="{A0CA0844-243D-415C-A8E2-5F27D4E6E723}"/>
    <cellStyle name="Output 2 2 2 7" xfId="11796" xr:uid="{F9CDA463-2634-4E71-BE7B-3ED707AC507C}"/>
    <cellStyle name="Output 2 2 2 8" xfId="11839" xr:uid="{8A32BB60-B0AD-45C8-AC48-0B2B17F4FE90}"/>
    <cellStyle name="Output 2 2 2 9" xfId="11896" xr:uid="{DAE8BD38-AFFE-4838-807F-FD6BCE10DBF7}"/>
    <cellStyle name="Output 2 2 20" xfId="12622" xr:uid="{F85528D0-4278-41F5-A745-4FC756FBBE18}"/>
    <cellStyle name="Output 2 2 21" xfId="12669" xr:uid="{2EB84C15-E448-41F3-AA98-28472A1144FC}"/>
    <cellStyle name="Output 2 2 3" xfId="9756" xr:uid="{00000000-0005-0000-0000-000016240000}"/>
    <cellStyle name="Output 2 2 3 10" xfId="10545" xr:uid="{151A5C07-6C23-4069-8A23-EB65EBECF228}"/>
    <cellStyle name="Output 2 2 3 11" xfId="11866" xr:uid="{9A49B17E-B74C-460E-98C9-8BFEF2D0B8DE}"/>
    <cellStyle name="Output 2 2 3 12" xfId="11928" xr:uid="{25D10828-F087-49F9-AF27-B3FF2E094795}"/>
    <cellStyle name="Output 2 2 3 13" xfId="11952" xr:uid="{80BD8C81-86C7-471C-A635-2C6A7668D945}"/>
    <cellStyle name="Output 2 2 3 14" xfId="12007" xr:uid="{91B0A99A-4DD1-4E82-A56A-FBCFA8237859}"/>
    <cellStyle name="Output 2 2 3 15" xfId="12066" xr:uid="{3EAA9CD5-848A-4FF3-B9F8-4CB047B10FBA}"/>
    <cellStyle name="Output 2 2 3 16" xfId="12113" xr:uid="{5F4C1F3D-B74F-44E7-BEB2-0681DF54B8A4}"/>
    <cellStyle name="Output 2 2 3 17" xfId="12159" xr:uid="{1355A522-696E-4112-BD67-60DEC982FD15}"/>
    <cellStyle name="Output 2 2 3 18" xfId="12192" xr:uid="{A3E8728D-EEA2-4FB8-92B6-369E0596542A}"/>
    <cellStyle name="Output 2 2 3 19" xfId="11761" xr:uid="{570F6843-F29F-4216-BE79-3FD0246C26A1}"/>
    <cellStyle name="Output 2 2 3 2" xfId="10300" xr:uid="{71F5C247-088A-40B1-BBF0-F80FD98144D1}"/>
    <cellStyle name="Output 2 2 3 20" xfId="12272" xr:uid="{8E4B80D9-CB84-42FC-BDD5-62DF2BEB7085}"/>
    <cellStyle name="Output 2 2 3 21" xfId="12334" xr:uid="{59902D8C-3E3E-4D2C-834D-4BD234F7609D}"/>
    <cellStyle name="Output 2 2 3 22" xfId="11771" xr:uid="{540236A2-FB97-46A0-981B-C60ABC042834}"/>
    <cellStyle name="Output 2 2 3 23" xfId="11792" xr:uid="{163197E8-A241-4EF6-8AF2-14103BEA3037}"/>
    <cellStyle name="Output 2 2 3 24" xfId="12427" xr:uid="{9564EFBF-0394-41AC-AFE7-F695955547E2}"/>
    <cellStyle name="Output 2 2 3 25" xfId="12444" xr:uid="{F02B1FCF-1EFB-4E2F-B6E8-41826F59C93F}"/>
    <cellStyle name="Output 2 2 3 26" xfId="12472" xr:uid="{9B089CF8-D083-47D6-8DE7-279886EDB2CD}"/>
    <cellStyle name="Output 2 2 3 27" xfId="12049" xr:uid="{01B7B54F-D7FF-4992-AEFB-07B72B342F67}"/>
    <cellStyle name="Output 2 2 3 28" xfId="12542" xr:uid="{626A70BB-C3CC-4BA7-8116-B1DB7355BB14}"/>
    <cellStyle name="Output 2 2 3 29" xfId="12570" xr:uid="{D03A293C-BD21-49EF-8F41-2FE7818CF9DA}"/>
    <cellStyle name="Output 2 2 3 3" xfId="10335" xr:uid="{D7B26CA7-BF53-43E7-BDCD-7C131D71DFA6}"/>
    <cellStyle name="Output 2 2 3 30" xfId="12597" xr:uid="{B34F5C10-C82D-4749-A55E-B8BF1AF14C8C}"/>
    <cellStyle name="Output 2 2 3 31" xfId="12215" xr:uid="{27BC066F-1823-4C0D-A14D-BA9CD6530815}"/>
    <cellStyle name="Output 2 2 3 32" xfId="12662" xr:uid="{2DFBF761-70B8-45EC-815B-CEE1C38A3A8A}"/>
    <cellStyle name="Output 2 2 3 33" xfId="12690" xr:uid="{51373C4D-89E9-4307-B362-47F7A154008D}"/>
    <cellStyle name="Output 2 2 3 34" xfId="12713" xr:uid="{FD7A5EDE-AD8E-441C-8888-7B57971C808F}"/>
    <cellStyle name="Output 2 2 3 35" xfId="12736" xr:uid="{F76DAF56-2658-4E45-945F-04652A85351B}"/>
    <cellStyle name="Output 2 2 3 36" xfId="12799" xr:uid="{A70AA504-96CD-4CAA-8269-EC48CFD57E73}"/>
    <cellStyle name="Output 2 2 3 4" xfId="10364" xr:uid="{E7BD6D47-E95C-42F8-AED2-C72B38F672DE}"/>
    <cellStyle name="Output 2 2 3 5" xfId="10396" xr:uid="{EF7B990F-FE67-4288-BE55-D78B4C56F055}"/>
    <cellStyle name="Output 2 2 3 6" xfId="10257" xr:uid="{2F094423-DBB1-43EC-99DF-0DC5F45405BF}"/>
    <cellStyle name="Output 2 2 3 7" xfId="10449" xr:uid="{E699C46A-09CF-404B-8B78-2A2CD6182DFE}"/>
    <cellStyle name="Output 2 2 3 8" xfId="10471" xr:uid="{2CBB3E26-5C36-4A43-95C0-678C3AD0E9EF}"/>
    <cellStyle name="Output 2 2 3 9" xfId="10518" xr:uid="{47B3A6EB-39F4-42DB-BCF9-B6B2B5F380E9}"/>
    <cellStyle name="Output 2 2 4" xfId="9808" xr:uid="{D2819826-659D-4493-86BC-5094A9C7620C}"/>
    <cellStyle name="Output 2 2 5" xfId="10317" xr:uid="{6A901E2E-4D39-4F93-ABB5-439454A4C87C}"/>
    <cellStyle name="Output 2 2 6" xfId="10423" xr:uid="{43A58716-7DEA-4793-B79F-B8A26353314B}"/>
    <cellStyle name="Output 2 2 7" xfId="10498" xr:uid="{169F24BF-7E77-4940-B222-1285EC0A79D2}"/>
    <cellStyle name="Output 2 2 8" xfId="11810" xr:uid="{F2EA1AC7-AF9B-45EB-9F7D-E538C8E3ABFE}"/>
    <cellStyle name="Output 2 2 9" xfId="11855" xr:uid="{409F880C-964F-494A-ADF0-D6814B6ECE29}"/>
    <cellStyle name="Output 2 20" xfId="12209" xr:uid="{9C180D84-13FB-4557-AAA2-4D08EEC1A197}"/>
    <cellStyle name="Output 2 21" xfId="12295" xr:uid="{DCA58A60-1D73-4618-BC3C-4B0794A0D736}"/>
    <cellStyle name="Output 2 22" xfId="12349" xr:uid="{5C5A585D-0A27-4CDF-900B-1CDA785C3F74}"/>
    <cellStyle name="Output 2 23" xfId="12385" xr:uid="{CB2CEBC1-8045-4AF7-AFC1-F3D8CF703F70}"/>
    <cellStyle name="Output 2 24" xfId="12409" xr:uid="{376B1407-53F4-45FE-8231-0DEEE78F2C26}"/>
    <cellStyle name="Output 2 25" xfId="12501" xr:uid="{A78D5B7F-79D8-4D28-8BF7-E2A765DBCD07}"/>
    <cellStyle name="Output 2 26" xfId="12528" xr:uid="{9DAD73D4-31C1-4AFE-9AC1-013CCF891F20}"/>
    <cellStyle name="Output 2 27" xfId="12630" xr:uid="{16CE6B66-181A-4CD9-8908-599EB335A47C}"/>
    <cellStyle name="Output 2 28" xfId="12719" xr:uid="{56D09AEF-6BB0-49DA-8E34-6ECE934A95F6}"/>
    <cellStyle name="Output 2 3" xfId="82" xr:uid="{00000000-0005-0000-0000-000017240000}"/>
    <cellStyle name="Output 2 3 10" xfId="11980" xr:uid="{F771F86D-944E-4212-BEA3-945A77EFE0D5}"/>
    <cellStyle name="Output 2 3 11" xfId="12091" xr:uid="{EC5095D2-5BF7-4938-9435-710D1FCC29A2}"/>
    <cellStyle name="Output 2 3 12" xfId="12142" xr:uid="{A39F96D3-6BE4-481D-8214-C8EFFA5E6D16}"/>
    <cellStyle name="Output 2 3 13" xfId="12236" xr:uid="{AD0FBCCB-3613-4DA6-B422-6EA645592E24}"/>
    <cellStyle name="Output 2 3 14" xfId="12307" xr:uid="{E229BB91-35CF-4767-AC9C-B279C385533E}"/>
    <cellStyle name="Output 2 3 15" xfId="12361" xr:uid="{0D5C2B0C-373E-436F-AA54-261CC3CCFE48}"/>
    <cellStyle name="Output 2 3 16" xfId="12397" xr:uid="{3C70FAA5-6B0C-46A1-B699-0B8F0CB299B1}"/>
    <cellStyle name="Output 2 3 17" xfId="12485" xr:uid="{C4A7142D-07DD-48EA-B329-80D4AA2DE634}"/>
    <cellStyle name="Output 2 3 18" xfId="12515" xr:uid="{F50141D4-FA60-4ED2-9601-DC01D553D412}"/>
    <cellStyle name="Output 2 3 19" xfId="12616" xr:uid="{B6E6F838-9267-4BB7-8869-F7160AB1C170}"/>
    <cellStyle name="Output 2 3 2" xfId="9764" xr:uid="{00000000-0005-0000-0000-000018240000}"/>
    <cellStyle name="Output 2 3 2 10" xfId="10553" xr:uid="{A34DE10F-4D44-465A-A71B-F3DB723A6A24}"/>
    <cellStyle name="Output 2 3 2 11" xfId="11872" xr:uid="{B6FF5EDE-B60E-4107-8C1B-67F77F01911C}"/>
    <cellStyle name="Output 2 3 2 12" xfId="11934" xr:uid="{FB83F844-91AF-4E51-88B9-49BB5E100B4E}"/>
    <cellStyle name="Output 2 3 2 13" xfId="11960" xr:uid="{B46EF609-30EA-47CB-AA4E-7AC56E7D5D58}"/>
    <cellStyle name="Output 2 3 2 14" xfId="12015" xr:uid="{ACA9BC7F-F159-47E3-9E10-419C436D506D}"/>
    <cellStyle name="Output 2 3 2 15" xfId="12074" xr:uid="{057B80BE-3574-4AEF-A876-5616B63E8E0E}"/>
    <cellStyle name="Output 2 3 2 16" xfId="12121" xr:uid="{208810A5-0CE0-4B49-B88E-0C5BE9C01F10}"/>
    <cellStyle name="Output 2 3 2 17" xfId="12167" xr:uid="{BAADB9F2-95CC-45F3-913D-C31381C088A2}"/>
    <cellStyle name="Output 2 3 2 18" xfId="12200" xr:uid="{1CB72349-F0CE-479F-867E-A6D63623E3EB}"/>
    <cellStyle name="Output 2 3 2 19" xfId="12247" xr:uid="{7FE7A548-57C8-41E2-937C-0F2426CB73FE}"/>
    <cellStyle name="Output 2 3 2 2" xfId="10308" xr:uid="{ADFE8024-EA3E-4226-A5D1-372EC782D470}"/>
    <cellStyle name="Output 2 3 2 20" xfId="12280" xr:uid="{72B83979-0706-449C-8ABD-CA77355AF858}"/>
    <cellStyle name="Output 2 3 2 21" xfId="12341" xr:uid="{4B436B9A-FBD4-4F29-B020-F5ACC3DADB8E}"/>
    <cellStyle name="Output 2 3 2 22" xfId="12374" xr:uid="{47CC9DC2-0D9A-42B1-941C-F53FBADBC18C}"/>
    <cellStyle name="Output 2 3 2 23" xfId="11794" xr:uid="{07B6B2B1-45BF-4E6F-AB8E-1B18DE5F0DFD}"/>
    <cellStyle name="Output 2 3 2 24" xfId="12435" xr:uid="{0A302379-95BA-4D3A-87E5-9DDD93414DCB}"/>
    <cellStyle name="Output 2 3 2 25" xfId="12452" xr:uid="{24893CB1-3445-4CB1-8602-F4DB52C9DF95}"/>
    <cellStyle name="Output 2 3 2 26" xfId="12480" xr:uid="{F9DF9A91-F16D-45CA-B5FE-555A31BE277C}"/>
    <cellStyle name="Output 2 3 2 27" xfId="11994" xr:uid="{A9B653DB-91AA-4D5D-B306-043E80F0E80C}"/>
    <cellStyle name="Output 2 3 2 28" xfId="12550" xr:uid="{17038458-3AA7-479A-B3A9-58BE0800D349}"/>
    <cellStyle name="Output 2 3 2 29" xfId="12578" xr:uid="{C0333EFF-D0F5-4FDF-BCCE-B411BB6D2E48}"/>
    <cellStyle name="Output 2 3 2 3" xfId="10343" xr:uid="{AFE488C9-5C0E-424F-8EC2-E74869C31EFF}"/>
    <cellStyle name="Output 2 3 2 30" xfId="12603" xr:uid="{7336EC2E-BBA0-41A2-88D1-EC69E7396B78}"/>
    <cellStyle name="Output 2 3 2 31" xfId="12635" xr:uid="{D128BDC7-4AA3-41FB-AA5D-1DB8BD325AB5}"/>
    <cellStyle name="Output 2 3 2 32" xfId="12670" xr:uid="{A243A1AB-2C80-49A7-9408-E7D213758E55}"/>
    <cellStyle name="Output 2 3 2 33" xfId="12698" xr:uid="{C120E052-EEC7-4607-965F-9CF647E51FEC}"/>
    <cellStyle name="Output 2 3 2 34" xfId="12720" xr:uid="{08FDA391-EDD3-4636-85F1-90594E751DBC}"/>
    <cellStyle name="Output 2 3 2 35" xfId="12744" xr:uid="{90E4F928-F608-45BB-9CB7-CD8A5BF9AD22}"/>
    <cellStyle name="Output 2 3 2 36" xfId="12807" xr:uid="{F98B0D0A-A551-4D3B-A24A-33676C545FA3}"/>
    <cellStyle name="Output 2 3 2 4" xfId="10372" xr:uid="{4B1FEAF6-139B-4504-8063-819060BF5E9B}"/>
    <cellStyle name="Output 2 3 2 5" xfId="10403" xr:uid="{AC70B105-588D-4128-9C9E-1DE1F5A75FC7}"/>
    <cellStyle name="Output 2 3 2 6" xfId="10240" xr:uid="{09F9E13F-942D-42EB-96E8-468828C78487}"/>
    <cellStyle name="Output 2 3 2 7" xfId="10455" xr:uid="{4D81305A-647B-4881-A228-01CF4B235644}"/>
    <cellStyle name="Output 2 3 2 8" xfId="10477" xr:uid="{B42AC0F8-663E-4B6A-B03F-883684A4B68C}"/>
    <cellStyle name="Output 2 3 2 9" xfId="10526" xr:uid="{765EA5E4-03E4-4711-A4BC-147B19479691}"/>
    <cellStyle name="Output 2 3 20" xfId="12651" xr:uid="{E31E78A6-F22D-470F-B2D9-511598A47903}"/>
    <cellStyle name="Output 2 3 3" xfId="9813" xr:uid="{33CCB1AC-C611-4295-BEDB-C44B0000298C}"/>
    <cellStyle name="Output 2 3 4" xfId="10299" xr:uid="{F620A379-969A-419E-9086-2F2E708B3070}"/>
    <cellStyle name="Output 2 3 5" xfId="10417" xr:uid="{6BDCB7FE-9229-4623-BA88-E21831B50EAD}"/>
    <cellStyle name="Output 2 3 6" xfId="10492" xr:uid="{86A3E334-340B-4AFE-A175-E71B5CC982B5}"/>
    <cellStyle name="Output 2 3 7" xfId="11802" xr:uid="{4C4BC1CF-AEAB-45CB-A417-ED0CF6C62002}"/>
    <cellStyle name="Output 2 3 8" xfId="11845" xr:uid="{BA2C9FCB-111A-4CB8-A285-AAE9992ED988}"/>
    <cellStyle name="Output 2 3 9" xfId="11902" xr:uid="{284645C4-DB53-4C78-9ABE-69A51F87550C}"/>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829" xr:uid="{76DB6645-5DF3-43B4-8401-B5AA0ED8C11D}"/>
    <cellStyle name="Percent [1] 11" xfId="10831" xr:uid="{503EB493-5196-47C5-9C60-18B273459D2B}"/>
    <cellStyle name="Percent [1] 12" xfId="10932" xr:uid="{9D36744E-63D5-485D-90F2-FEC6134DBD49}"/>
    <cellStyle name="Percent [1] 13" xfId="10935" xr:uid="{F0141D29-AB2A-4779-8E2B-C0854FE5638B}"/>
    <cellStyle name="Percent [1] 14" xfId="10940" xr:uid="{6E6AAF00-5B29-4B11-A506-69D5FC67068E}"/>
    <cellStyle name="Percent [1] 15" xfId="10943" xr:uid="{0AB75DF0-9528-4954-9EDF-41CEF31EB973}"/>
    <cellStyle name="Percent [1] 16" xfId="10984" xr:uid="{929874FF-0B57-4202-B878-974A0BDCCD58}"/>
    <cellStyle name="Percent [1] 17" xfId="10945" xr:uid="{7C387F40-D61D-482F-96C6-63F7D537C358}"/>
    <cellStyle name="Percent [1] 18" xfId="10948" xr:uid="{8A966FA9-50A9-4578-ACDF-A368D17CB423}"/>
    <cellStyle name="Percent [1] 19" xfId="10951" xr:uid="{378B4EB8-A277-4E6C-A0D4-5ECDFD0E8813}"/>
    <cellStyle name="Percent [1] 2" xfId="9789" xr:uid="{74BF1A90-5078-4E65-B762-37A59CB70321}"/>
    <cellStyle name="Percent [1] 20" xfId="10953" xr:uid="{107AF602-E25A-4A40-8454-1BB4F6BD9AE6}"/>
    <cellStyle name="Percent [1] 21" xfId="10952" xr:uid="{80D08E7F-DE7D-4218-AE20-615C9138C7C4}"/>
    <cellStyle name="Percent [1] 22" xfId="10955" xr:uid="{0C32B0D1-35DC-4FB5-B8FE-5310FE9EF1A4}"/>
    <cellStyle name="Percent [1] 23" xfId="10958" xr:uid="{58C059B7-A577-4964-BBFE-6DB463A8D290}"/>
    <cellStyle name="Percent [1] 24" xfId="10959" xr:uid="{961A99A5-2335-49E6-B4F1-186164558BAE}"/>
    <cellStyle name="Percent [1] 25" xfId="10963" xr:uid="{9C404C3F-C973-4A1A-9784-802C7B92E215}"/>
    <cellStyle name="Percent [1] 26" xfId="10962" xr:uid="{58D76A6B-DC8E-48B2-9F02-144A56533264}"/>
    <cellStyle name="Percent [1] 27" xfId="10964" xr:uid="{4A2C986E-E96C-4B16-B1A3-3DB5960F0F1C}"/>
    <cellStyle name="Percent [1] 28" xfId="10969" xr:uid="{92FB45B7-E922-486A-AECB-4B76CE32E05F}"/>
    <cellStyle name="Percent [1] 29" xfId="10965" xr:uid="{54FD802F-F821-41C5-8AEC-E618F8CBD6AF}"/>
    <cellStyle name="Percent [1] 3" xfId="9888" xr:uid="{D9301033-EB14-454A-81E1-14C94BD68B1B}"/>
    <cellStyle name="Percent [1] 30" xfId="10972" xr:uid="{70362F03-2922-4FE6-A65B-F5114EE397FF}"/>
    <cellStyle name="Percent [1] 31" xfId="10976" xr:uid="{4802648E-85D7-4271-9C50-8B593B114E2E}"/>
    <cellStyle name="Percent [1] 32" xfId="10980" xr:uid="{0432F4BB-6956-4959-81FD-D76F453CF1B9}"/>
    <cellStyle name="Percent [1] 33" xfId="10978" xr:uid="{049CF73A-1058-4CD9-ABF0-D9D805BEE5F5}"/>
    <cellStyle name="Percent [1] 34" xfId="10981" xr:uid="{711BB6B2-0F15-4A20-90EF-7368A213CBEA}"/>
    <cellStyle name="Percent [1] 35" xfId="12761" xr:uid="{1AA50A40-574B-4252-BEFE-B7106DF6C19F}"/>
    <cellStyle name="Percent [1] 4" xfId="9935" xr:uid="{DE4E0176-F3AE-496F-96DF-9134926248A1}"/>
    <cellStyle name="Percent [1] 5" xfId="9889" xr:uid="{974E488C-C17D-4B56-8A91-E49E0EEFD693}"/>
    <cellStyle name="Percent [1] 6" xfId="9937" xr:uid="{8BBE1212-4834-4DE8-ACD1-A1A504F1FC01}"/>
    <cellStyle name="Percent [1] 7" xfId="9944" xr:uid="{047284DC-F742-47FE-A87B-CD09BCD52FCC}"/>
    <cellStyle name="Percent [1] 8" xfId="9946" xr:uid="{586170C0-4B76-4998-B0DC-D37290EEEC67}"/>
    <cellStyle name="Percent [1] 9" xfId="9945" xr:uid="{2DF97901-49B1-43E3-98DD-FBA7BB04801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10766" xr:uid="{2B5E3526-464B-44F1-9BE4-5F8F50E30015}"/>
    <cellStyle name="SectionHeading 11" xfId="10774" xr:uid="{E537800F-28FC-4680-8A3A-BDCDB19BC565}"/>
    <cellStyle name="SectionHeading 12" xfId="10921" xr:uid="{C06AAB39-EEA7-4BE5-BF35-6225F79B3EF6}"/>
    <cellStyle name="SectionHeading 13" xfId="10781" xr:uid="{B4F992B6-9514-4A7E-A0C0-9E23A623E27D}"/>
    <cellStyle name="SectionHeading 14" xfId="10922" xr:uid="{E5B9426B-8958-4270-8A3F-351A1785B777}"/>
    <cellStyle name="SectionHeading 15" xfId="10923" xr:uid="{AEC6CC73-F9CE-4CA0-9AC3-968B4497D94D}"/>
    <cellStyle name="SectionHeading 16" xfId="10794" xr:uid="{9DFBA564-79CF-4D10-ACF9-AB64D6DBEB46}"/>
    <cellStyle name="SectionHeading 17" xfId="10924" xr:uid="{70CB1DE9-FC59-47C3-88C3-55FC38D8CC03}"/>
    <cellStyle name="SectionHeading 18" xfId="10801" xr:uid="{DE456850-6DD8-47C5-B878-66BA32E9673C}"/>
    <cellStyle name="SectionHeading 19" xfId="10807" xr:uid="{EDDBAC2E-0329-473E-8A98-E7EA285C3C6C}"/>
    <cellStyle name="SectionHeading 2" xfId="9790" xr:uid="{1B02369B-5549-41A7-857D-CE88C376A8BB}"/>
    <cellStyle name="SectionHeading 20" xfId="10926" xr:uid="{2FB71D19-2BB7-432C-BC43-553A9528B670}"/>
    <cellStyle name="SectionHeading 21" xfId="10816" xr:uid="{270E5A68-7ABE-4CB6-8DD1-0266AC15728A}"/>
    <cellStyle name="SectionHeading 22" xfId="10928" xr:uid="{BE3FB2B1-C65E-443F-A0F9-CB4DE2ACFA39}"/>
    <cellStyle name="SectionHeading 23" xfId="10820" xr:uid="{AB690A68-1C73-4952-A4E8-FA5E3D4890AA}"/>
    <cellStyle name="SectionHeading 24" xfId="10821" xr:uid="{746F510D-758B-4CFE-8EC6-A2FCD03BA6C2}"/>
    <cellStyle name="SectionHeading 25" xfId="10929" xr:uid="{4D0647EF-03E7-48DB-AEDF-6F1726AADEE4}"/>
    <cellStyle name="SectionHeading 26" xfId="10822" xr:uid="{9603DE4E-A2C8-4EC7-AFF1-1457823DD3E9}"/>
    <cellStyle name="SectionHeading 27" xfId="10826" xr:uid="{72FF8B61-1B86-41AC-9F8F-7A6A3685870F}"/>
    <cellStyle name="SectionHeading 28" xfId="10828" xr:uid="{112BD1F4-F062-4AFA-B78F-DC23FDBFE6CB}"/>
    <cellStyle name="SectionHeading 29" xfId="10930" xr:uid="{8EA1A865-482C-4EE2-8EF4-A6ED57699595}"/>
    <cellStyle name="SectionHeading 3" xfId="9883" xr:uid="{D96C9EEB-7AE0-4109-A1C9-0DA2CFFC28DC}"/>
    <cellStyle name="SectionHeading 30" xfId="10830" xr:uid="{5159125A-136F-42E1-9824-D33626BE6435}"/>
    <cellStyle name="SectionHeading 31" xfId="10936" xr:uid="{F7DCFE27-5A1D-4E52-8562-2DA0845AACE2}"/>
    <cellStyle name="SectionHeading 32" xfId="10946" xr:uid="{EC8C9AEE-9D74-4A41-A15C-808433D7B87C}"/>
    <cellStyle name="SectionHeading 33" xfId="10931" xr:uid="{4530B24C-E394-4ECC-842C-1CE971464E6D}"/>
    <cellStyle name="SectionHeading 34" xfId="10949" xr:uid="{9E97F58E-437D-4235-92B0-4587F7DD4B1D}"/>
    <cellStyle name="SectionHeading 35" xfId="12762" xr:uid="{369618D1-E589-492F-9F33-FCF3D12B9B1D}"/>
    <cellStyle name="SectionHeading 4" xfId="9930" xr:uid="{E20DEA43-1022-41B2-A404-DAF8C906996A}"/>
    <cellStyle name="SectionHeading 5" xfId="9884" xr:uid="{B77B14D3-7B0D-4BBC-AF3A-F04C8D3A478E}"/>
    <cellStyle name="SectionHeading 6" xfId="9931" xr:uid="{8754501C-E75C-4A99-AFAE-6FA1E5B987DF}"/>
    <cellStyle name="SectionHeading 7" xfId="9932" xr:uid="{246AA1C7-B6A4-40D5-B942-7A2349BF890A}"/>
    <cellStyle name="SectionHeading 8" xfId="9933" xr:uid="{B79A821B-9719-4FA0-B929-6C88B5CA5ABB}"/>
    <cellStyle name="SectionHeading 9" xfId="9886" xr:uid="{5BEE7A07-6DD3-4EB0-AD5C-7833558FC2EE}"/>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10" xfId="10827" xr:uid="{755814C0-E9DF-4306-B8EB-5A140B7B87D8}"/>
    <cellStyle name="ssp  11" xfId="10933" xr:uid="{3FE61BE4-1BCD-43AC-83B1-A348BF8F26E4}"/>
    <cellStyle name="ssp  12" xfId="10934" xr:uid="{B7C1D28E-EEC6-4558-AD84-EAE6D6075E34}"/>
    <cellStyle name="ssp  2" xfId="9929" xr:uid="{0473BF50-D742-4D64-B3B2-F4A994EC6BDA}"/>
    <cellStyle name="ssp  3" xfId="9885" xr:uid="{AF5A3C37-11CA-4E77-8C56-88C16D49CF77}"/>
    <cellStyle name="ssp  4" xfId="9934" xr:uid="{7DE4B9B5-AE4F-4826-8526-EBBA833BACA7}"/>
    <cellStyle name="ssp  5" xfId="10775" xr:uid="{8C6454E4-54B6-45DF-9EBD-E8B9D53A6F75}"/>
    <cellStyle name="ssp  6" xfId="10785" xr:uid="{44B97BBC-FD98-4630-80C4-541F737ADFA6}"/>
    <cellStyle name="ssp  7" xfId="10925" xr:uid="{BDE4CF2F-3F41-43DB-A9D6-837BED5F9303}"/>
    <cellStyle name="ssp  8" xfId="10927" xr:uid="{C2BD9CCA-1DAA-4E15-95DD-9CFC46325892}"/>
    <cellStyle name="ssp  9" xfId="10819" xr:uid="{608E534F-BCDD-4F74-880B-183CF91218AD}"/>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82" xr:uid="{88F4C3FF-9E46-4F4F-8357-760DF4ABB4EE}"/>
    <cellStyle name="Style 21 11" xfId="10692" xr:uid="{7F034BEF-30DF-4748-BB8C-DC26500DEFBF}"/>
    <cellStyle name="Style 21 12" xfId="10700" xr:uid="{9E638C9A-96A1-4F4D-8F13-9BFD2067FBED}"/>
    <cellStyle name="Style 21 13" xfId="10858" xr:uid="{6D350C47-4D92-469C-BF17-4ECAEEB2162A}"/>
    <cellStyle name="Style 21 14" xfId="10705" xr:uid="{BDBF9BD2-5A9A-4370-A4A5-56033EBDC8AB}"/>
    <cellStyle name="Style 21 15" xfId="10865" xr:uid="{51BA3190-5DE9-4A62-9B4A-04429FDC040E}"/>
    <cellStyle name="Style 21 16" xfId="10872" xr:uid="{B3ED8010-BAFD-43D9-868D-D55A42128CEA}"/>
    <cellStyle name="Style 21 17" xfId="10716" xr:uid="{ECBAA3CD-A9B8-4032-9C10-2FBA9F88D8DF}"/>
    <cellStyle name="Style 21 18" xfId="10881" xr:uid="{530D644F-12CD-4CE9-A405-B030CF6D3717}"/>
    <cellStyle name="Style 21 19" xfId="10724" xr:uid="{E118221B-50AE-47F3-85D7-B8FBEA1A8076}"/>
    <cellStyle name="Style 21 2" xfId="4932" xr:uid="{00000000-0005-0000-0000-000062250000}"/>
    <cellStyle name="Style 21 20" xfId="10730" xr:uid="{C5826A1E-B0EC-4788-930B-8F1592B068C5}"/>
    <cellStyle name="Style 21 21" xfId="10888" xr:uid="{5286375E-D8D3-4427-AAAE-79DACF34A917}"/>
    <cellStyle name="Style 21 22" xfId="10737" xr:uid="{C7742FD2-CAB1-4C26-AC8A-1F2D5F0F0A23}"/>
    <cellStyle name="Style 21 23" xfId="10896" xr:uid="{1AC62ACE-73E5-428B-94FA-A1A7D71630E0}"/>
    <cellStyle name="Style 21 24" xfId="10745" xr:uid="{D7A69673-F132-4199-AC8E-EECD06183C17}"/>
    <cellStyle name="Style 21 25" xfId="10754" xr:uid="{C2E63A94-CC57-40F8-B5FB-166099FF86FF}"/>
    <cellStyle name="Style 21 26" xfId="10904" xr:uid="{C4F556DB-593A-44A5-9E93-1891438F866D}"/>
    <cellStyle name="Style 21 27" xfId="10761" xr:uid="{70D4BE1D-E880-469A-A23B-D67C3082961F}"/>
    <cellStyle name="Style 21 28" xfId="10771" xr:uid="{D6B72CAE-7EFE-456F-9B6D-18A330652D83}"/>
    <cellStyle name="Style 21 29" xfId="10780" xr:uid="{62DC1B35-7869-4C70-9ED6-15651F9B5E60}"/>
    <cellStyle name="Style 21 3" xfId="9791" xr:uid="{330F243C-85B3-4DB8-B55E-0DC36F053BF9}"/>
    <cellStyle name="Style 21 30" xfId="10912" xr:uid="{86602013-1989-4F59-B460-87A0A2F918B9}"/>
    <cellStyle name="Style 21 31" xfId="10790" xr:uid="{D371C2C4-596A-4C70-9FBF-906D6431AFE2}"/>
    <cellStyle name="Style 21 32" xfId="10800" xr:uid="{95E16B32-579C-4606-97EA-FC93FE4F41DA}"/>
    <cellStyle name="Style 21 33" xfId="10810" xr:uid="{A8F43007-6EC1-4CD2-BC2C-B8BB47847C9A}"/>
    <cellStyle name="Style 21 34" xfId="10920" xr:uid="{101ACAAD-3AD8-49FD-AD6B-F9ED97976560}"/>
    <cellStyle name="Style 21 35" xfId="10818" xr:uid="{7D4B4165-733A-49A9-9679-64D8415D66F8}"/>
    <cellStyle name="Style 21 36" xfId="12763" xr:uid="{A106B2EB-DA95-4238-B694-861E80A41D56}"/>
    <cellStyle name="Style 21 4" xfId="9867" xr:uid="{0998DA85-3D8F-4C0A-AFF9-D576B0CD0AAF}"/>
    <cellStyle name="Style 21 5" xfId="9904" xr:uid="{6A45ECA1-6F36-4F5B-9E8C-0C6BE29B051A}"/>
    <cellStyle name="Style 21 6" xfId="9874" xr:uid="{8164A45C-32D4-4C7F-9D6C-51E24E616DD2}"/>
    <cellStyle name="Style 21 7" xfId="9913" xr:uid="{2C4943B0-BF17-4C81-A57D-CF7A23571F2E}"/>
    <cellStyle name="Style 21 8" xfId="9920" xr:uid="{58568431-1371-4CD7-B63A-9CFC4FC8A441}"/>
    <cellStyle name="Style 21 9" xfId="9928" xr:uid="{2E45CEB3-C30A-480A-ABEF-E3014A83AF42}"/>
    <cellStyle name="Style 22" xfId="4933" xr:uid="{00000000-0005-0000-0000-000063250000}"/>
    <cellStyle name="Style 22 10" xfId="9919" xr:uid="{95F15079-ABBF-4013-8C10-4426C58E5626}"/>
    <cellStyle name="Style 22 11" xfId="9927" xr:uid="{60733017-F76B-426C-83F5-73648D2631CA}"/>
    <cellStyle name="Style 22 12" xfId="9881" xr:uid="{F113B62B-6CB0-4BA7-A298-420D15AD84C4}"/>
    <cellStyle name="Style 22 13" xfId="10691" xr:uid="{1ABBEEAB-8166-40F1-AA2F-416BBF6305C4}"/>
    <cellStyle name="Style 22 14" xfId="10698" xr:uid="{6E591EDF-5E4D-4DB6-AFE0-894B213D1E6E}"/>
    <cellStyle name="Style 22 15" xfId="10856" xr:uid="{B640CA63-0295-4621-89D4-099BA5A1F99B}"/>
    <cellStyle name="Style 22 16" xfId="10704" xr:uid="{1DC1B599-5F4A-40C1-8A67-2B098460F326}"/>
    <cellStyle name="Style 22 17" xfId="10863" xr:uid="{DB2F6428-B608-49BC-B595-3966A0C48E3B}"/>
    <cellStyle name="Style 22 18" xfId="10871" xr:uid="{39EF98B8-A5D3-47F0-A1CE-0707351129E0}"/>
    <cellStyle name="Style 22 19" xfId="10715" xr:uid="{4DAD0B6B-7549-49C0-8A5E-EAB42073FA6C}"/>
    <cellStyle name="Style 22 2" xfId="4934" xr:uid="{00000000-0005-0000-0000-000064250000}"/>
    <cellStyle name="Style 22 2 10" xfId="10690" xr:uid="{43729D92-75CF-44DF-973C-B1D95498FC3E}"/>
    <cellStyle name="Style 22 2 11" xfId="10697" xr:uid="{9DE51241-B4DC-4A28-A739-D7A87D28B2B6}"/>
    <cellStyle name="Style 22 2 12" xfId="10855" xr:uid="{B97C3903-C8CD-4D37-9A53-FEC288AC8CED}"/>
    <cellStyle name="Style 22 2 13" xfId="10703" xr:uid="{B146F921-19D5-4236-B7CB-F719880272E7}"/>
    <cellStyle name="Style 22 2 14" xfId="10862" xr:uid="{70E678A4-BC1C-4CA3-ABF2-23590D490A27}"/>
    <cellStyle name="Style 22 2 15" xfId="10870" xr:uid="{8EEA1457-0F3F-4B88-BA06-0A3A93311D80}"/>
    <cellStyle name="Style 22 2 16" xfId="10714" xr:uid="{4372F6D0-7976-40C7-AAF3-810A4DAC8E45}"/>
    <cellStyle name="Style 22 2 17" xfId="10878" xr:uid="{DBB4AD81-5C3D-41DA-88A8-214AF585B9DA}"/>
    <cellStyle name="Style 22 2 18" xfId="10721" xr:uid="{0FB5135D-B45D-4DFC-9DC1-F6EC4E5E35BF}"/>
    <cellStyle name="Style 22 2 19" xfId="10727" xr:uid="{95FF5E46-49A8-4BA5-A3F3-B673CFFF2058}"/>
    <cellStyle name="Style 22 2 2" xfId="9793" xr:uid="{E4EB76EB-BC94-423C-ABBD-AE147C41924E}"/>
    <cellStyle name="Style 22 2 20" xfId="10886" xr:uid="{09D10637-C1F4-44FE-864A-BEB905B4C225}"/>
    <cellStyle name="Style 22 2 21" xfId="10735" xr:uid="{3C3D43EE-D999-4B2E-9A96-A85B03C1A0BD}"/>
    <cellStyle name="Style 22 2 22" xfId="10894" xr:uid="{93223C6E-A8B5-40FB-BDFE-67CAC9043E49}"/>
    <cellStyle name="Style 22 2 23" xfId="10743" xr:uid="{2D4C078E-0B64-461E-BDFD-04849027B1C2}"/>
    <cellStyle name="Style 22 2 24" xfId="10752" xr:uid="{BFAF461E-8E67-4631-8FEB-15B7BE20285C}"/>
    <cellStyle name="Style 22 2 25" xfId="10902" xr:uid="{635A2410-D870-460E-A4F3-D50E8D7C171B}"/>
    <cellStyle name="Style 22 2 26" xfId="10759" xr:uid="{34D4F609-7789-442C-B7AE-576760B4C9E4}"/>
    <cellStyle name="Style 22 2 27" xfId="10768" xr:uid="{88830AD9-BB4E-4BC1-B821-B64B212CCC0D}"/>
    <cellStyle name="Style 22 2 28" xfId="10778" xr:uid="{D14FCCC8-6584-4AE6-8861-779DFA668501}"/>
    <cellStyle name="Style 22 2 29" xfId="10910" xr:uid="{24327BB4-CA9F-4195-A499-E3DF8273E097}"/>
    <cellStyle name="Style 22 2 3" xfId="9864" xr:uid="{382D5155-98DC-4AA8-A93E-38F2BFC3AA61}"/>
    <cellStyle name="Style 22 2 30" xfId="10788" xr:uid="{B351C647-CF3C-401F-99FD-904DC4F38261}"/>
    <cellStyle name="Style 22 2 31" xfId="10797" xr:uid="{BC146FBB-A5DC-42C2-8F61-545FE7C08DC9}"/>
    <cellStyle name="Style 22 2 32" xfId="10806" xr:uid="{D52F5C4A-1ADC-4B50-A721-5A27BEBE709F}"/>
    <cellStyle name="Style 22 2 33" xfId="10918" xr:uid="{E2DB092F-FFCD-4C0A-A568-0AA3B485F6B6}"/>
    <cellStyle name="Style 22 2 34" xfId="10815" xr:uid="{8ED8F347-1F10-4D9B-882A-6B446FCE6112}"/>
    <cellStyle name="Style 22 2 35" xfId="12765" xr:uid="{23509D4D-3370-4C0B-9553-DE5737A0B71F}"/>
    <cellStyle name="Style 22 2 4" xfId="9902" xr:uid="{C471C5FB-AB5E-497F-87D6-9CD9243B22C2}"/>
    <cellStyle name="Style 22 2 5" xfId="9872" xr:uid="{9953ABAB-FA91-4030-A24E-10E26DA69497}"/>
    <cellStyle name="Style 22 2 6" xfId="9910" xr:uid="{21A75ADA-5797-4B16-A93D-CED6B8E406C7}"/>
    <cellStyle name="Style 22 2 7" xfId="9918" xr:uid="{BC82B481-5742-4E74-AEA9-5131A34EFBFE}"/>
    <cellStyle name="Style 22 2 8" xfId="9926" xr:uid="{BC810AE3-8D8B-466D-949D-E3528DF1C28B}"/>
    <cellStyle name="Style 22 2 9" xfId="9880" xr:uid="{0EFCA396-F2AA-4513-A91F-6FD313BC0221}"/>
    <cellStyle name="Style 22 20" xfId="10879" xr:uid="{5AE1E0E5-7C25-4A70-A697-EFBCFF32097A}"/>
    <cellStyle name="Style 22 21" xfId="10722" xr:uid="{4D538F10-8E36-426E-A62C-2FE9A4C2DF46}"/>
    <cellStyle name="Style 22 22" xfId="10728" xr:uid="{2E2A16D2-08DB-48CA-9492-698123468226}"/>
    <cellStyle name="Style 22 23" xfId="10887" xr:uid="{5A0ACDEC-1E0E-43F6-84A6-C0A310219EBF}"/>
    <cellStyle name="Style 22 24" xfId="10736" xr:uid="{084766A1-2D9B-472B-8121-6A83B1CF391A}"/>
    <cellStyle name="Style 22 25" xfId="10895" xr:uid="{D8EBA79C-0B50-4E1D-AE49-E92E6DBE39D9}"/>
    <cellStyle name="Style 22 26" xfId="10744" xr:uid="{4CEFA6F1-D3F0-4348-8773-DD42185A8E76}"/>
    <cellStyle name="Style 22 27" xfId="10753" xr:uid="{A44939B9-6E69-4873-9E00-CC56A4EB64C8}"/>
    <cellStyle name="Style 22 28" xfId="10903" xr:uid="{C264B356-CD8F-45E2-AD16-157E106757E4}"/>
    <cellStyle name="Style 22 29" xfId="10760" xr:uid="{4398A1AA-E9C4-4ACA-8F75-D05C1E723A6B}"/>
    <cellStyle name="Style 22 3" xfId="4935" xr:uid="{00000000-0005-0000-0000-000065250000}"/>
    <cellStyle name="Style 22 3 10" xfId="10689" xr:uid="{E9B484DB-F6F1-45BF-B864-366663325768}"/>
    <cellStyle name="Style 22 3 11" xfId="10696" xr:uid="{01A7452B-7FBF-46C4-AEB0-E80E14FC67FB}"/>
    <cellStyle name="Style 22 3 12" xfId="10854" xr:uid="{A44602E7-AA2A-4C48-BA47-D8711EB42C77}"/>
    <cellStyle name="Style 22 3 13" xfId="10702" xr:uid="{7E3957AF-5918-4BD4-AC18-31BBE86550F9}"/>
    <cellStyle name="Style 22 3 14" xfId="10861" xr:uid="{3208E848-AFCD-4D0E-8151-C3F7E84A3695}"/>
    <cellStyle name="Style 22 3 15" xfId="10869" xr:uid="{94AEE77F-F856-4C9B-BB98-C1E708B15EC1}"/>
    <cellStyle name="Style 22 3 16" xfId="10713" xr:uid="{6B027DF0-80B8-4235-9621-642654BAC6ED}"/>
    <cellStyle name="Style 22 3 17" xfId="10877" xr:uid="{CEFEF197-C012-4934-BA93-A0614FA24A24}"/>
    <cellStyle name="Style 22 3 18" xfId="10720" xr:uid="{D037398A-3CE5-4240-8E35-963FC68C2675}"/>
    <cellStyle name="Style 22 3 19" xfId="10726" xr:uid="{0D85044C-27AE-4DBA-A454-715310B55CF6}"/>
    <cellStyle name="Style 22 3 2" xfId="9794" xr:uid="{ABE3714E-3DFB-4F44-8A80-BCA9E174BBED}"/>
    <cellStyle name="Style 22 3 20" xfId="10885" xr:uid="{6AD3B65E-9810-4798-8D5F-2EB292227297}"/>
    <cellStyle name="Style 22 3 21" xfId="10734" xr:uid="{AD2EA97D-D670-4AE3-B229-94197244A30F}"/>
    <cellStyle name="Style 22 3 22" xfId="10893" xr:uid="{55330C80-EB96-4943-A759-AF519A852C17}"/>
    <cellStyle name="Style 22 3 23" xfId="10742" xr:uid="{C6BC38AD-A35B-4729-BE25-2831A78C25EE}"/>
    <cellStyle name="Style 22 3 24" xfId="10751" xr:uid="{590C60A3-B761-4208-B073-97A414328C6B}"/>
    <cellStyle name="Style 22 3 25" xfId="10901" xr:uid="{9DED9C14-B6E4-4B89-81AF-76A147B39C36}"/>
    <cellStyle name="Style 22 3 26" xfId="10758" xr:uid="{F448CC92-AACB-4DC1-B722-AEFFCC02EA60}"/>
    <cellStyle name="Style 22 3 27" xfId="10767" xr:uid="{E954E5E1-DEEC-450E-AED8-946D755C4E67}"/>
    <cellStyle name="Style 22 3 28" xfId="10777" xr:uid="{CBBE105E-C8C7-4354-8887-F0507AD5373E}"/>
    <cellStyle name="Style 22 3 29" xfId="10909" xr:uid="{892912CE-3A8D-4F6A-B333-C65026F8ECED}"/>
    <cellStyle name="Style 22 3 3" xfId="9863" xr:uid="{AE4B9FB1-9395-405A-9C4D-69C3EAC6C8AE}"/>
    <cellStyle name="Style 22 3 30" xfId="10787" xr:uid="{B5816F9E-92E5-4CFF-B623-8682CFA0FD98}"/>
    <cellStyle name="Style 22 3 31" xfId="10796" xr:uid="{0F2E06CD-21FF-408F-A603-DA1773F9DCE9}"/>
    <cellStyle name="Style 22 3 32" xfId="10805" xr:uid="{91B3F5CB-B9B6-49ED-93DE-C5EDBC42C347}"/>
    <cellStyle name="Style 22 3 33" xfId="10917" xr:uid="{9ED9E697-E527-4350-A282-D51F6F9A9511}"/>
    <cellStyle name="Style 22 3 34" xfId="10814" xr:uid="{A939C2BE-5DE4-4F62-8B84-9EFB14D22662}"/>
    <cellStyle name="Style 22 3 35" xfId="12766" xr:uid="{77667DA7-24A6-451F-9F40-79B11CC2082A}"/>
    <cellStyle name="Style 22 3 4" xfId="9901" xr:uid="{89FE31A8-244F-4E3D-B716-D7D1DB2DF39D}"/>
    <cellStyle name="Style 22 3 5" xfId="9871" xr:uid="{193B766D-5E46-4CE6-88B7-EC36B537CDAA}"/>
    <cellStyle name="Style 22 3 6" xfId="9909" xr:uid="{4B78E77C-6F80-498E-B71F-784847F644B1}"/>
    <cellStyle name="Style 22 3 7" xfId="9917" xr:uid="{20273F6B-9B8E-4C6F-841D-561739A41004}"/>
    <cellStyle name="Style 22 3 8" xfId="9925" xr:uid="{5E9471D9-55FD-4DD8-9DD8-6D08ED40EA92}"/>
    <cellStyle name="Style 22 3 9" xfId="9879" xr:uid="{E0DA3B59-3025-4CBD-BE3E-DFAEB513903A}"/>
    <cellStyle name="Style 22 30" xfId="10769" xr:uid="{1E398AE6-5F11-410F-8339-2F06216E38E4}"/>
    <cellStyle name="Style 22 31" xfId="10779" xr:uid="{3EF2701D-5F6C-4F34-A13D-EC8CEBA0EEEB}"/>
    <cellStyle name="Style 22 32" xfId="10911" xr:uid="{3E8C68FF-25A0-4365-9295-A20F24F381E0}"/>
    <cellStyle name="Style 22 33" xfId="10789" xr:uid="{EA4E8D26-B9AC-4E18-A32C-C53EED553D2C}"/>
    <cellStyle name="Style 22 34" xfId="10798" xr:uid="{CBD2D9AD-0AC8-416A-9D36-3B33EC5A2387}"/>
    <cellStyle name="Style 22 35" xfId="10808" xr:uid="{D2DC2B9A-61C9-43C5-8B25-66B5F40B4E52}"/>
    <cellStyle name="Style 22 36" xfId="10919" xr:uid="{A4B8D863-95F1-4B98-9E23-4D7F03AF2547}"/>
    <cellStyle name="Style 22 37" xfId="10817" xr:uid="{AD52F63F-0223-4EAD-A94D-83D660C4077F}"/>
    <cellStyle name="Style 22 38" xfId="12764" xr:uid="{29764A7B-01E6-4E07-BAA3-DEEE9CCD0ABA}"/>
    <cellStyle name="Style 22 4" xfId="4936" xr:uid="{00000000-0005-0000-0000-000066250000}"/>
    <cellStyle name="Style 22 5" xfId="9792" xr:uid="{C88047D1-0C44-48A0-AF52-CC645F2A690B}"/>
    <cellStyle name="Style 22 6" xfId="9865" xr:uid="{48020B00-C850-49D3-9CBE-EBF79B0CA803}"/>
    <cellStyle name="Style 22 7" xfId="9903" xr:uid="{76B594FD-4EB0-4ABA-92B9-1D7813564898}"/>
    <cellStyle name="Style 22 8" xfId="9873" xr:uid="{5F8F7194-C578-4CD4-B8CC-84711261DCBE}"/>
    <cellStyle name="Style 22 9" xfId="9911" xr:uid="{8E1C340E-0FB7-44A8-BBA2-44AE50FFEF4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1788" xr:uid="{D1ADDF35-AB32-40F5-AC95-47AD62ADF965}"/>
    <cellStyle name="Style 23 2 2 2 11" xfId="11815" xr:uid="{CA51911A-D642-4359-AC8F-26D2528799ED}"/>
    <cellStyle name="Style 23 2 2 2 12" xfId="11786" xr:uid="{3A65D37B-CF62-4F00-9029-29824DC470BF}"/>
    <cellStyle name="Style 23 2 2 2 13" xfId="11852" xr:uid="{E3EFD50E-A6AF-481D-9BF5-389C1DCEE545}"/>
    <cellStyle name="Style 23 2 2 2 14" xfId="11829" xr:uid="{1ED055C0-85FB-4C57-B887-A884B151AED4}"/>
    <cellStyle name="Style 23 2 2 2 15" xfId="11908" xr:uid="{9DC2CC4B-6101-4511-B905-3B822CCF0B20}"/>
    <cellStyle name="Style 23 2 2 2 16" xfId="12023" xr:uid="{CB6FBEC9-AEEE-4837-BAE4-29A3E4D12FEA}"/>
    <cellStyle name="Style 23 2 2 2 17" xfId="11985" xr:uid="{AC5A3E56-740A-467E-A6CC-5BDF602AE61A}"/>
    <cellStyle name="Style 23 2 2 2 18" xfId="12036" xr:uid="{D4415C2D-3A0A-4C7A-A164-D7FA4CA763A8}"/>
    <cellStyle name="Style 23 2 2 2 19" xfId="12054" xr:uid="{BF68E9B0-995A-4D76-882F-F8DA4D9CE335}"/>
    <cellStyle name="Style 23 2 2 2 2" xfId="9773" xr:uid="{C9801061-3209-4D2E-AF77-9F07854635E4}"/>
    <cellStyle name="Style 23 2 2 2 20" xfId="12082" xr:uid="{2E2C9082-77F2-4338-9326-EFB6A596448A}"/>
    <cellStyle name="Style 23 2 2 2 21" xfId="12133" xr:uid="{7C386D86-E7A5-4D05-9F39-0D6026A3D319}"/>
    <cellStyle name="Style 23 2 2 2 22" xfId="12259" xr:uid="{13ECBEE2-B255-4662-8295-25B12CDBE5D0}"/>
    <cellStyle name="Style 23 2 2 2 23" xfId="12320" xr:uid="{F4521047-7659-47C7-9144-CAC99AC3546C}"/>
    <cellStyle name="Style 23 2 2 2 24" xfId="12366" xr:uid="{A2BB0645-4F60-4C71-9622-DBA72A03BBC3}"/>
    <cellStyle name="Style 23 2 2 2 25" xfId="12371" xr:uid="{4DCB6A06-6B73-459B-AFB1-06BF392E4568}"/>
    <cellStyle name="Style 23 2 2 2 26" xfId="12383" xr:uid="{FB6C7F0A-F6E8-4ECC-821D-F5652A6C58E5}"/>
    <cellStyle name="Style 23 2 2 2 27" xfId="12426" xr:uid="{B9AB0DBF-D071-4000-B90C-F25C83E4C0A3}"/>
    <cellStyle name="Style 23 2 2 2 28" xfId="12460" xr:uid="{63CCB0C5-40C1-4BBB-AAF6-955057367279}"/>
    <cellStyle name="Style 23 2 2 2 29" xfId="12492" xr:uid="{9A48D0DB-E955-431D-A809-02854133B30D}"/>
    <cellStyle name="Style 23 2 2 2 3" xfId="10280" xr:uid="{BCCC469F-4D27-4DBB-A93D-9FF8F1C8B472}"/>
    <cellStyle name="Style 23 2 2 2 30" xfId="12503" xr:uid="{ABCED9AD-6654-43A1-87E9-E3F52CA52046}"/>
    <cellStyle name="Style 23 2 2 2 31" xfId="12558" xr:uid="{09EB2D98-111D-46D9-988E-561FCA1B3206}"/>
    <cellStyle name="Style 23 2 2 2 32" xfId="12587" xr:uid="{DCC9294E-9C11-4AD0-8535-9A50EAF3B756}"/>
    <cellStyle name="Style 23 2 2 2 33" xfId="12591" xr:uid="{CD7AC997-8FFD-463C-BB32-5725E36325D0}"/>
    <cellStyle name="Style 23 2 2 2 34" xfId="12628" xr:uid="{DBBAC85F-FB2F-40C5-A929-0E16A971A89B}"/>
    <cellStyle name="Style 23 2 2 2 35" xfId="12753" xr:uid="{681772A5-B613-4B5A-ACD2-0B27E5D4E880}"/>
    <cellStyle name="Style 23 2 2 2 4" xfId="10272" xr:uid="{EACEB742-982D-4C41-9DAF-3020DED46D64}"/>
    <cellStyle name="Style 23 2 2 2 5" xfId="10284" xr:uid="{6245F5BB-2C75-4762-B95F-2F15BBCD7178}"/>
    <cellStyle name="Style 23 2 2 2 6" xfId="10351" xr:uid="{3F86BFD4-9632-4DE7-A2BE-B3EADB4BFC00}"/>
    <cellStyle name="Style 23 2 2 2 7" xfId="10382" xr:uid="{CABB87BB-8CFC-440C-A25D-E05A37FB21A4}"/>
    <cellStyle name="Style 23 2 2 2 8" xfId="10435" xr:uid="{6D6795B2-E5FF-4446-89A8-124EBE2417A6}"/>
    <cellStyle name="Style 23 2 2 2 9" xfId="10432" xr:uid="{4BC8CB4F-633F-4A7B-84D2-19A7E769D73D}"/>
    <cellStyle name="Style 23 2 2 3" xfId="9758" xr:uid="{00000000-0005-0000-0000-00006B250000}"/>
    <cellStyle name="Style 23 2 2 3 10" xfId="11868" xr:uid="{AEB7464D-3EF9-438A-AA69-9142F0ECD024}"/>
    <cellStyle name="Style 23 2 2 3 11" xfId="11954" xr:uid="{A4400E5C-1AA3-4ABE-9EB3-DE8D18ED8FFE}"/>
    <cellStyle name="Style 23 2 2 3 12" xfId="11982" xr:uid="{88AF8238-EDC0-4EAD-A646-97779FEDEDB9}"/>
    <cellStyle name="Style 23 2 2 3 13" xfId="12009" xr:uid="{468D49E6-872E-4619-A8F6-136C4B881F7C}"/>
    <cellStyle name="Style 23 2 2 3 14" xfId="12068" xr:uid="{A6A4079C-3091-48D4-A3AC-181D8CA7CC48}"/>
    <cellStyle name="Style 23 2 2 3 15" xfId="12115" xr:uid="{D703B13B-7205-40FC-B480-EFC1037E6430}"/>
    <cellStyle name="Style 23 2 2 3 16" xfId="12161" xr:uid="{4631717A-B9FA-46A4-8BD0-1C70BF0FBE33}"/>
    <cellStyle name="Style 23 2 2 3 17" xfId="12194" xr:uid="{F617AB83-77AA-4F1B-9CBC-716BAFAF5009}"/>
    <cellStyle name="Style 23 2 2 3 18" xfId="12234" xr:uid="{1476FADE-D43A-4E93-9CB1-D63E56C6E07B}"/>
    <cellStyle name="Style 23 2 2 3 19" xfId="12241" xr:uid="{D61E949E-A9CF-40F9-8E78-5823EA72C940}"/>
    <cellStyle name="Style 23 2 2 3 2" xfId="10302" xr:uid="{574E0677-E4EF-4245-A564-3190259D052F}"/>
    <cellStyle name="Style 23 2 2 3 20" xfId="12274" xr:uid="{5B7AE24B-9750-4E8D-A88E-A17E188604BC}"/>
    <cellStyle name="Style 23 2 2 3 21" xfId="11769" xr:uid="{7B751B39-3578-41C5-A89C-832A77B1EE3F}"/>
    <cellStyle name="Style 23 2 2 3 22" xfId="11777" xr:uid="{F9D2FE33-3311-4406-87A8-5A3E68CF4005}"/>
    <cellStyle name="Style 23 2 2 3 23" xfId="12429" xr:uid="{3D92C07C-86B7-4031-91E6-C443C2F05DEC}"/>
    <cellStyle name="Style 23 2 2 3 24" xfId="12446" xr:uid="{E5872388-313B-4EF3-B046-36C9563A7B7B}"/>
    <cellStyle name="Style 23 2 2 3 25" xfId="12474" xr:uid="{1579FC37-E27C-4583-8923-462C8B11981B}"/>
    <cellStyle name="Style 23 2 2 3 26" xfId="12051" xr:uid="{AF156781-50F8-468E-877D-EF753FEDF2D9}"/>
    <cellStyle name="Style 23 2 2 3 27" xfId="12544" xr:uid="{1CBC78F4-E704-4C11-8DD9-780CD4930426}"/>
    <cellStyle name="Style 23 2 2 3 28" xfId="12572" xr:uid="{88D6BD81-C503-4C13-A31E-D1BFABE602A1}"/>
    <cellStyle name="Style 23 2 2 3 29" xfId="12599" xr:uid="{C8362046-86F9-494E-8A11-6FF6C8CA4AB1}"/>
    <cellStyle name="Style 23 2 2 3 3" xfId="10337" xr:uid="{F322C2FD-F0AA-4DDF-AFC9-65D72C987CF7}"/>
    <cellStyle name="Style 23 2 2 3 30" xfId="12177" xr:uid="{24BE9A5B-D976-4826-BEB4-D624298BF83F}"/>
    <cellStyle name="Style 23 2 2 3 31" xfId="12664" xr:uid="{BE6CD18F-A984-4E27-B1AA-5D85101FF29F}"/>
    <cellStyle name="Style 23 2 2 3 32" xfId="12692" xr:uid="{514D3E6F-7522-49A5-92D0-86A4355C3160}"/>
    <cellStyle name="Style 23 2 2 3 33" xfId="12715" xr:uid="{4BC63E9F-3DF9-4FBF-8D54-0A6511C948E0}"/>
    <cellStyle name="Style 23 2 2 3 34" xfId="12738" xr:uid="{8C9D6401-4E1C-4ADD-807F-F17207303E2A}"/>
    <cellStyle name="Style 23 2 2 3 35" xfId="12801" xr:uid="{51D0A3E2-6C33-4144-BEA0-10E3AF47B4B5}"/>
    <cellStyle name="Style 23 2 2 3 4" xfId="10366" xr:uid="{AED6DABF-B218-4E46-BA61-AE9FE76E5267}"/>
    <cellStyle name="Style 23 2 2 3 5" xfId="10437" xr:uid="{C540DE1C-7716-450A-A483-AC5F25CF3DE6}"/>
    <cellStyle name="Style 23 2 2 3 6" xfId="10451" xr:uid="{0B5C29D6-E1B9-4F31-851D-487F723C2848}"/>
    <cellStyle name="Style 23 2 2 3 7" xfId="10520" xr:uid="{96A43DA7-57C0-4724-882C-04EFA22D4C1B}"/>
    <cellStyle name="Style 23 2 2 3 8" xfId="10547" xr:uid="{76AA1776-187A-4977-8F0E-3D700F646217}"/>
    <cellStyle name="Style 23 2 2 3 9" xfId="10270" xr:uid="{468F76AB-56EB-49E6-A095-C0E6545D4966}"/>
    <cellStyle name="Style 23 3" xfId="77" xr:uid="{00000000-0005-0000-0000-00006C250000}"/>
    <cellStyle name="Style 23 3 2" xfId="120" xr:uid="{00000000-0005-0000-0000-00006D250000}"/>
    <cellStyle name="Style 23 3 2 10" xfId="11789" xr:uid="{ADF66E5F-5C5D-421A-B720-349B9BFA1AA4}"/>
    <cellStyle name="Style 23 3 2 11" xfId="11817" xr:uid="{4B706A85-E10C-4CBF-8761-676B09812584}"/>
    <cellStyle name="Style 23 3 2 12" xfId="11787" xr:uid="{DBB4C93A-5130-4BD9-9970-E5B4EEE87738}"/>
    <cellStyle name="Style 23 3 2 13" xfId="11853" xr:uid="{EF1154C5-23B9-4D83-95F0-B42B99B70EB7}"/>
    <cellStyle name="Style 23 3 2 14" xfId="11830" xr:uid="{56E96608-EE3F-4997-ABF1-7AC81982F193}"/>
    <cellStyle name="Style 23 3 2 15" xfId="11909" xr:uid="{256B7646-1976-4D1A-B5A8-6AE3A20F4FF4}"/>
    <cellStyle name="Style 23 3 2 16" xfId="12024" xr:uid="{E9A7C2C7-CE54-48C4-B6C7-99EDB3DEBBC8}"/>
    <cellStyle name="Style 23 3 2 17" xfId="11986" xr:uid="{5A4B7514-776A-43CD-AC11-98243E82E392}"/>
    <cellStyle name="Style 23 3 2 18" xfId="12037" xr:uid="{077C7791-FCFC-41CC-B866-20CD58758D55}"/>
    <cellStyle name="Style 23 3 2 19" xfId="12055" xr:uid="{9BA4B301-1BF4-4F9C-AD56-27FC6D7D3872}"/>
    <cellStyle name="Style 23 3 2 2" xfId="9772" xr:uid="{2986D343-B828-499E-9731-A6AFD8B30583}"/>
    <cellStyle name="Style 23 3 2 20" xfId="12083" xr:uid="{C3CE28A8-25DB-44BD-96FD-4290BBDB2364}"/>
    <cellStyle name="Style 23 3 2 21" xfId="12134" xr:uid="{9D7B8E6F-2E66-46FA-9E36-EF3A482CDEAC}"/>
    <cellStyle name="Style 23 3 2 22" xfId="12260" xr:uid="{BA9A2EA2-12A8-45F2-B5F0-A124618A6EA9}"/>
    <cellStyle name="Style 23 3 2 23" xfId="12321" xr:uid="{68AF3622-7E6F-43A0-834F-992ACCD0FF45}"/>
    <cellStyle name="Style 23 3 2 24" xfId="12367" xr:uid="{81CE0893-A285-4E31-B09F-507A02F45D27}"/>
    <cellStyle name="Style 23 3 2 25" xfId="12372" xr:uid="{4EE5BC4C-442F-4753-81D5-EE726794D4D5}"/>
    <cellStyle name="Style 23 3 2 26" xfId="12384" xr:uid="{088B74D7-36AE-4304-A431-C49B9C2AB102}"/>
    <cellStyle name="Style 23 3 2 27" xfId="12433" xr:uid="{39936527-E0B4-472F-9077-26C034116449}"/>
    <cellStyle name="Style 23 3 2 28" xfId="12461" xr:uid="{AD5ED3A2-15A7-44F1-BD98-023F7646FB52}"/>
    <cellStyle name="Style 23 3 2 29" xfId="12493" xr:uid="{68AEFFF0-A2CD-4A60-85E6-FDF16C192532}"/>
    <cellStyle name="Style 23 3 2 3" xfId="10281" xr:uid="{CC52FD4A-9978-4DDB-A3D4-A9E4381C3BB9}"/>
    <cellStyle name="Style 23 3 2 30" xfId="12504" xr:uid="{FD11DC2D-01A3-4E4A-8F92-711D4DB8C872}"/>
    <cellStyle name="Style 23 3 2 31" xfId="12559" xr:uid="{53B761FF-9BD3-44A7-962F-AD1DC42BBE97}"/>
    <cellStyle name="Style 23 3 2 32" xfId="12588" xr:uid="{D12CC1BA-AE8F-4BD2-B294-21168D536AF9}"/>
    <cellStyle name="Style 23 3 2 33" xfId="12596" xr:uid="{67E0ECD7-97DD-4AAA-95FB-B244D6114C1E}"/>
    <cellStyle name="Style 23 3 2 34" xfId="12629" xr:uid="{22ACC8D6-FB8B-40D7-9D61-4EC1EC96C887}"/>
    <cellStyle name="Style 23 3 2 35" xfId="12752" xr:uid="{59306103-EC4C-4E44-BA38-5637E7C6A5D6}"/>
    <cellStyle name="Style 23 3 2 4" xfId="10273" xr:uid="{F6928861-E8AA-4923-9BD6-37F1554965E7}"/>
    <cellStyle name="Style 23 3 2 5" xfId="10285" xr:uid="{A1E048DB-05DD-41ED-9C32-724885C49A83}"/>
    <cellStyle name="Style 23 3 2 6" xfId="10352" xr:uid="{D0AFBE13-05E4-4C59-9EC9-6D53C18D3184}"/>
    <cellStyle name="Style 23 3 2 7" xfId="10383" xr:uid="{42CD327C-2903-4B49-98DF-BC3CCF23483A}"/>
    <cellStyle name="Style 23 3 2 8" xfId="10436" xr:uid="{53E31336-EE15-40A4-AA1E-73103FABF619}"/>
    <cellStyle name="Style 23 3 2 9" xfId="10433" xr:uid="{C1337B86-DBA0-4084-8215-33F4006D8091}"/>
    <cellStyle name="Style 23 3 3" xfId="9759" xr:uid="{00000000-0005-0000-0000-00006E250000}"/>
    <cellStyle name="Style 23 3 3 10" xfId="11869" xr:uid="{9CAB53D7-2795-489F-93C1-AEA43103781A}"/>
    <cellStyle name="Style 23 3 3 11" xfId="11955" xr:uid="{7939B776-F7CD-41DA-8640-FB59D6C087E3}"/>
    <cellStyle name="Style 23 3 3 12" xfId="11983" xr:uid="{7CAC4E41-5F81-478F-9EDB-F57BAEBAEDB2}"/>
    <cellStyle name="Style 23 3 3 13" xfId="12010" xr:uid="{A8398968-B64E-4850-B9AC-CFC7E1FC66C0}"/>
    <cellStyle name="Style 23 3 3 14" xfId="12069" xr:uid="{0735BC74-D47F-4A68-AC03-6E3A1122B1F6}"/>
    <cellStyle name="Style 23 3 3 15" xfId="12116" xr:uid="{BAED0EB5-D092-4979-AB84-C785C479B091}"/>
    <cellStyle name="Style 23 3 3 16" xfId="12162" xr:uid="{49B85A97-01BF-4D2A-8C31-A38FD714DF26}"/>
    <cellStyle name="Style 23 3 3 17" xfId="12195" xr:uid="{B91A55CA-B135-49C7-815F-203D6DA6F356}"/>
    <cellStyle name="Style 23 3 3 18" xfId="12235" xr:uid="{9A1277AB-5218-4381-BB50-EAE4D7EC6C41}"/>
    <cellStyle name="Style 23 3 3 19" xfId="12242" xr:uid="{EC160653-623F-441F-99B7-13AD7A48EC8E}"/>
    <cellStyle name="Style 23 3 3 2" xfId="10303" xr:uid="{4424E0C2-EED3-4E7F-BE55-725DE70A4DA2}"/>
    <cellStyle name="Style 23 3 3 20" xfId="12275" xr:uid="{792AE05A-8F62-4F84-86DD-B942A9AE0E2A}"/>
    <cellStyle name="Style 23 3 3 21" xfId="11766" xr:uid="{EEBF4ABB-3E01-4739-BE5E-2DC7273B15A7}"/>
    <cellStyle name="Style 23 3 3 22" xfId="11776" xr:uid="{CF724405-D02D-48CE-BDC1-DDD04FD08620}"/>
    <cellStyle name="Style 23 3 3 23" xfId="12430" xr:uid="{345DF5B4-D668-4621-8226-A4C301D36A32}"/>
    <cellStyle name="Style 23 3 3 24" xfId="12447" xr:uid="{8E2067D8-942E-4BB5-BE42-3233BB57ACE2}"/>
    <cellStyle name="Style 23 3 3 25" xfId="12475" xr:uid="{25A38F9C-E83A-467F-ACC5-C62B2F7BA2A3}"/>
    <cellStyle name="Style 23 3 3 26" xfId="12052" xr:uid="{0D01B877-5501-4184-B75F-C3582ABB64B4}"/>
    <cellStyle name="Style 23 3 3 27" xfId="12545" xr:uid="{D368312A-60C8-4B76-86B8-13E8296B040A}"/>
    <cellStyle name="Style 23 3 3 28" xfId="12573" xr:uid="{50CC2E94-D80A-405A-8034-0512549AAFB2}"/>
    <cellStyle name="Style 23 3 3 29" xfId="12600" xr:uid="{370D2FCF-939C-421D-8039-5122C69A5489}"/>
    <cellStyle name="Style 23 3 3 3" xfId="10338" xr:uid="{DDB90C8B-9135-415A-AF2E-E003327A3900}"/>
    <cellStyle name="Style 23 3 3 30" xfId="12174" xr:uid="{FF3EFA62-9EF2-4A63-A71E-E50234B7C434}"/>
    <cellStyle name="Style 23 3 3 31" xfId="12665" xr:uid="{3CF9EB93-E2F7-4B34-9357-F817B786CB65}"/>
    <cellStyle name="Style 23 3 3 32" xfId="12693" xr:uid="{4A4DCF82-DEEE-4997-84A0-FA1F007AFADD}"/>
    <cellStyle name="Style 23 3 3 33" xfId="12716" xr:uid="{741C4E7D-5109-44E6-AEB1-6EDFC4756684}"/>
    <cellStyle name="Style 23 3 3 34" xfId="12739" xr:uid="{EDAE2432-2102-4072-A7A3-3A068648922A}"/>
    <cellStyle name="Style 23 3 3 35" xfId="12802" xr:uid="{0279827C-DE66-4535-84A1-6F66B2A7F140}"/>
    <cellStyle name="Style 23 3 3 4" xfId="10367" xr:uid="{28927F70-DD7D-43EB-9894-1880AF39DC49}"/>
    <cellStyle name="Style 23 3 3 5" xfId="10438" xr:uid="{6FF0EA9B-0D25-4CAA-9B82-CB87FA385578}"/>
    <cellStyle name="Style 23 3 3 6" xfId="10452" xr:uid="{5650258F-0E28-4B27-A64A-71D478596B71}"/>
    <cellStyle name="Style 23 3 3 7" xfId="10521" xr:uid="{69EF7F87-93EE-4045-B274-90B8CB24ACA4}"/>
    <cellStyle name="Style 23 3 3 8" xfId="10548" xr:uid="{BDD0628F-D839-46D7-B432-2F2B7BD3D96B}"/>
    <cellStyle name="Style 23 3 3 9" xfId="10271" xr:uid="{5DF5FD1B-92BA-4A84-945D-3BBDE2F97E3A}"/>
    <cellStyle name="Style 24" xfId="4937" xr:uid="{00000000-0005-0000-0000-00006F250000}"/>
    <cellStyle name="Style 24 10" xfId="9916" xr:uid="{B29724FF-2D3F-4C43-9D13-DD089178205D}"/>
    <cellStyle name="Style 24 11" xfId="9924" xr:uid="{7EEB0CFF-B835-411E-937B-AA6CB236FEA2}"/>
    <cellStyle name="Style 24 12" xfId="9878" xr:uid="{1F0A0B88-07F3-4906-8E83-B775F3AA7D82}"/>
    <cellStyle name="Style 24 13" xfId="10687" xr:uid="{916638D6-EEDF-4511-81C7-1C4E75EEE397}"/>
    <cellStyle name="Style 24 14" xfId="10694" xr:uid="{3DFAEEAA-E65D-43F8-BC7C-61FB6D117955}"/>
    <cellStyle name="Style 24 15" xfId="10853" xr:uid="{EDAABBE6-56E9-4FEE-9775-B46679A1290F}"/>
    <cellStyle name="Style 24 16" xfId="10701" xr:uid="{96CE06D2-BE79-46ED-A4BD-010AD02C139D}"/>
    <cellStyle name="Style 24 17" xfId="10860" xr:uid="{76D3D541-65DA-4552-B59F-6FEF08FDDCB9}"/>
    <cellStyle name="Style 24 18" xfId="10868" xr:uid="{101EACBF-38F6-42B8-ACB3-A088926FC43D}"/>
    <cellStyle name="Style 24 19" xfId="10711" xr:uid="{6B8E11F0-49D0-48B0-8CEF-01D3FBC453D0}"/>
    <cellStyle name="Style 24 2" xfId="4938" xr:uid="{00000000-0005-0000-0000-000070250000}"/>
    <cellStyle name="Style 24 20" xfId="10876" xr:uid="{06D7FA36-F025-4379-A810-6A15E1E1EDBD}"/>
    <cellStyle name="Style 24 21" xfId="10718" xr:uid="{7024102C-5785-42E3-A58F-368756E186AA}"/>
    <cellStyle name="Style 24 22" xfId="10725" xr:uid="{08BB2FEB-453A-4F11-8C15-E1806725BF45}"/>
    <cellStyle name="Style 24 23" xfId="10884" xr:uid="{FCF9E925-1DBC-4917-8D28-FBE17C9D308D}"/>
    <cellStyle name="Style 24 24" xfId="10733" xr:uid="{C39EA748-1386-43BE-BEA1-0E63A63A7E6D}"/>
    <cellStyle name="Style 24 25" xfId="10892" xr:uid="{EBA7CED5-487C-4612-B13B-1697AD092BC2}"/>
    <cellStyle name="Style 24 26" xfId="10741" xr:uid="{F576952A-87FF-452B-B1AD-16847A6A77A6}"/>
    <cellStyle name="Style 24 27" xfId="10749" xr:uid="{B2B7D661-7940-4487-8497-3DA969469D29}"/>
    <cellStyle name="Style 24 28" xfId="10900" xr:uid="{3624B7BF-3463-4580-8F3B-DD1A497AAF0D}"/>
    <cellStyle name="Style 24 29" xfId="10757" xr:uid="{BAC75851-CA71-499C-9469-37DF257EABE9}"/>
    <cellStyle name="Style 24 3" xfId="4939" xr:uid="{00000000-0005-0000-0000-000071250000}"/>
    <cellStyle name="Style 24 30" xfId="10765" xr:uid="{4F7372B7-A5DD-4CE1-9CFB-117618F4C623}"/>
    <cellStyle name="Style 24 31" xfId="10776" xr:uid="{8E590294-7815-4351-96F9-9E6AA6C3FF6E}"/>
    <cellStyle name="Style 24 32" xfId="10908" xr:uid="{B6848F06-B702-42B0-8B50-DA2CA4A0A2D7}"/>
    <cellStyle name="Style 24 33" xfId="10786" xr:uid="{AF37D310-CB02-444F-BE3C-7751D19CF815}"/>
    <cellStyle name="Style 24 34" xfId="10795" xr:uid="{2812909E-11E1-4A3A-812F-1696DB333CC3}"/>
    <cellStyle name="Style 24 35" xfId="10804" xr:uid="{C4CE6B9B-78B0-49CC-9561-A77BDC6D8B12}"/>
    <cellStyle name="Style 24 36" xfId="10916" xr:uid="{10AC39ED-98FD-4A98-84A8-C0586486C98C}"/>
    <cellStyle name="Style 24 37" xfId="10813" xr:uid="{AEB6CCF6-DCCA-4F12-A5DA-FC865C7FBD8E}"/>
    <cellStyle name="Style 24 38" xfId="12767" xr:uid="{4E003892-0F18-4A4F-A279-EB8BF3CC627D}"/>
    <cellStyle name="Style 24 4" xfId="4940" xr:uid="{00000000-0005-0000-0000-000072250000}"/>
    <cellStyle name="Style 24 5" xfId="9795" xr:uid="{10939002-32EF-409F-B109-630A7E860BE6}"/>
    <cellStyle name="Style 24 6" xfId="9862" xr:uid="{3F7C8589-D38D-4806-B2E6-2B84FE65B9E3}"/>
    <cellStyle name="Style 24 7" xfId="9900" xr:uid="{4A104E54-5BE2-4C70-B4ED-4215B397AFD7}"/>
    <cellStyle name="Style 24 8" xfId="9870" xr:uid="{BCE619F4-F9A8-40D9-B9AC-B91BB5BFA25C}"/>
    <cellStyle name="Style 24 9" xfId="9908" xr:uid="{79D2D898-FB85-481E-913D-6C5771E48F42}"/>
    <cellStyle name="Style 25" xfId="4941" xr:uid="{00000000-0005-0000-0000-000073250000}"/>
    <cellStyle name="Style 25 10" xfId="9923" xr:uid="{C6849E65-13D8-4FDA-BE93-0A6D197FDB0D}"/>
    <cellStyle name="Style 25 11" xfId="9877" xr:uid="{147BAEF0-4651-4D27-B418-6155BF5DA608}"/>
    <cellStyle name="Style 25 12" xfId="10684" xr:uid="{42785AE0-DCDC-408B-9A07-178169D52F59}"/>
    <cellStyle name="Style 25 13" xfId="10688" xr:uid="{3EA99473-2FA1-4C6A-AB38-3E26AFBCCFE5}"/>
    <cellStyle name="Style 25 14" xfId="10851" xr:uid="{0488B1C5-7C76-48FB-98A3-9EB27537F234}"/>
    <cellStyle name="Style 25 15" xfId="10699" xr:uid="{94AC0879-4616-43A2-AC9A-C19478A007AA}"/>
    <cellStyle name="Style 25 16" xfId="10859" xr:uid="{E0CEC7EA-BA44-4756-8D79-5062D450FEA0}"/>
    <cellStyle name="Style 25 17" xfId="10867" xr:uid="{E1F7C80D-F6C9-4BAF-A7E1-D57A0570C349}"/>
    <cellStyle name="Style 25 18" xfId="10708" xr:uid="{C197ABF7-4470-46CD-9C47-DFD8C1221C86}"/>
    <cellStyle name="Style 25 19" xfId="10875" xr:uid="{A581A96C-D6B5-4F30-92A1-D5E447D10E23}"/>
    <cellStyle name="Style 25 2" xfId="4942" xr:uid="{00000000-0005-0000-0000-000074250000}"/>
    <cellStyle name="Style 25 2 10" xfId="10683" xr:uid="{73022537-A5B7-4FBB-B7D4-93C18F82B0DB}"/>
    <cellStyle name="Style 25 2 11" xfId="10686" xr:uid="{DFBE816C-3955-4AA2-B821-D8394D52DFF7}"/>
    <cellStyle name="Style 25 2 12" xfId="10850" xr:uid="{886DF10A-936E-4317-9527-C7F68E688EAD}"/>
    <cellStyle name="Style 25 2 13" xfId="10695" xr:uid="{0DD0F02D-C16C-4693-9794-B65062CFDC54}"/>
    <cellStyle name="Style 25 2 14" xfId="10857" xr:uid="{E983001E-51DE-4ECB-974F-492F05776367}"/>
    <cellStyle name="Style 25 2 15" xfId="10866" xr:uid="{605EDAEC-4F8D-46D3-8946-956D4700DD9B}"/>
    <cellStyle name="Style 25 2 16" xfId="10707" xr:uid="{00F5AE8A-9AAD-40EF-A988-A488031DC643}"/>
    <cellStyle name="Style 25 2 17" xfId="10874" xr:uid="{10E6F79C-5529-4C95-98DE-7D44F7002BA7}"/>
    <cellStyle name="Style 25 2 18" xfId="10710" xr:uid="{CACA1965-A9E3-4A7C-9EE8-E59DE7DB742A}"/>
    <cellStyle name="Style 25 2 19" xfId="10719" xr:uid="{F1EE8A11-AACD-446D-979A-7545B2DED621}"/>
    <cellStyle name="Style 25 2 2" xfId="9797" xr:uid="{391D3343-0FF3-4100-9878-C3F1A492C57F}"/>
    <cellStyle name="Style 25 2 20" xfId="10882" xr:uid="{97C5BBD9-F298-44F9-8A33-5BF2E2494151}"/>
    <cellStyle name="Style 25 2 21" xfId="10731" xr:uid="{D66D7E25-8489-4C4E-BF77-EA5894751A6F}"/>
    <cellStyle name="Style 25 2 22" xfId="10890" xr:uid="{73A9BDEC-19F8-4C67-B399-AFAF425A65ED}"/>
    <cellStyle name="Style 25 2 23" xfId="10739" xr:uid="{1AE53F41-0913-4050-B065-35DD61807667}"/>
    <cellStyle name="Style 25 2 24" xfId="10747" xr:uid="{77552996-73A3-44E8-B97C-22341A1E3BE8}"/>
    <cellStyle name="Style 25 2 25" xfId="10898" xr:uid="{506F3739-76B0-4B6D-A756-B25E4A4A2519}"/>
    <cellStyle name="Style 25 2 26" xfId="10755" xr:uid="{B2B4ADB0-18BE-4078-8DBC-1AF0CEBF8658}"/>
    <cellStyle name="Style 25 2 27" xfId="10763" xr:uid="{B65B3F76-434A-47AE-A172-D4299AB32056}"/>
    <cellStyle name="Style 25 2 28" xfId="10772" xr:uid="{263EAA31-41BF-44F6-8D11-3392CB721F5F}"/>
    <cellStyle name="Style 25 2 29" xfId="10906" xr:uid="{BB5CB35E-6096-40B6-9077-5457271ED8D8}"/>
    <cellStyle name="Style 25 2 3" xfId="9860" xr:uid="{2C57DAAD-A618-4742-8A85-61FBB8B488C4}"/>
    <cellStyle name="Style 25 2 30" xfId="10783" xr:uid="{AC8B5326-1D6E-4BE6-B14D-AF64962B6B52}"/>
    <cellStyle name="Style 25 2 31" xfId="10792" xr:uid="{0EF1D5F6-0A08-4F9A-9DA8-FC679E25339D}"/>
    <cellStyle name="Style 25 2 32" xfId="10802" xr:uid="{F113E7D1-480C-41C0-91EB-025C9B560E85}"/>
    <cellStyle name="Style 25 2 33" xfId="10914" xr:uid="{3961CA06-DB35-4CF4-A4B4-B5795C0D353B}"/>
    <cellStyle name="Style 25 2 34" xfId="10811" xr:uid="{05AEFF12-D0F2-4C43-8FEB-61442F42311B}"/>
    <cellStyle name="Style 25 2 35" xfId="12769" xr:uid="{D9E3B5E6-C1A3-4B5D-8129-C9BA2546020E}"/>
    <cellStyle name="Style 25 2 4" xfId="9898" xr:uid="{96F67A7E-DA70-42A1-BB44-C0048073C98E}"/>
    <cellStyle name="Style 25 2 5" xfId="9868" xr:uid="{276CA984-A069-4CED-A82B-A3AEDFCC22FE}"/>
    <cellStyle name="Style 25 2 6" xfId="9906" xr:uid="{DBC04A53-146A-4455-826F-1482AFDEBFF3}"/>
    <cellStyle name="Style 25 2 7" xfId="9914" xr:uid="{78088F7B-CA84-4D94-984D-2F6102CF13BB}"/>
    <cellStyle name="Style 25 2 8" xfId="9922" xr:uid="{5EAF08B8-9485-4CF2-A529-EFBECB21AEF9}"/>
    <cellStyle name="Style 25 2 9" xfId="9876" xr:uid="{0FF68DC0-0733-432F-9564-6A1067FB792E}"/>
    <cellStyle name="Style 25 20" xfId="10712" xr:uid="{E913A20C-86D7-45BA-9F0E-F552B1784789}"/>
    <cellStyle name="Style 25 21" xfId="10723" xr:uid="{43826783-D28D-41D4-B982-9768F3782906}"/>
    <cellStyle name="Style 25 22" xfId="10883" xr:uid="{B8497167-5E49-4FE4-847C-783C8A7B5E3D}"/>
    <cellStyle name="Style 25 23" xfId="10732" xr:uid="{BA6CF25C-139A-4589-8E4D-31F32BF666EE}"/>
    <cellStyle name="Style 25 24" xfId="10891" xr:uid="{D8802DE3-5181-4BBE-B42C-57EABD57D334}"/>
    <cellStyle name="Style 25 25" xfId="10740" xr:uid="{87BCC38E-7E44-44B5-827C-B27B2F705197}"/>
    <cellStyle name="Style 25 26" xfId="10748" xr:uid="{4BAF6D0C-3A98-4496-9CDB-B958406D4B61}"/>
    <cellStyle name="Style 25 27" xfId="10899" xr:uid="{FC8246DD-56A6-4AC9-99C3-066E86B53040}"/>
    <cellStyle name="Style 25 28" xfId="10756" xr:uid="{F8F60358-9C88-4787-87B8-3E3045EF8940}"/>
    <cellStyle name="Style 25 29" xfId="10764" xr:uid="{ABECC3BD-4676-453B-B16F-0579ABC56758}"/>
    <cellStyle name="Style 25 3" xfId="4943" xr:uid="{00000000-0005-0000-0000-000075250000}"/>
    <cellStyle name="Style 25 30" xfId="10773" xr:uid="{0B4DE18B-5A6D-45A4-BFAD-53F2DE45F123}"/>
    <cellStyle name="Style 25 31" xfId="10907" xr:uid="{6CD07E7F-F4B3-4B23-A382-674CBA1D656E}"/>
    <cellStyle name="Style 25 32" xfId="10784" xr:uid="{CAEEE2D3-1280-402E-8197-A080F91413CE}"/>
    <cellStyle name="Style 25 33" xfId="10793" xr:uid="{04D505A2-0CFF-4A73-9F9B-DE6751E0AD7B}"/>
    <cellStyle name="Style 25 34" xfId="10803" xr:uid="{0DF6B1DE-A6E1-49C3-B8AA-359E45DE981F}"/>
    <cellStyle name="Style 25 35" xfId="10915" xr:uid="{4D7547F7-F282-4D70-869D-39E6162E87E0}"/>
    <cellStyle name="Style 25 36" xfId="10812" xr:uid="{F689DF80-48FA-4E15-8642-48A341965D11}"/>
    <cellStyle name="Style 25 37" xfId="12768" xr:uid="{113219F3-0504-44FE-8517-972D8D9D7A82}"/>
    <cellStyle name="Style 25 4" xfId="9796" xr:uid="{5ADFBEAC-3AE9-43CD-B6B8-3EB4CE4701C8}"/>
    <cellStyle name="Style 25 5" xfId="9861" xr:uid="{8D91D280-EE50-4326-9E37-E4A6A4851FA9}"/>
    <cellStyle name="Style 25 6" xfId="9899" xr:uid="{4F62D233-63A6-436A-BD47-4F19A3456957}"/>
    <cellStyle name="Style 25 7" xfId="9869" xr:uid="{1CC504EE-C5CC-455E-9F54-1A0F99A08CFA}"/>
    <cellStyle name="Style 25 8" xfId="9907" xr:uid="{1576A0BE-D5A9-45EE-9E24-407ADCA3C908}"/>
    <cellStyle name="Style 25 9" xfId="9915" xr:uid="{DB53E281-1552-42CD-B39F-46D496DFEE74}"/>
    <cellStyle name="Style 26" xfId="4944" xr:uid="{00000000-0005-0000-0000-000076250000}"/>
    <cellStyle name="Style 26 10" xfId="9912" xr:uid="{346079F8-4A84-4DEF-9CC8-53AE13CA1316}"/>
    <cellStyle name="Style 26 11" xfId="9921" xr:uid="{2B3B6934-AD3C-4772-B86E-F764FAAF28ED}"/>
    <cellStyle name="Style 26 12" xfId="9875" xr:uid="{68606AE1-FB9B-4EDD-9933-3C88D1CEE798}"/>
    <cellStyle name="Style 26 13" xfId="10682" xr:uid="{80DC0715-FF77-4EEA-9D37-145244EFFAA4}"/>
    <cellStyle name="Style 26 14" xfId="10685" xr:uid="{8B661650-3AD8-482E-BA2D-64DB5F2BEE6E}"/>
    <cellStyle name="Style 26 15" xfId="10849" xr:uid="{A2990D83-921D-4E85-BD9F-AFC59CFF000E}"/>
    <cellStyle name="Style 26 16" xfId="10693" xr:uid="{9149EB1B-043A-4223-AA3E-2577F3049319}"/>
    <cellStyle name="Style 26 17" xfId="10852" xr:uid="{23824E87-0978-4B42-B720-7F21C9C7383B}"/>
    <cellStyle name="Style 26 18" xfId="10864" xr:uid="{A183DD7C-A018-4969-BAB9-2994607C716C}"/>
    <cellStyle name="Style 26 19" xfId="10706" xr:uid="{90511C52-15C6-4EE2-BDA5-94FBB279A7EB}"/>
    <cellStyle name="Style 26 2" xfId="4945" xr:uid="{00000000-0005-0000-0000-000077250000}"/>
    <cellStyle name="Style 26 20" xfId="10873" xr:uid="{3EEDDCD9-0F4A-41D4-AAAB-15C67ADE2760}"/>
    <cellStyle name="Style 26 21" xfId="10709" xr:uid="{92CFE773-A5B9-4555-8A5B-4BF8E9C6EA32}"/>
    <cellStyle name="Style 26 22" xfId="10717" xr:uid="{BC25597B-D233-49DE-B3FF-80BD1440EB92}"/>
    <cellStyle name="Style 26 23" xfId="10880" xr:uid="{95519D9B-48AD-4304-93EC-9BD2EFEDEC43}"/>
    <cellStyle name="Style 26 24" xfId="10729" xr:uid="{139995F5-0D47-4031-803C-F3DAA71302C9}"/>
    <cellStyle name="Style 26 25" xfId="10889" xr:uid="{26FCB440-839D-4092-B5E1-5F87C6EF661E}"/>
    <cellStyle name="Style 26 26" xfId="10738" xr:uid="{BAF351DA-93E1-415C-8759-637814FC0148}"/>
    <cellStyle name="Style 26 27" xfId="10746" xr:uid="{C8EB9CC0-0FA1-4573-AECC-450ED34733C1}"/>
    <cellStyle name="Style 26 28" xfId="10897" xr:uid="{E785B941-EA72-404A-B45B-ECECB22ACDF8}"/>
    <cellStyle name="Style 26 29" xfId="10750" xr:uid="{F0353125-2486-4635-97B7-E857DA63864B}"/>
    <cellStyle name="Style 26 3" xfId="4946" xr:uid="{00000000-0005-0000-0000-000078250000}"/>
    <cellStyle name="Style 26 30" xfId="10762" xr:uid="{DFAEC4AC-2A9F-4C4C-9A00-45EBC32ECA0B}"/>
    <cellStyle name="Style 26 31" xfId="10770" xr:uid="{94747015-AEF2-4CF8-919D-DA1E80DE3C5D}"/>
    <cellStyle name="Style 26 32" xfId="10905" xr:uid="{7EDC82FE-D2F2-4D33-B503-F46B621D33D3}"/>
    <cellStyle name="Style 26 33" xfId="10782" xr:uid="{EBA5736D-59E4-469D-BB01-06570B42BB90}"/>
    <cellStyle name="Style 26 34" xfId="10791" xr:uid="{ED5E63E3-CF20-4715-AF3B-C3FB9D2AEABD}"/>
    <cellStyle name="Style 26 35" xfId="10799" xr:uid="{9A897759-B7E4-4620-B38A-A73CAB9B3C57}"/>
    <cellStyle name="Style 26 36" xfId="10913" xr:uid="{BDF38499-A039-47A6-9821-4215C02C1785}"/>
    <cellStyle name="Style 26 37" xfId="10809" xr:uid="{D3198FD9-A8FA-442D-8993-CBE1CC835E97}"/>
    <cellStyle name="Style 26 38" xfId="12770" xr:uid="{9F85717B-69A4-49F4-A973-0085F258F36A}"/>
    <cellStyle name="Style 26 4" xfId="4947" xr:uid="{00000000-0005-0000-0000-000079250000}"/>
    <cellStyle name="Style 26 5" xfId="9798" xr:uid="{17F379ED-1ED4-4808-A7CA-AFAA99B1EBE8}"/>
    <cellStyle name="Style 26 6" xfId="9859" xr:uid="{2CD93B1E-5509-4D48-9437-67FDEEE9EE2B}"/>
    <cellStyle name="Style 26 7" xfId="9897" xr:uid="{972E818A-515F-40C1-811F-AD1121A3A3AC}"/>
    <cellStyle name="Style 26 8" xfId="9866" xr:uid="{3455B184-92D5-40EB-A5FF-621CEFC572E3}"/>
    <cellStyle name="Style 26 9" xfId="9905" xr:uid="{D3163F1E-DE19-47AD-9E5F-77225BE71FF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10" xfId="10844" xr:uid="{35F50859-6C72-44CA-9294-492F939ADA2B}"/>
    <cellStyle name="Table Head Aligned 11" xfId="10846" xr:uid="{FBF2EE2C-929E-45E6-86F9-951A704A6A1D}"/>
    <cellStyle name="Table Head Aligned 12" xfId="10848" xr:uid="{8E38D45C-9D1C-4DE3-8456-C5FBF8B760DF}"/>
    <cellStyle name="Table Head Aligned 2" xfId="6209" xr:uid="{00000000-0005-0000-0000-0000D4250000}"/>
    <cellStyle name="Table Head Aligned 2 2" xfId="9958" xr:uid="{85B03D00-381D-4FDD-A4BA-72D2D2E78602}"/>
    <cellStyle name="Table Head Aligned 2 3" xfId="10115" xr:uid="{CE9B444A-5540-4409-AF78-D34A22A22C09}"/>
    <cellStyle name="Table Head Aligned 2 4" xfId="11366" xr:uid="{EDB3C82D-77D5-4ED7-8AB9-9A6A5F86B0B3}"/>
    <cellStyle name="Table Head Aligned 2 5" xfId="10985" xr:uid="{218C0852-EBF9-48CD-A02A-4FE5B3276859}"/>
    <cellStyle name="Table Head Aligned 3" xfId="9858" xr:uid="{0C662BAF-EB1C-4A59-83EC-1B613FAFC8ED}"/>
    <cellStyle name="Table Head Aligned 4" xfId="9891" xr:uid="{F97BE7B0-424E-4931-92CE-EC03CBB95CEE}"/>
    <cellStyle name="Table Head Aligned 5" xfId="11326" xr:uid="{D41C7F65-69EC-4E95-86A6-078F09B83EFC}"/>
    <cellStyle name="Table Head Aligned 6" xfId="10601" xr:uid="{9D0F9693-E70B-4769-A076-0746BFDF2F44}"/>
    <cellStyle name="Table Head Aligned 7" xfId="10664" xr:uid="{5F9D2C9C-CC28-4357-86C3-FFD98DF56D8F}"/>
    <cellStyle name="Table Head Aligned 8" xfId="10669" xr:uid="{EE22E2D5-AF3A-4403-984F-C20051E0C831}"/>
    <cellStyle name="Table Head Aligned 9" xfId="10839" xr:uid="{2321655D-9F53-40B2-A5CE-1B8FAC383C51}"/>
    <cellStyle name="Table Head Blue" xfId="5038" xr:uid="{00000000-0005-0000-0000-0000D5250000}"/>
    <cellStyle name="Table Head Green" xfId="5039" xr:uid="{00000000-0005-0000-0000-0000D6250000}"/>
    <cellStyle name="Table Head Green 10" xfId="10842" xr:uid="{0C68CB63-C7C7-4E43-A966-D3903B60E560}"/>
    <cellStyle name="Table Head Green 11" xfId="10845" xr:uid="{E0E1E53E-C6A9-4E3E-8876-BC0CF7C95B77}"/>
    <cellStyle name="Table Head Green 12" xfId="10847" xr:uid="{4AA384FD-2E04-4722-956C-65FFC8ED343E}"/>
    <cellStyle name="Table Head Green 2" xfId="6211" xr:uid="{00000000-0005-0000-0000-0000D7250000}"/>
    <cellStyle name="Table Head Green 2 2" xfId="9959" xr:uid="{CD64A0C9-D43B-497B-AAA2-C5A3F860FF3C}"/>
    <cellStyle name="Table Head Green 2 3" xfId="10116" xr:uid="{FF1BADC9-7EA7-460A-A34F-49CD144D7A15}"/>
    <cellStyle name="Table Head Green 2 4" xfId="11367" xr:uid="{3DA529FA-6E2D-44A8-BC00-754519432FD7}"/>
    <cellStyle name="Table Head Green 2 5" xfId="10986" xr:uid="{48EEE04D-A77E-4B3A-A9FA-D6DA3A8C58E2}"/>
    <cellStyle name="Table Head Green 3" xfId="9857" xr:uid="{3749E5D5-C41E-4D95-B594-ED4294D8114C}"/>
    <cellStyle name="Table Head Green 4" xfId="9890" xr:uid="{E9414656-F73F-47B2-8FD5-EE0ACEFFA98A}"/>
    <cellStyle name="Table Head Green 5" xfId="11327" xr:uid="{486440B1-7850-4412-A130-8C3738007E4D}"/>
    <cellStyle name="Table Head Green 6" xfId="10600" xr:uid="{7672561D-69D2-4C56-8548-A7C64299D0B5}"/>
    <cellStyle name="Table Head Green 7" xfId="10663" xr:uid="{69C10DC8-49EB-47D1-94A2-AC95BCD336A2}"/>
    <cellStyle name="Table Head Green 8" xfId="10668" xr:uid="{D13A1787-0E97-44EF-A96A-1E76E7F1277F}"/>
    <cellStyle name="Table Head Green 9" xfId="10837" xr:uid="{A9A0BEED-A507-4B22-AE19-54240DB7AE5C}"/>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10" xfId="10674" xr:uid="{027A7D11-0940-4834-8C39-FE7F5E4A6C7C}"/>
    <cellStyle name="TableBorder 11" xfId="10678" xr:uid="{13DBB929-72EE-4D18-942E-CA1AFC8F114B}"/>
    <cellStyle name="TableBorder 12" xfId="10679" xr:uid="{3CC510CF-B3D9-4354-A0FC-C1B4A184EA47}"/>
    <cellStyle name="TableBorder 2" xfId="9837" xr:uid="{1B37BFA0-20D5-4AF8-8A9B-21F13C415AF3}"/>
    <cellStyle name="TableBorder 3" xfId="9856" xr:uid="{F8D4B6FC-FBE7-4632-94A9-8D75D841695A}"/>
    <cellStyle name="TableBorder 4" xfId="9894" xr:uid="{1ADD4E55-1AAD-452D-90E8-6C4CFA27D831}"/>
    <cellStyle name="TableBorder 5" xfId="10643" xr:uid="{3AF9C9E7-9810-4F90-9855-CCC30B9F592F}"/>
    <cellStyle name="TableBorder 6" xfId="10649" xr:uid="{735321D4-54D0-4026-9177-65B0317531D9}"/>
    <cellStyle name="TableBorder 7" xfId="10604" xr:uid="{D36CE0CD-D9D1-4A4D-87CA-A3B5C49759D2}"/>
    <cellStyle name="TableBorder 8" xfId="10824" xr:uid="{A550AE5A-7557-4BEA-8D98-93019CCE57EE}"/>
    <cellStyle name="TableBorder 9" xfId="10666" xr:uid="{0EDD33A9-C404-477F-B348-8FFF57075672}"/>
    <cellStyle name="TableColumnHeader" xfId="5047" xr:uid="{00000000-0005-0000-0000-0000DF250000}"/>
    <cellStyle name="TableColumnHeader 10" xfId="9840" xr:uid="{EA257836-243A-414F-807D-1BC006EAA337}"/>
    <cellStyle name="TableColumnHeader 11" xfId="9855" xr:uid="{12E91C7F-4D6D-48E5-9F98-12896D94D8E4}"/>
    <cellStyle name="TableColumnHeader 12" xfId="9841" xr:uid="{D75F0E8C-D6FE-4FC5-8449-8C08BA6FBE37}"/>
    <cellStyle name="TableColumnHeader 13" xfId="9887" xr:uid="{B1D44A02-74A0-42B3-9B26-7EA06B5BD7BC}"/>
    <cellStyle name="TableColumnHeader 14" xfId="9892" xr:uid="{B8765BD0-B795-4531-987F-58F2C9E9B7F7}"/>
    <cellStyle name="TableColumnHeader 15" xfId="11329" xr:uid="{CC91345C-234A-49FC-B4FB-A86007FFD8DC}"/>
    <cellStyle name="TableColumnHeader 16" xfId="10641" xr:uid="{783D6504-8CB3-439D-A88C-85126E08C630}"/>
    <cellStyle name="TableColumnHeader 17" xfId="10594" xr:uid="{31F0AFA6-A94B-494D-B6D6-95DFE840D26E}"/>
    <cellStyle name="TableColumnHeader 18" xfId="10642" xr:uid="{C310B083-A76D-4642-8AF4-8E955E6C959E}"/>
    <cellStyle name="TableColumnHeader 19" xfId="10598" xr:uid="{B10F2D95-8B16-4105-918B-53F22087040D}"/>
    <cellStyle name="TableColumnHeader 2" xfId="8566" xr:uid="{00000000-0005-0000-0000-0000E0250000}"/>
    <cellStyle name="TableColumnHeader 2 10" xfId="10053" xr:uid="{7726DF10-7ECE-4B72-BD5B-E81016DF5573}"/>
    <cellStyle name="TableColumnHeader 2 11" xfId="10056" xr:uid="{1E8CC42A-1F72-4FEF-9398-69A360BBE9A6}"/>
    <cellStyle name="TableColumnHeader 2 12" xfId="10059" xr:uid="{3EB2FB7C-6311-404C-8030-11DAB5021363}"/>
    <cellStyle name="TableColumnHeader 2 13" xfId="10192" xr:uid="{AC669BA1-E685-448D-B498-07721E06DD7B}"/>
    <cellStyle name="TableColumnHeader 2 14" xfId="11672" xr:uid="{FC6DAB9D-B7A5-4464-939C-A074F3ED8A5C}"/>
    <cellStyle name="TableColumnHeader 2 15" xfId="10561" xr:uid="{0FA09424-2902-439A-93CC-A92965F26160}"/>
    <cellStyle name="TableColumnHeader 2 16" xfId="11146" xr:uid="{71306514-4F94-46BE-8551-B7520C859FD2}"/>
    <cellStyle name="TableColumnHeader 2 17" xfId="11155" xr:uid="{5BFB0ABA-0718-4542-A430-35005569C0DB}"/>
    <cellStyle name="TableColumnHeader 2 18" xfId="11593" xr:uid="{FA643D4A-E7AC-4768-81FF-457749931366}"/>
    <cellStyle name="TableColumnHeader 2 19" xfId="11169" xr:uid="{270D0EC8-C1F5-4E66-8387-00E7521E0CAD}"/>
    <cellStyle name="TableColumnHeader 2 2" xfId="9803" xr:uid="{B19B67B0-7333-4265-9236-6F6350E98075}"/>
    <cellStyle name="TableColumnHeader 2 20" xfId="11186" xr:uid="{A457A5F9-908E-4CBC-9C19-9B2BFEB2E3DC}"/>
    <cellStyle name="TableColumnHeader 2 21" xfId="11195" xr:uid="{7BBAAEFB-0DB6-47B2-B336-454D3A3B00DF}"/>
    <cellStyle name="TableColumnHeader 2 22" xfId="11194" xr:uid="{2998A6FC-B7DC-4DF5-A43E-FBE5BF8C2ABC}"/>
    <cellStyle name="TableColumnHeader 2 23" xfId="11604" xr:uid="{4F9669BE-A275-4E2E-B498-09C4B7115759}"/>
    <cellStyle name="TableColumnHeader 2 24" xfId="11603" xr:uid="{7AF543BA-BFD2-4580-AFB4-258851F362FB}"/>
    <cellStyle name="TableColumnHeader 2 25" xfId="11213" xr:uid="{2615302E-AAED-4FA6-81BD-055CA7D46522}"/>
    <cellStyle name="TableColumnHeader 2 26" xfId="11608" xr:uid="{0C5AA249-5ED2-431E-958E-90A7061D394B}"/>
    <cellStyle name="TableColumnHeader 2 27" xfId="11219" xr:uid="{28A418AB-95F1-4ABD-A207-75F9A946A205}"/>
    <cellStyle name="TableColumnHeader 2 28" xfId="11610" xr:uid="{F2458F7C-68EF-4D8C-965B-3991B887570E}"/>
    <cellStyle name="TableColumnHeader 2 29" xfId="11617" xr:uid="{35A91D59-687F-4973-9B68-402BE36DB6E2}"/>
    <cellStyle name="TableColumnHeader 2 3" xfId="10230" xr:uid="{76145AB2-667E-4572-A690-596805582321}"/>
    <cellStyle name="TableColumnHeader 2 30" xfId="11618" xr:uid="{3AACBE0F-3B88-4A02-8DBC-9D92FE75048B}"/>
    <cellStyle name="TableColumnHeader 2 31" xfId="11239" xr:uid="{C79A5EAA-6B22-4CF3-B9CF-6807A2857D45}"/>
    <cellStyle name="TableColumnHeader 2 32" xfId="11620" xr:uid="{9C1B147E-B24B-4B61-8E1C-4873C25F449C}"/>
    <cellStyle name="TableColumnHeader 2 33" xfId="11623" xr:uid="{9CAE3266-96BA-4F20-9989-2085505D54F7}"/>
    <cellStyle name="TableColumnHeader 2 34" xfId="11247" xr:uid="{68EBE512-CFD4-4278-BF00-7D536D8446B2}"/>
    <cellStyle name="TableColumnHeader 2 35" xfId="11629" xr:uid="{CEB6B1ED-6DF9-4DE1-A9F1-6C71E5E66FE7}"/>
    <cellStyle name="TableColumnHeader 2 36" xfId="11252" xr:uid="{0D664950-A59E-4485-A51C-723BFF7989BD}"/>
    <cellStyle name="TableColumnHeader 2 37" xfId="11640" xr:uid="{58EE4F7B-96CC-4EF5-98D9-EE01139AA287}"/>
    <cellStyle name="TableColumnHeader 2 38" xfId="11636" xr:uid="{CFDB3C52-A2BB-40A7-B584-FF659C9D8BED}"/>
    <cellStyle name="TableColumnHeader 2 39" xfId="11271" xr:uid="{CB13C539-F9C7-4566-A568-B5AE19B7619A}"/>
    <cellStyle name="TableColumnHeader 2 4" xfId="9967" xr:uid="{2D349F12-15BF-48A2-B407-0DC57A89974A}"/>
    <cellStyle name="TableColumnHeader 2 40" xfId="11654" xr:uid="{5454ABDF-A411-441A-AEA5-FEE8A75880D2}"/>
    <cellStyle name="TableColumnHeader 2 41" xfId="11280" xr:uid="{EAC6F3CD-9D0D-4347-940D-48FC88F7614D}"/>
    <cellStyle name="TableColumnHeader 2 42" xfId="12787" xr:uid="{39CCC017-DC61-4BE0-8502-29F39A849DA3}"/>
    <cellStyle name="TableColumnHeader 2 5" xfId="10190" xr:uid="{75874650-49CE-4F96-A062-5CB1FE7EF148}"/>
    <cellStyle name="TableColumnHeader 2 6" xfId="10047" xr:uid="{7A3F2763-6A74-4E5B-A201-92141C055BB6}"/>
    <cellStyle name="TableColumnHeader 2 7" xfId="10050" xr:uid="{438F40C2-8732-4A62-B16B-ED6D35627B83}"/>
    <cellStyle name="TableColumnHeader 2 8" xfId="10185" xr:uid="{1D4D44E4-E0C2-4E43-9B5B-BE1409AF1A20}"/>
    <cellStyle name="TableColumnHeader 2 9" xfId="10187" xr:uid="{20D5219E-7555-4BDC-A81E-F6B6EC7E7EE5}"/>
    <cellStyle name="TableColumnHeader 20" xfId="10648" xr:uid="{620FD602-B97C-474D-9A66-A57573EDD6B8}"/>
    <cellStyle name="TableColumnHeader 21" xfId="10599" xr:uid="{54773657-AE85-4A85-B9D0-2596683E92BF}"/>
    <cellStyle name="TableColumnHeader 22" xfId="10652" xr:uid="{990E6173-EA42-483B-AB53-EE21F7396EFB}"/>
    <cellStyle name="TableColumnHeader 23" xfId="10653" xr:uid="{20C34720-B6ED-40F4-B0FC-58F68DE321B2}"/>
    <cellStyle name="TableColumnHeader 24" xfId="10603" xr:uid="{CE75436C-98CC-4094-AA67-CE6A9830014B}"/>
    <cellStyle name="TableColumnHeader 25" xfId="10657" xr:uid="{E09CA172-F66A-431B-A391-4E60D6A252BA}"/>
    <cellStyle name="TableColumnHeader 26" xfId="10662" xr:uid="{88887AEF-11A1-48A4-9828-0FA0C6A5DA20}"/>
    <cellStyle name="TableColumnHeader 27" xfId="10825" xr:uid="{863B4B6C-E7E6-4DC7-8191-521BEDE228DE}"/>
    <cellStyle name="TableColumnHeader 28" xfId="10667" xr:uid="{CDD68445-7945-4FC3-B8A1-CC59DAD347B7}"/>
    <cellStyle name="TableColumnHeader 29" xfId="10833" xr:uid="{6FF22A03-B937-46A7-B348-3C949717A661}"/>
    <cellStyle name="TableColumnHeader 3" xfId="9799" xr:uid="{D57C8B3D-E0C2-445A-8B38-10348317DB21}"/>
    <cellStyle name="TableColumnHeader 30" xfId="10834" xr:uid="{437D20A7-8AF8-41C9-A785-1A147AAF1110}"/>
    <cellStyle name="TableColumnHeader 31" xfId="10670" xr:uid="{A0474717-DF12-4B14-84A9-FEAA65D12E4D}"/>
    <cellStyle name="TableColumnHeader 32" xfId="10671" xr:uid="{FFF9F0DC-59A4-40FC-BE65-2DD06A4C64C2}"/>
    <cellStyle name="TableColumnHeader 33" xfId="10673" xr:uid="{2D206EAD-9EF9-4C07-A027-F576EC5B90AF}"/>
    <cellStyle name="TableColumnHeader 34" xfId="10838" xr:uid="{A9F9D730-3BAB-4A50-9E1D-9DBD7E96B37B}"/>
    <cellStyle name="TableColumnHeader 35" xfId="10675" xr:uid="{24C872EC-D958-4922-89DD-094F26A7E756}"/>
    <cellStyle name="TableColumnHeader 36" xfId="10841" xr:uid="{9AA552F2-5162-4071-91BF-327BBBBDA147}"/>
    <cellStyle name="TableColumnHeader 37" xfId="10680" xr:uid="{91380DEE-8BE3-4B3A-91B3-3D5863FB71A6}"/>
    <cellStyle name="TableColumnHeader 38" xfId="10843" xr:uid="{F73790CA-D7F3-469D-9CA8-7CE61EE85590}"/>
    <cellStyle name="TableColumnHeader 39" xfId="10681" xr:uid="{17ECF782-CF1F-4476-83EA-BB73A6D80C18}"/>
    <cellStyle name="TableColumnHeader 4" xfId="10112" xr:uid="{65578195-AF95-48FF-BF00-98D47824CB60}"/>
    <cellStyle name="TableColumnHeader 40" xfId="12771" xr:uid="{C7B9D95C-3385-4D2D-91D9-138270B4C86E}"/>
    <cellStyle name="TableColumnHeader 5" xfId="9850" xr:uid="{ABCEF7EF-DC78-4F8C-89BD-69844A571462}"/>
    <cellStyle name="TableColumnHeader 6" xfId="9836" xr:uid="{CF1FC8B9-2E9D-4522-A236-558A8A0713D5}"/>
    <cellStyle name="TableColumnHeader 7" xfId="9852" xr:uid="{5343E253-D0CC-4311-97D2-2CDB0777740A}"/>
    <cellStyle name="TableColumnHeader 8" xfId="9853" xr:uid="{7019FBF5-C894-425A-9C72-DA359CFFE6C7}"/>
    <cellStyle name="TableColumnHeader 9" xfId="9838" xr:uid="{361F2249-E66E-485B-A509-B534FFF2A0EF}"/>
    <cellStyle name="TableHeading" xfId="5048" xr:uid="{00000000-0005-0000-0000-0000E1250000}"/>
    <cellStyle name="TableHeading 10" xfId="10672" xr:uid="{4734EA8D-696F-46B1-863D-B7A3B838C8D5}"/>
    <cellStyle name="TableHeading 11" xfId="10676" xr:uid="{A5D42DB5-51AD-4625-9B6A-6B41335B6DFE}"/>
    <cellStyle name="TableHeading 12" xfId="10677" xr:uid="{DABCA150-FF86-44B4-AE62-9BF8685616DB}"/>
    <cellStyle name="TableHeading 2" xfId="9835" xr:uid="{C4B54B7F-9D57-4B3E-953D-CCC049C78133}"/>
    <cellStyle name="TableHeading 3" xfId="9854" xr:uid="{3045134B-F9E5-49DE-843B-E9FEEC031829}"/>
    <cellStyle name="TableHeading 4" xfId="9893" xr:uid="{C7726483-1C59-4FDA-BBC2-49DE656A61FD}"/>
    <cellStyle name="TableHeading 5" xfId="10640" xr:uid="{B5A38444-D4C1-4B46-82CC-9AD15FA18B28}"/>
    <cellStyle name="TableHeading 6" xfId="10647" xr:uid="{C1C1D48F-5FDE-4464-AE51-6704C688EB23}"/>
    <cellStyle name="TableHeading 7" xfId="10602" xr:uid="{477E34FE-10D5-485C-BB84-56B41C553B98}"/>
    <cellStyle name="TableHeading 8" xfId="10823" xr:uid="{B328E135-42F9-48EF-84A1-837FC3E83CF9}"/>
    <cellStyle name="TableHeading 9" xfId="10665" xr:uid="{6721B034-9161-43BC-AEEA-2CD83CF3411C}"/>
    <cellStyle name="TableHighlight" xfId="5049" xr:uid="{00000000-0005-0000-0000-0000E2250000}"/>
    <cellStyle name="TableNote" xfId="5050" xr:uid="{00000000-0005-0000-0000-0000E3250000}"/>
    <cellStyle name="test a style" xfId="5051" xr:uid="{00000000-0005-0000-0000-0000E4250000}"/>
    <cellStyle name="test a style 10" xfId="10835" xr:uid="{3E699714-BE31-44A0-9381-796616D65274}"/>
    <cellStyle name="test a style 11" xfId="10836" xr:uid="{5B54C356-74A6-4DC4-94F0-DD750AE1EEDE}"/>
    <cellStyle name="test a style 12" xfId="10840" xr:uid="{EC86953C-E490-4F9F-8B54-5B2A9ED6DBC1}"/>
    <cellStyle name="test a style 2" xfId="6212" xr:uid="{00000000-0005-0000-0000-0000E5250000}"/>
    <cellStyle name="test a style 2 2" xfId="9960" xr:uid="{37FFB8B8-D096-450E-89AA-8DE0CB896F42}"/>
    <cellStyle name="test a style 2 3" xfId="10117" xr:uid="{830EF113-78D1-463A-8004-026B80A3AE55}"/>
    <cellStyle name="test a style 2 4" xfId="11368" xr:uid="{06841A97-CEB3-4482-B52C-B12B6639C919}"/>
    <cellStyle name="test a style 2 5" xfId="10987" xr:uid="{A651DCCD-1F96-44AF-83AE-AA03088E137B}"/>
    <cellStyle name="test a style 3" xfId="9851" xr:uid="{EFC6766F-9A0A-46EB-9DCE-CCCAEDB4A220}"/>
    <cellStyle name="test a style 4" xfId="9839" xr:uid="{980BB60F-EA9D-4C57-B9AC-37C88D20FD83}"/>
    <cellStyle name="test a style 5" xfId="11330" xr:uid="{733E849B-8E15-436C-82C9-A13BA7222C91}"/>
    <cellStyle name="test a style 6" xfId="10597" xr:uid="{E821F535-3BE2-47AB-BA38-0B62D566BD60}"/>
    <cellStyle name="test a style 7" xfId="10651" xr:uid="{7252A595-578C-4AE0-AD50-480F40872C05}"/>
    <cellStyle name="test a style 8" xfId="10661" xr:uid="{E2B0EDEB-8924-41BF-97EC-95A85D1A3E80}"/>
    <cellStyle name="test a style 9" xfId="10832" xr:uid="{3C3CC38F-86A3-432E-A9AD-A46783030864}"/>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0540" xr:uid="{B6BE96D0-C409-4930-8CE9-FFE12D6859BF}"/>
    <cellStyle name="Total 2 11 11" xfId="11863" xr:uid="{64A10F25-57E9-4087-A613-BFC10C6AAB8E}"/>
    <cellStyle name="Total 2 11 12" xfId="11923" xr:uid="{0F79BC1D-43F5-46A0-A86A-277C5D9A0909}"/>
    <cellStyle name="Total 2 11 13" xfId="11947" xr:uid="{7BCDBF33-3817-494E-BEE2-D84C71B44894}"/>
    <cellStyle name="Total 2 11 14" xfId="12002" xr:uid="{EDCD9B05-7CB0-4665-A496-94447B49C7E6}"/>
    <cellStyle name="Total 2 11 15" xfId="12061" xr:uid="{6FB43246-B6EC-4636-B14F-AC6D22DAB2E4}"/>
    <cellStyle name="Total 2 11 16" xfId="12108" xr:uid="{CFE863F7-12E1-4458-98D2-578A6751CE03}"/>
    <cellStyle name="Total 2 11 17" xfId="12155" xr:uid="{61741318-3057-4C61-846F-7B7CE73A7E9E}"/>
    <cellStyle name="Total 2 11 18" xfId="12187" xr:uid="{AD499F99-16B9-495B-80B6-9745091C3E6A}"/>
    <cellStyle name="Total 2 11 19" xfId="11755" xr:uid="{25F47164-8CA2-4FB2-A03C-027E4BE1C8D7}"/>
    <cellStyle name="Total 2 11 2" xfId="10295" xr:uid="{E450C1B2-EC21-4122-94CF-627FCDD822C3}"/>
    <cellStyle name="Total 2 11 20" xfId="12267" xr:uid="{4ACE3050-7EAE-4229-B851-124A0E70736B}"/>
    <cellStyle name="Total 2 11 21" xfId="12329" xr:uid="{6E38B92C-4D8D-4E2C-982A-B24C98E0DF52}"/>
    <cellStyle name="Total 2 11 22" xfId="11781" xr:uid="{F35D5B74-FC2A-404F-A2DC-D50C8C6080A3}"/>
    <cellStyle name="Total 2 11 23" xfId="11877" xr:uid="{EC257753-65EB-4C5A-A39B-D08BFA8C9959}"/>
    <cellStyle name="Total 2 11 24" xfId="12423" xr:uid="{D1D5FEB1-9A33-438F-92E5-16F918BA7396}"/>
    <cellStyle name="Total 2 11 25" xfId="11891" xr:uid="{1080F45F-D362-4D99-8FB4-5D10940ACFBC}"/>
    <cellStyle name="Total 2 11 26" xfId="12467" xr:uid="{300CD105-722A-4E24-81B8-ED58F9DA5DF2}"/>
    <cellStyle name="Total 2 11 27" xfId="12045" xr:uid="{DC565159-9F2D-4500-AEB4-4C357EF6278E}"/>
    <cellStyle name="Total 2 11 28" xfId="12537" xr:uid="{84695B8D-1450-4FD5-BD73-6CCEE6139368}"/>
    <cellStyle name="Total 2 11 29" xfId="12565" xr:uid="{F87164D5-CD9E-4807-975D-8E9A6B8983B6}"/>
    <cellStyle name="Total 2 11 3" xfId="10330" xr:uid="{77DF982A-F93E-4969-AB5B-61D40C33A55D}"/>
    <cellStyle name="Total 2 11 30" xfId="12593" xr:uid="{EF99C30D-771D-411E-AA6E-D19216553CD8}"/>
    <cellStyle name="Total 2 11 31" xfId="12224" xr:uid="{019F700A-688E-4FB5-BA1C-709C32E7BE90}"/>
    <cellStyle name="Total 2 11 32" xfId="12659" xr:uid="{CC2A0540-9EBF-4CAF-B536-30BF8AFF25C7}"/>
    <cellStyle name="Total 2 11 33" xfId="12685" xr:uid="{8F248FD4-024A-43C4-9A0C-E6BBCD617E1F}"/>
    <cellStyle name="Total 2 11 34" xfId="12710" xr:uid="{45FBAA57-3706-4AF9-B2DB-CD8D3466A793}"/>
    <cellStyle name="Total 2 11 35" xfId="12731" xr:uid="{E53B0B4E-1C23-4F17-BB8B-D767310A65EC}"/>
    <cellStyle name="Total 2 11 36" xfId="12794" xr:uid="{B6C4E527-2CEB-4B86-B730-A91CB34D4791}"/>
    <cellStyle name="Total 2 11 4" xfId="10359" xr:uid="{A0146C22-C233-4EC6-9BA4-AC4A6A6BA073}"/>
    <cellStyle name="Total 2 11 5" xfId="10391" xr:uid="{CA438657-948B-41E2-A33F-F393F8FC7B79}"/>
    <cellStyle name="Total 2 11 6" xfId="10252" xr:uid="{ED3337DF-6B28-4951-9854-53F160D8F422}"/>
    <cellStyle name="Total 2 11 7" xfId="10446" xr:uid="{5FF4A5A6-09E5-455B-8FC8-F0C73304B9B3}"/>
    <cellStyle name="Total 2 11 8" xfId="10466" xr:uid="{67E20076-3FB3-4308-8683-30665A59D49C}"/>
    <cellStyle name="Total 2 11 9" xfId="10513" xr:uid="{2B6D9E76-65E3-4172-9832-D0987BF26C96}"/>
    <cellStyle name="Total 2 12" xfId="9805" xr:uid="{90BF51AF-0185-482B-A249-D402A0551C56}"/>
    <cellStyle name="Total 2 13" xfId="10322" xr:uid="{6044CB4A-5BBD-4761-A357-E54EF8E7C573}"/>
    <cellStyle name="Total 2 14" xfId="10428" xr:uid="{6C916542-1537-4A34-8B8F-5E853A5D9A8D}"/>
    <cellStyle name="Total 2 15" xfId="10503" xr:uid="{BBAC6A4F-0AE7-41A5-AC4E-BA91E1B78B31}"/>
    <cellStyle name="Total 2 16" xfId="11816" xr:uid="{170952AE-4E4F-4B3D-890E-F95F8174CE28}"/>
    <cellStyle name="Total 2 17" xfId="11886" xr:uid="{B6784F82-5048-4E08-9C14-089B62BB30D6}"/>
    <cellStyle name="Total 2 18" xfId="11917" xr:uid="{6FECE744-72E6-41E1-B552-270B7273BBBA}"/>
    <cellStyle name="Total 2 19" xfId="12031" xr:uid="{E8924593-07FC-4CC7-A987-A2104970333A}"/>
    <cellStyle name="Total 2 2" xfId="69" xr:uid="{00000000-0005-0000-0000-0000FC250000}"/>
    <cellStyle name="Total 2 2 10" xfId="11911" xr:uid="{92DE15D7-0801-4ED0-ACFA-5196B7268285}"/>
    <cellStyle name="Total 2 2 11" xfId="12025" xr:uid="{52E96D1A-3025-4299-9117-E0124A9E5828}"/>
    <cellStyle name="Total 2 2 12" xfId="12096" xr:uid="{0E8532B3-9FBE-4C87-8FAE-472D31550B02}"/>
    <cellStyle name="Total 2 2 13" xfId="12147" xr:uid="{EEC11A57-0AB4-4B17-9331-2F5C63464114}"/>
    <cellStyle name="Total 2 2 14" xfId="12288" xr:uid="{9E72B10B-59B7-4E86-AC53-C06C13D59090}"/>
    <cellStyle name="Total 2 2 15" xfId="12312" xr:uid="{208AF8E9-3B9B-4D2D-9A0D-998A6EEED885}"/>
    <cellStyle name="Total 2 2 16" xfId="12368" xr:uid="{F9170C53-7329-4632-9641-75004A2F75B4}"/>
    <cellStyle name="Total 2 2 17" xfId="12402" xr:uid="{F8054463-8E23-4029-9E2A-336FE1750831}"/>
    <cellStyle name="Total 2 2 18" xfId="12494" xr:uid="{4E402F8C-C967-4ADE-9CD8-820A47713AC9}"/>
    <cellStyle name="Total 2 2 19" xfId="12520" xr:uid="{CFABBB7A-5526-4FD3-937F-08D982EE6E17}"/>
    <cellStyle name="Total 2 2 2" xfId="89" xr:uid="{00000000-0005-0000-0000-0000FD250000}"/>
    <cellStyle name="Total 2 2 2 10" xfId="11973" xr:uid="{6B5F0F67-823B-4B14-A26E-CB515D47FAB0}"/>
    <cellStyle name="Total 2 2 2 11" xfId="12084" xr:uid="{51052E76-F982-4116-8049-DA750F65B1F0}"/>
    <cellStyle name="Total 2 2 2 12" xfId="12135" xr:uid="{EA12C313-7B6C-4600-8587-CF6EDDB1FC17}"/>
    <cellStyle name="Total 2 2 2 13" xfId="12227" xr:uid="{3BDAFDBD-730A-4846-BDB5-07362B4E4435}"/>
    <cellStyle name="Total 2 2 2 14" xfId="12300" xr:uid="{684953E3-5F06-4531-B475-49FB82DC13F1}"/>
    <cellStyle name="Total 2 2 2 15" xfId="12354" xr:uid="{C6E9B2CC-58AF-4943-8794-57C1ECCAC4B5}"/>
    <cellStyle name="Total 2 2 2 16" xfId="12390" xr:uid="{CB2592F9-A181-4FFF-9864-FDB27E1838D2}"/>
    <cellStyle name="Total 2 2 2 17" xfId="12462" xr:uid="{C4D79E0B-C442-44B8-9E4C-0A5771A7E4C6}"/>
    <cellStyle name="Total 2 2 2 18" xfId="12508" xr:uid="{43BE62C6-B2D9-4F7B-A734-7F019B0B401E}"/>
    <cellStyle name="Total 2 2 2 19" xfId="12609" xr:uid="{2840258F-57E2-4CF8-8810-8D249C104283}"/>
    <cellStyle name="Total 2 2 2 2" xfId="9771" xr:uid="{00000000-0005-0000-0000-0000FE250000}"/>
    <cellStyle name="Total 2 2 2 2 10" xfId="10560" xr:uid="{9CA0DFE7-8257-4492-9B4F-01031511D443}"/>
    <cellStyle name="Total 2 2 2 2 11" xfId="11879" xr:uid="{7D5E30B1-7739-4656-A1D0-79190F3C0B91}"/>
    <cellStyle name="Total 2 2 2 2 12" xfId="11941" xr:uid="{41217FAC-35AB-4525-A88C-C968DA5A339B}"/>
    <cellStyle name="Total 2 2 2 2 13" xfId="11967" xr:uid="{52ED3B6C-0CBB-48E2-BCFE-51B528151D51}"/>
    <cellStyle name="Total 2 2 2 2 14" xfId="12022" xr:uid="{147B5D92-9D06-429D-97D0-2EAD5F4B2B7A}"/>
    <cellStyle name="Total 2 2 2 2 15" xfId="12081" xr:uid="{69D3F041-A538-406D-9724-B41E50D002BB}"/>
    <cellStyle name="Total 2 2 2 2 16" xfId="12128" xr:uid="{03F1ED07-21E2-44E4-B439-9A516F433201}"/>
    <cellStyle name="Total 2 2 2 2 17" xfId="12172" xr:uid="{E5F7BBA1-FD82-4FB7-BC47-56C8F91F42EE}"/>
    <cellStyle name="Total 2 2 2 2 18" xfId="12207" xr:uid="{4766FFB9-8C5B-41ED-96CC-0B01C9493C35}"/>
    <cellStyle name="Total 2 2 2 2 19" xfId="12254" xr:uid="{583DE5D9-E4E7-475B-8598-69D119394D46}"/>
    <cellStyle name="Total 2 2 2 2 2" xfId="10315" xr:uid="{56457012-D501-438C-A412-2C558F9E343A}"/>
    <cellStyle name="Total 2 2 2 2 20" xfId="12287" xr:uid="{CB02E9AE-05B3-4AFE-B57D-5B210E2E20C2}"/>
    <cellStyle name="Total 2 2 2 2 21" xfId="12348" xr:uid="{2612F668-6F40-44C5-BFF1-701382BFDE60}"/>
    <cellStyle name="Total 2 2 2 2 22" xfId="12381" xr:uid="{A0114960-1609-4F65-89F1-49A69DC083AC}"/>
    <cellStyle name="Total 2 2 2 2 23" xfId="12419" xr:uid="{6AD33B00-4103-4427-BF9D-AFE0AB27B780}"/>
    <cellStyle name="Total 2 2 2 2 24" xfId="12440" xr:uid="{80FC3F91-4201-45BF-A836-A8D6FBDA733B}"/>
    <cellStyle name="Total 2 2 2 2 25" xfId="12459" xr:uid="{2BE8CCA5-49C9-4E17-BAF7-69CF52C39BBB}"/>
    <cellStyle name="Total 2 2 2 2 26" xfId="12487" xr:uid="{6E48EE60-D5A9-4087-9809-03950F2246EF}"/>
    <cellStyle name="Total 2 2 2 2 27" xfId="12523" xr:uid="{CC8BD792-A221-4E3E-8A33-DD728767D78C}"/>
    <cellStyle name="Total 2 2 2 2 28" xfId="12557" xr:uid="{62D1ACA7-638D-4E37-8613-3A5A7485BFFC}"/>
    <cellStyle name="Total 2 2 2 2 29" xfId="12585" xr:uid="{00DE8F98-50B7-4056-A267-79B596909936}"/>
    <cellStyle name="Total 2 2 2 2 3" xfId="10350" xr:uid="{B5A6881C-0DA0-4940-A8AB-9E57083B4A98}"/>
    <cellStyle name="Total 2 2 2 2 30" xfId="12608" xr:uid="{8DBA47E9-E316-4CF4-ABAF-3168ED63754A}"/>
    <cellStyle name="Total 2 2 2 2 31" xfId="12642" xr:uid="{E5A8BAEF-8B41-424F-8367-40BB98CB3D50}"/>
    <cellStyle name="Total 2 2 2 2 32" xfId="12677" xr:uid="{C9E3EDAA-640C-4168-B4B7-C31F33E5763E}"/>
    <cellStyle name="Total 2 2 2 2 33" xfId="12705" xr:uid="{FBD844FE-CB09-4BD8-8BF5-6AC59706B77F}"/>
    <cellStyle name="Total 2 2 2 2 34" xfId="12725" xr:uid="{DB279E01-D07C-462A-8793-73883C668391}"/>
    <cellStyle name="Total 2 2 2 2 35" xfId="12751" xr:uid="{BE449BFA-E816-4AFD-9056-1E0BFCD20723}"/>
    <cellStyle name="Total 2 2 2 2 36" xfId="12814" xr:uid="{DC7CB5B9-2CEF-4084-B538-0CC8061F8F1C}"/>
    <cellStyle name="Total 2 2 2 2 4" xfId="10379" xr:uid="{52666E8F-FB66-42A7-BF61-F9F21FC5D2A3}"/>
    <cellStyle name="Total 2 2 2 2 5" xfId="10410" xr:uid="{580DC437-0B31-4B4B-83B1-3E369DA00AED}"/>
    <cellStyle name="Total 2 2 2 2 6" xfId="10442" xr:uid="{57996B20-5AE4-4CEF-9AB6-4B2DCFB8F513}"/>
    <cellStyle name="Total 2 2 2 2 7" xfId="10460" xr:uid="{44AC7F5C-5119-4D62-8D9A-FDFB32E48DA3}"/>
    <cellStyle name="Total 2 2 2 2 8" xfId="10484" xr:uid="{0C60F7C2-6696-48C8-BAB3-2C3E4A00B946}"/>
    <cellStyle name="Total 2 2 2 2 9" xfId="10533" xr:uid="{4FC4226C-659A-4FE3-919F-344B5CB6011E}"/>
    <cellStyle name="Total 2 2 2 20" xfId="12644" xr:uid="{03D4F09C-6989-45C7-A777-D47DAB59F9BD}"/>
    <cellStyle name="Total 2 2 2 3" xfId="9818" xr:uid="{64FB166F-934D-45AB-80F8-F638DEAD8544}"/>
    <cellStyle name="Total 2 2 2 4" xfId="10286" xr:uid="{EF627854-5135-47E3-94EA-A92E7B3C7A1D}"/>
    <cellStyle name="Total 2 2 2 5" xfId="10398" xr:uid="{38FDE62A-5EBA-416F-8CEE-738A933A27A6}"/>
    <cellStyle name="Total 2 2 2 6" xfId="10485" xr:uid="{2DA0BC01-C2DD-40DD-8237-EA36E5AB499B}"/>
    <cellStyle name="Total 2 2 2 7" xfId="11795" xr:uid="{CA78210C-5064-467A-8753-F5E050E218A6}"/>
    <cellStyle name="Total 2 2 2 8" xfId="11838" xr:uid="{F5E11CAD-5F19-43FA-924A-60BB15936B4C}"/>
    <cellStyle name="Total 2 2 2 9" xfId="11895" xr:uid="{DE707613-74AD-4203-AFA1-BC7EFFA2347B}"/>
    <cellStyle name="Total 2 2 20" xfId="12621" xr:uid="{CDBA447D-AB97-4446-B183-CBC3CB511FE1}"/>
    <cellStyle name="Total 2 2 21" xfId="12668" xr:uid="{AC25C501-083D-4F8E-992C-4C366954662D}"/>
    <cellStyle name="Total 2 2 3" xfId="9757" xr:uid="{00000000-0005-0000-0000-0000FF250000}"/>
    <cellStyle name="Total 2 2 3 10" xfId="10546" xr:uid="{6DB100B0-2E70-4A6F-AEB7-50DAD5633A7C}"/>
    <cellStyle name="Total 2 2 3 11" xfId="11867" xr:uid="{A58F7C50-A009-47C3-8D43-BFDB100D3E68}"/>
    <cellStyle name="Total 2 2 3 12" xfId="11929" xr:uid="{95189779-4C1C-4B18-B05C-C0F01F572296}"/>
    <cellStyle name="Total 2 2 3 13" xfId="11953" xr:uid="{B96279EA-52ED-48C1-83F2-EE61F5CA7B0F}"/>
    <cellStyle name="Total 2 2 3 14" xfId="12008" xr:uid="{A599DD97-D9FD-4C06-999E-7537D32A49F1}"/>
    <cellStyle name="Total 2 2 3 15" xfId="12067" xr:uid="{E8464300-3854-4B19-AEAA-8BD3DB627A4C}"/>
    <cellStyle name="Total 2 2 3 16" xfId="12114" xr:uid="{9D166982-AE38-45CE-8DD9-8F3788EF92C2}"/>
    <cellStyle name="Total 2 2 3 17" xfId="12160" xr:uid="{305620E3-3C05-4726-A6D3-D364CC0121ED}"/>
    <cellStyle name="Total 2 2 3 18" xfId="12193" xr:uid="{316F7298-3BDD-4449-A359-CB8B3F07571B}"/>
    <cellStyle name="Total 2 2 3 19" xfId="11756" xr:uid="{46923314-5075-4738-8BE0-75B8768D1EF8}"/>
    <cellStyle name="Total 2 2 3 2" xfId="10301" xr:uid="{696F58B3-C936-438C-9CB8-5F39B6513E6E}"/>
    <cellStyle name="Total 2 2 3 20" xfId="12273" xr:uid="{4E2BD838-565D-418A-9E9B-826C3F743A46}"/>
    <cellStyle name="Total 2 2 3 21" xfId="12335" xr:uid="{455C4E5C-B894-47A1-AD95-F1C5BA593E07}"/>
    <cellStyle name="Total 2 2 3 22" xfId="11768" xr:uid="{27BEF7C3-187C-4B52-AD72-FF1A1FE21A7E}"/>
    <cellStyle name="Total 2 2 3 23" xfId="11793" xr:uid="{5E05F51D-0A6E-4D53-A364-25A6D1EB86E7}"/>
    <cellStyle name="Total 2 2 3 24" xfId="12428" xr:uid="{DCC3F6B3-FCAE-4C50-ACA0-2E9094DC7EC6}"/>
    <cellStyle name="Total 2 2 3 25" xfId="12445" xr:uid="{26B9A965-A8DA-442F-A8AD-4654B9C6EC22}"/>
    <cellStyle name="Total 2 2 3 26" xfId="12473" xr:uid="{22359C3D-9EB0-4192-9C4F-15895ADE22B9}"/>
    <cellStyle name="Total 2 2 3 27" xfId="12050" xr:uid="{9F998307-A4E3-415F-A7C3-2714012E870D}"/>
    <cellStyle name="Total 2 2 3 28" xfId="12543" xr:uid="{6EB869BB-B4B3-4637-A071-E03C684951CB}"/>
    <cellStyle name="Total 2 2 3 29" xfId="12571" xr:uid="{597AD594-2BCE-4633-B3CE-0A5AD1DBCD4B}"/>
    <cellStyle name="Total 2 2 3 3" xfId="10336" xr:uid="{24DA015B-33F8-4416-93DC-9B3CBAF37234}"/>
    <cellStyle name="Total 2 2 3 30" xfId="12598" xr:uid="{6CA9E72E-8DF8-4479-B534-590D7FF59DE8}"/>
    <cellStyle name="Total 2 2 3 31" xfId="12176" xr:uid="{D923C68E-494D-478A-958D-99BCC06E3CDE}"/>
    <cellStyle name="Total 2 2 3 32" xfId="12663" xr:uid="{EFA4FA0A-4353-4838-AD3F-D678046EDEC0}"/>
    <cellStyle name="Total 2 2 3 33" xfId="12691" xr:uid="{76BD2DC5-57FD-44A7-B346-E674229D9CEA}"/>
    <cellStyle name="Total 2 2 3 34" xfId="12714" xr:uid="{1592CBBA-F290-4358-B294-872C1FD25DD8}"/>
    <cellStyle name="Total 2 2 3 35" xfId="12737" xr:uid="{3073373F-F0EE-4529-8223-1D2622DB3B0B}"/>
    <cellStyle name="Total 2 2 3 36" xfId="12800" xr:uid="{ED79F552-93F1-480A-9DA0-D707501CCF7D}"/>
    <cellStyle name="Total 2 2 3 4" xfId="10365" xr:uid="{CA72DB86-B570-42C2-B3F1-CA58119A4EAF}"/>
    <cellStyle name="Total 2 2 3 5" xfId="10397" xr:uid="{407F7E15-8C1E-4781-8C8C-EB33AD04074B}"/>
    <cellStyle name="Total 2 2 3 6" xfId="10258" xr:uid="{0C0DB262-86A6-4D3C-BA4C-CFDBF09422FB}"/>
    <cellStyle name="Total 2 2 3 7" xfId="10450" xr:uid="{B41D6FA7-C5BC-41C3-BA9B-9F088676B5C2}"/>
    <cellStyle name="Total 2 2 3 8" xfId="10472" xr:uid="{AB76D9D0-DC62-4AE7-94B6-BC30CF2A4218}"/>
    <cellStyle name="Total 2 2 3 9" xfId="10519" xr:uid="{7DD66692-724F-4563-8D9E-25E7082F329C}"/>
    <cellStyle name="Total 2 2 4" xfId="9809" xr:uid="{2660DA64-B3CB-4B0A-B35C-40F75E3663E9}"/>
    <cellStyle name="Total 2 2 5" xfId="10316" xr:uid="{E91BC141-E1D4-424A-BCB9-301DE2B4C425}"/>
    <cellStyle name="Total 2 2 6" xfId="10422" xr:uid="{740D0854-E91C-4E2A-99C5-F619B2F07851}"/>
    <cellStyle name="Total 2 2 7" xfId="10497" xr:uid="{6FDF19EB-0838-4374-90BE-D1DC5702E279}"/>
    <cellStyle name="Total 2 2 8" xfId="11809" xr:uid="{7FC0E69F-0C3D-41BF-BFF3-CD1B691F7D3B}"/>
    <cellStyle name="Total 2 2 9" xfId="11854" xr:uid="{54C858D8-F328-4C3F-A234-D4964E9871B0}"/>
    <cellStyle name="Total 2 20" xfId="12102" xr:uid="{B973F58E-5439-460A-A072-1CBA59BD0A1B}"/>
    <cellStyle name="Total 2 21" xfId="12208" xr:uid="{8157B74A-F5F9-4F78-BC6D-C46F661E8E24}"/>
    <cellStyle name="Total 2 22" xfId="12294" xr:uid="{67F0BC2B-2590-47DA-A96F-2BAB07FBFC82}"/>
    <cellStyle name="Total 2 23" xfId="12336" xr:uid="{9985CADE-91FA-49AC-808A-B1950188C675}"/>
    <cellStyle name="Total 2 24" xfId="12382" xr:uid="{CC6E7E01-DB1B-42EB-BBCB-DDF8484E70E3}"/>
    <cellStyle name="Total 2 25" xfId="12408" xr:uid="{8D2B7AF9-AE5B-4F30-97B2-84619D81E7E9}"/>
    <cellStyle name="Total 2 26" xfId="12500" xr:uid="{38189DA3-09B7-41A9-9D19-18A4B2232F18}"/>
    <cellStyle name="Total 2 27" xfId="12527" xr:uid="{5C65B2B0-C9A5-4C2C-B648-CE4D28C6416C}"/>
    <cellStyle name="Total 2 28" xfId="12627" xr:uid="{6E67F492-A4A1-4534-95B4-4830BDE2C942}"/>
    <cellStyle name="Total 2 29" xfId="12707" xr:uid="{ACA76A03-F176-4FD7-80BF-CE7296BE11AF}"/>
    <cellStyle name="Total 2 3" xfId="83" xr:uid="{00000000-0005-0000-0000-000000260000}"/>
    <cellStyle name="Total 2 3 10" xfId="11979" xr:uid="{E8ACC3AF-9D04-432A-926E-6F28E778412C}"/>
    <cellStyle name="Total 2 3 11" xfId="12090" xr:uid="{F04CB7B1-3948-491D-A2D7-F6F1277BE56C}"/>
    <cellStyle name="Total 2 3 12" xfId="12141" xr:uid="{EC828180-A8F2-447C-92DB-B15DD1439DAF}"/>
    <cellStyle name="Total 2 3 13" xfId="12233" xr:uid="{74F42C53-011E-4D15-BE93-56621C0F44D1}"/>
    <cellStyle name="Total 2 3 14" xfId="12306" xr:uid="{99AAE9A7-0826-4B39-8AB3-4AE551D10DAC}"/>
    <cellStyle name="Total 2 3 15" xfId="12360" xr:uid="{4836E871-716B-48E2-9C97-54DDAC7470C9}"/>
    <cellStyle name="Total 2 3 16" xfId="12396" xr:uid="{1789D4EF-2EFA-426F-9708-9EDAA3DD48B9}"/>
    <cellStyle name="Total 2 3 17" xfId="12484" xr:uid="{005EFF90-AA91-4C2F-BD8D-3237C0182BF7}"/>
    <cellStyle name="Total 2 3 18" xfId="12514" xr:uid="{B6B616D3-9092-418E-B1C9-F4F3EAA3AD74}"/>
    <cellStyle name="Total 2 3 19" xfId="12615" xr:uid="{A8C7D17D-D206-43FE-B961-8CC13345EB61}"/>
    <cellStyle name="Total 2 3 2" xfId="9765" xr:uid="{00000000-0005-0000-0000-000001260000}"/>
    <cellStyle name="Total 2 3 2 10" xfId="10554" xr:uid="{2D0219CC-3DB8-4E74-A644-E191712EF613}"/>
    <cellStyle name="Total 2 3 2 11" xfId="11873" xr:uid="{FCE0D0B8-5230-4CBF-B60D-CF85C4B9DDC1}"/>
    <cellStyle name="Total 2 3 2 12" xfId="11935" xr:uid="{660CBDC5-6513-42C7-9FBD-2F0FFC6AFCD4}"/>
    <cellStyle name="Total 2 3 2 13" xfId="11961" xr:uid="{A97BFCDD-E9B1-4295-B2B0-8641FAE85342}"/>
    <cellStyle name="Total 2 3 2 14" xfId="12016" xr:uid="{3515653D-1147-4D21-A7E1-A19799CD9DB2}"/>
    <cellStyle name="Total 2 3 2 15" xfId="12075" xr:uid="{B6E30DD0-FD7F-4E93-ADCD-E55FFE6A7F40}"/>
    <cellStyle name="Total 2 3 2 16" xfId="12122" xr:uid="{7072920C-7FE5-4A8A-BAEA-88E5B0DB8C95}"/>
    <cellStyle name="Total 2 3 2 17" xfId="12168" xr:uid="{1655816C-AE33-4EE3-B737-C9593EF99694}"/>
    <cellStyle name="Total 2 3 2 18" xfId="12201" xr:uid="{4F37AF30-D640-4580-9919-8CBB190AAD5B}"/>
    <cellStyle name="Total 2 3 2 19" xfId="12248" xr:uid="{01261474-F3E6-43F6-9BBF-775371CDADAB}"/>
    <cellStyle name="Total 2 3 2 2" xfId="10309" xr:uid="{DB396F8C-A9C5-4015-8C41-E731EB1DB179}"/>
    <cellStyle name="Total 2 3 2 20" xfId="12281" xr:uid="{67E10FFD-1579-4F6C-9E35-C30831636BA7}"/>
    <cellStyle name="Total 2 3 2 21" xfId="12342" xr:uid="{EAC8E55A-E0D8-4655-AA1A-C7362AB29AB9}"/>
    <cellStyle name="Total 2 3 2 22" xfId="12375" xr:uid="{370BB0D4-7F89-4661-8D32-DE80173B7723}"/>
    <cellStyle name="Total 2 3 2 23" xfId="12413" xr:uid="{E25EF8DC-6EF2-46A0-BCD6-464DAC4B498A}"/>
    <cellStyle name="Total 2 3 2 24" xfId="12436" xr:uid="{B84E7954-20E3-4ACE-BECA-6657CC70284D}"/>
    <cellStyle name="Total 2 3 2 25" xfId="12453" xr:uid="{D02716FF-5B51-45B6-BD89-9A8E40C3DC0E}"/>
    <cellStyle name="Total 2 3 2 26" xfId="12481" xr:uid="{CBB907C2-EBB4-4EB4-BD16-4B09C303DF57}"/>
    <cellStyle name="Total 2 3 2 27" xfId="11990" xr:uid="{3CF48E7B-37FC-4D6D-8D11-D533E06EB1A0}"/>
    <cellStyle name="Total 2 3 2 28" xfId="12551" xr:uid="{9982014F-33BB-41FE-8A7A-8E3C13AD7955}"/>
    <cellStyle name="Total 2 3 2 29" xfId="12579" xr:uid="{D0E60C99-0272-4D01-876F-B9B9834D62A2}"/>
    <cellStyle name="Total 2 3 2 3" xfId="10344" xr:uid="{25FCED45-1A36-434F-A1DD-BBFA1F66CC3F}"/>
    <cellStyle name="Total 2 3 2 30" xfId="12604" xr:uid="{98BA205B-78CF-4DE4-98A1-A7AE615B63AD}"/>
    <cellStyle name="Total 2 3 2 31" xfId="12636" xr:uid="{AEFDDECB-58AA-4B30-A46E-A4903F09A63C}"/>
    <cellStyle name="Total 2 3 2 32" xfId="12671" xr:uid="{28B3DAB5-B306-4924-95AC-E9BB25AC18BA}"/>
    <cellStyle name="Total 2 3 2 33" xfId="12699" xr:uid="{71DA8D4D-BD28-40D1-9023-68898275434E}"/>
    <cellStyle name="Total 2 3 2 34" xfId="12721" xr:uid="{80030D1E-28C1-4773-9954-F859BBCF3ACD}"/>
    <cellStyle name="Total 2 3 2 35" xfId="12745" xr:uid="{1F6B1228-0B81-4FBF-948D-B0EF783E9D17}"/>
    <cellStyle name="Total 2 3 2 36" xfId="12808" xr:uid="{6C9162CF-335B-4988-B99F-5B76762100AB}"/>
    <cellStyle name="Total 2 3 2 4" xfId="10373" xr:uid="{8CC2D563-FDF0-4CFB-BE77-514DB0BB6F27}"/>
    <cellStyle name="Total 2 3 2 5" xfId="10404" xr:uid="{91F33A06-B6D5-49B5-A5FE-2FF93E59E80A}"/>
    <cellStyle name="Total 2 3 2 6" xfId="10237" xr:uid="{979F0B54-47A9-476A-B484-43794730E269}"/>
    <cellStyle name="Total 2 3 2 7" xfId="10456" xr:uid="{64A4AE78-3C32-4546-9BA5-75AA37FFBF34}"/>
    <cellStyle name="Total 2 3 2 8" xfId="10478" xr:uid="{8FAAF446-8D74-4273-AAE2-F3913EC13C3A}"/>
    <cellStyle name="Total 2 3 2 9" xfId="10527" xr:uid="{937E4D86-7517-4A19-B682-4ECB9E0FE25A}"/>
    <cellStyle name="Total 2 3 20" xfId="12650" xr:uid="{0EE0F045-A13E-4615-B366-9BDCCB975EE8}"/>
    <cellStyle name="Total 2 3 3" xfId="9814" xr:uid="{7CB74372-0413-4A20-93E5-C59C72EFD704}"/>
    <cellStyle name="Total 2 3 4" xfId="10298" xr:uid="{952EC3CE-58A6-4DF0-A347-8F7F718737AE}"/>
    <cellStyle name="Total 2 3 5" xfId="10416" xr:uid="{78551A81-195B-40AA-8CAE-14E93419C45A}"/>
    <cellStyle name="Total 2 3 6" xfId="10491" xr:uid="{89E58D9C-4855-4A51-B4DF-B9E207C46EF0}"/>
    <cellStyle name="Total 2 3 7" xfId="11801" xr:uid="{C93859B0-4906-4F8F-9E62-3A987E25A740}"/>
    <cellStyle name="Total 2 3 8" xfId="11844" xr:uid="{847EE9C3-9115-432F-89A8-15E7E3B61EAA}"/>
    <cellStyle name="Total 2 3 9" xfId="11901" xr:uid="{849A5778-6D20-4957-B073-3563B39B3E5E}"/>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10573" xr:uid="{38D27D7C-7B4D-41B8-85A7-F0C7F5D80C79}"/>
    <cellStyle name="Total 3 11" xfId="10576" xr:uid="{BE0EEE5F-99E7-4722-81BE-C5184B88B609}"/>
    <cellStyle name="Total 3 12" xfId="10580" xr:uid="{51D0F811-1EE3-4F5E-9BDE-40286DFA689B}"/>
    <cellStyle name="Total 3 13" xfId="10618" xr:uid="{A0493C71-1752-49EE-BB65-834EBB63A147}"/>
    <cellStyle name="Total 3 14" xfId="10583" xr:uid="{6E5478DE-1C37-49FC-B480-59C6BCBFC577}"/>
    <cellStyle name="Total 3 15" xfId="10621" xr:uid="{84F07631-349A-4F97-8D0F-91F9B5CC949A}"/>
    <cellStyle name="Total 3 16" xfId="10586" xr:uid="{8DB70E53-307E-4169-9C01-BDE94BA58380}"/>
    <cellStyle name="Total 3 17" xfId="10625" xr:uid="{5BC7F4C9-0F1F-4BE4-B9AD-1749AE3139E3}"/>
    <cellStyle name="Total 3 18" xfId="10628" xr:uid="{ADCFEFC4-D4AA-406D-9604-1544E15695AF}"/>
    <cellStyle name="Total 3 19" xfId="10631" xr:uid="{6AF78FB6-5112-4B70-85B4-787D210C4918}"/>
    <cellStyle name="Total 3 2" xfId="9846" xr:uid="{76AE1020-4033-4383-A66C-E1E1BD4E92FC}"/>
    <cellStyle name="Total 3 20" xfId="10590" xr:uid="{8F2637A6-4EF3-44D9-838C-FEF98853C6ED}"/>
    <cellStyle name="Total 3 21" xfId="10635" xr:uid="{D5AAC9C6-9145-40AC-A8E8-86DFCF3D4A57}"/>
    <cellStyle name="Total 3 22" xfId="10638" xr:uid="{F284922A-F072-4ECF-9253-F5439B66FC7B}"/>
    <cellStyle name="Total 3 23" xfId="10645" xr:uid="{AF24679F-7204-4457-9715-91DF9E91E10A}"/>
    <cellStyle name="Total 3 24" xfId="10654" xr:uid="{D98F7C34-5B82-4563-976D-FC81C0A67ACA}"/>
    <cellStyle name="Total 3 25" xfId="10656" xr:uid="{CBDF85CF-D8D5-4116-8C83-56A803076F9A}"/>
    <cellStyle name="Total 3 26" xfId="10596" xr:uid="{3D5BBAE8-CCB9-41CE-B2DA-62CA3893FEFE}"/>
    <cellStyle name="Total 3 27" xfId="10660" xr:uid="{E18EADE6-0488-4A6C-99B9-07DFD9CB90D9}"/>
    <cellStyle name="Total 3 3" xfId="9822" xr:uid="{9BB538D2-EF43-4A46-A7A8-A2549EE40B2C}"/>
    <cellStyle name="Total 3 4" xfId="9827" xr:uid="{38B5BCAB-4A17-4998-B638-B2030DC4CA2A}"/>
    <cellStyle name="Total 3 5" xfId="9830" xr:uid="{5A3AFD43-E979-4818-80E4-73F58F6B6786}"/>
    <cellStyle name="Total 3 6" xfId="9833" xr:uid="{D0A37DA1-FA34-427B-84A9-C2404C40DCCB}"/>
    <cellStyle name="Total 3 7" xfId="10614" xr:uid="{E8F9CA9B-C3E8-4F0D-99CA-68254E88735B}"/>
    <cellStyle name="Total 3 8" xfId="10571" xr:uid="{CCFCA61C-F6A3-49AC-9930-3AAFE6389A2A}"/>
    <cellStyle name="Total 3 9" xfId="10611" xr:uid="{2FF9DDED-B0C3-4E3A-90E8-AEE81AB52556}"/>
    <cellStyle name="Total Bold" xfId="5078" xr:uid="{00000000-0005-0000-0000-000009260000}"/>
    <cellStyle name="Total Bold 10" xfId="10572" xr:uid="{7E14BCE2-FDC9-408F-B57E-C4BEE62F8B3D}"/>
    <cellStyle name="Total Bold 11" xfId="10575" xr:uid="{6CFADC5D-2A1D-4AD7-91ED-C263EBAAC649}"/>
    <cellStyle name="Total Bold 12" xfId="10579" xr:uid="{657A3D2A-759B-4076-A2EC-B2DC1536FF85}"/>
    <cellStyle name="Total Bold 13" xfId="10617" xr:uid="{5C3C12F9-1A09-4871-9568-F627CF9511A5}"/>
    <cellStyle name="Total Bold 14" xfId="10582" xr:uid="{DF3EC6C0-E5C7-4A6B-9BAA-3E7F95EEE461}"/>
    <cellStyle name="Total Bold 15" xfId="10620" xr:uid="{476A9D76-BF43-4932-9EAE-FA141F8EAA8C}"/>
    <cellStyle name="Total Bold 16" xfId="10585" xr:uid="{A31E1FB6-E42A-4A20-9F6F-801AA8908462}"/>
    <cellStyle name="Total Bold 17" xfId="10624" xr:uid="{9C886C5D-9EB5-4EB5-A841-65230ED5FA5B}"/>
    <cellStyle name="Total Bold 18" xfId="10627" xr:uid="{DC7DC61A-3CAF-4069-BB83-C69ABA126C6E}"/>
    <cellStyle name="Total Bold 19" xfId="10630" xr:uid="{4EA67385-234E-4942-8586-C37FA148D6CD}"/>
    <cellStyle name="Total Bold 2" xfId="9845" xr:uid="{A0A488BA-8A2F-4B19-BF73-7FF89B954F65}"/>
    <cellStyle name="Total Bold 20" xfId="10589" xr:uid="{1DA08F96-DF5E-4DF5-8550-9B212AF1EFC8}"/>
    <cellStyle name="Total Bold 21" xfId="10634" xr:uid="{0F9E71CE-748B-4378-A255-8A3304AD14DD}"/>
    <cellStyle name="Total Bold 22" xfId="10637" xr:uid="{6AAED75A-278D-49D5-BC68-0B3D075DBF36}"/>
    <cellStyle name="Total Bold 23" xfId="10644" xr:uid="{2D8322B0-C4AD-4FF5-95A6-361CC1337DAF}"/>
    <cellStyle name="Total Bold 24" xfId="10650" xr:uid="{582757D7-85FD-4657-8C45-AF22E45907D6}"/>
    <cellStyle name="Total Bold 25" xfId="10655" xr:uid="{46E2E463-DDC3-4FD6-B2B1-2374E16053F9}"/>
    <cellStyle name="Total Bold 26" xfId="10595" xr:uid="{4823EEB9-6B19-4C5E-A71F-B951CB2951DC}"/>
    <cellStyle name="Total Bold 27" xfId="10659" xr:uid="{F3787E07-067E-4F33-A1D9-808F01CC24AC}"/>
    <cellStyle name="Total Bold 3" xfId="9821" xr:uid="{A1B9E196-8CDB-4ACC-A97C-571659CF78BA}"/>
    <cellStyle name="Total Bold 4" xfId="9826" xr:uid="{13F0514F-0CC7-4527-82D0-E66A5BB2B35C}"/>
    <cellStyle name="Total Bold 5" xfId="9829" xr:uid="{EE9C8AB9-2979-4152-8703-27AB976C9CF4}"/>
    <cellStyle name="Total Bold 6" xfId="9832" xr:uid="{7D2FE0D6-5B25-4783-BB96-9CD145CC2FE8}"/>
    <cellStyle name="Total Bold 7" xfId="10613" xr:uid="{D468A41A-99E3-4070-BE72-C85E0AAB12F2}"/>
    <cellStyle name="Total Bold 8" xfId="10570" xr:uid="{EA70FBA5-68B8-435D-9C4F-C128D95D233B}"/>
    <cellStyle name="Total Bold 9" xfId="10610" xr:uid="{B91A5413-415F-4745-BB02-C78C4807ACFF}"/>
    <cellStyle name="Totals" xfId="5079" xr:uid="{00000000-0005-0000-0000-00000A260000}"/>
    <cellStyle name="Totals 10" xfId="9828" xr:uid="{5D24C874-A77D-474B-93CB-2BD598BA6295}"/>
    <cellStyle name="Totals 11" xfId="9831" xr:uid="{C4534738-A178-4BEA-8A5D-84F84089B4FE}"/>
    <cellStyle name="Totals 12" xfId="9834" xr:uid="{7C8329F8-5EC3-423C-98A1-F260AF209FF1}"/>
    <cellStyle name="Totals 13" xfId="10612" xr:uid="{D963EA91-53D0-42BF-9A82-C4DC28F3E26A}"/>
    <cellStyle name="Totals 14" xfId="10568" xr:uid="{7260005D-8360-40FB-801A-DAC76C02A599}"/>
    <cellStyle name="Totals 15" xfId="10608" xr:uid="{5618A5ED-908A-4202-BF55-01753B9AB9BE}"/>
    <cellStyle name="Totals 16" xfId="10609" xr:uid="{4100FE01-BBEF-4CEA-AB52-E210CFB9D459}"/>
    <cellStyle name="Totals 17" xfId="10569" xr:uid="{37B6F5F1-CF97-4AB8-8169-CB5A91D941DD}"/>
    <cellStyle name="Totals 18" xfId="10615" xr:uid="{3C46F2B3-609D-408B-B5BC-2342EAB4AB7F}"/>
    <cellStyle name="Totals 19" xfId="10574" xr:uid="{6E996E93-3E32-4E31-9C42-EFF613FE9E8B}"/>
    <cellStyle name="Totals 2" xfId="8567" xr:uid="{00000000-0005-0000-0000-00000B260000}"/>
    <cellStyle name="Totals 2 10" xfId="10057" xr:uid="{4DBCCBA4-EC6B-420E-84A2-D7A8EACD8478}"/>
    <cellStyle name="Totals 2 11" xfId="10194" xr:uid="{385DDBB7-B7D9-40A7-B19F-0732E48AD342}"/>
    <cellStyle name="Totals 2 12" xfId="10060" xr:uid="{94513BF4-ACB2-444D-8F26-6532B537679E}"/>
    <cellStyle name="Totals 2 13" xfId="10193" xr:uid="{42EA9011-9361-4D24-9A93-A4B8BEC84197}"/>
    <cellStyle name="Totals 2 14" xfId="10993" xr:uid="{310F5564-6FC4-4CF8-B822-65386152A9A6}"/>
    <cellStyle name="Totals 2 15" xfId="11147" xr:uid="{B35A87F8-46D7-49D4-9F58-9DDDFB115F80}"/>
    <cellStyle name="Totals 2 16" xfId="11156" xr:uid="{BC0BCE26-00C5-499E-9220-C3CF052DC623}"/>
    <cellStyle name="Totals 2 17" xfId="11594" xr:uid="{5D34553F-1AC6-4EEC-B5F6-EFF307C0EE01}"/>
    <cellStyle name="Totals 2 18" xfId="11170" xr:uid="{89C73ADA-9B7E-4B3E-AAB2-F73860BF0047}"/>
    <cellStyle name="Totals 2 19" xfId="11595" xr:uid="{7E33CF8A-3AC5-4B46-AC87-2D7CFA025FEE}"/>
    <cellStyle name="Totals 2 2" xfId="9966" xr:uid="{2E48D13C-C0E0-46D8-8D77-906332356146}"/>
    <cellStyle name="Totals 2 20" xfId="11187" xr:uid="{341D6575-A3CD-4AA9-A896-F561868DBFEA}"/>
    <cellStyle name="Totals 2 21" xfId="11596" xr:uid="{C286B121-CF0D-449D-9300-A812B2957497}"/>
    <cellStyle name="Totals 2 22" xfId="11196" xr:uid="{BD51C007-16C3-4944-8625-FCD92EC3B6E6}"/>
    <cellStyle name="Totals 2 23" xfId="11605" xr:uid="{89EC1F42-52AF-4CB1-AACA-C5FEC6D8C69B}"/>
    <cellStyle name="Totals 2 24" xfId="11212" xr:uid="{B051AA20-928C-4DB2-A65D-68F99EB6A1D0}"/>
    <cellStyle name="Totals 2 25" xfId="12261" xr:uid="{BD683C91-054B-46BD-8F12-879DE28019B0}"/>
    <cellStyle name="Totals 2 26" xfId="11211" xr:uid="{73329872-44B4-43C1-B877-D4666BE56EF5}"/>
    <cellStyle name="Totals 2 27" xfId="11609" xr:uid="{4DF46D42-9661-4846-A343-74C98298A39D}"/>
    <cellStyle name="Totals 2 28" xfId="11220" xr:uid="{40C012DF-DEDE-4296-A8FA-7DED5DCBFC25}"/>
    <cellStyle name="Totals 2 29" xfId="11222" xr:uid="{AE729C6B-6051-438A-80A3-90EBD2D8F334}"/>
    <cellStyle name="Totals 2 3" xfId="10191" xr:uid="{DFA10B4B-EB5A-4162-8C49-1166D47778B0}"/>
    <cellStyle name="Totals 2 30" xfId="11612" xr:uid="{B258D401-9D52-4E8B-ACFC-FA191146A6BA}"/>
    <cellStyle name="Totals 2 31" xfId="11228" xr:uid="{7C01B9C1-C676-46DA-A59B-8E109FBCABD8}"/>
    <cellStyle name="Totals 2 32" xfId="11231" xr:uid="{0AF9620F-3E92-4086-A4FF-025D74B7A28E}"/>
    <cellStyle name="Totals 2 33" xfId="11619" xr:uid="{F74B2CAD-4185-4227-B409-55366DBC16FE}"/>
    <cellStyle name="Totals 2 34" xfId="11240" xr:uid="{08C4B74A-DB79-44C2-AD60-F57030B7DD65}"/>
    <cellStyle name="Totals 2 35" xfId="11621" xr:uid="{E1DF2234-329A-43BB-A3EF-92F4ED314058}"/>
    <cellStyle name="Totals 2 36" xfId="11243" xr:uid="{4EC0DFAB-7CD2-40BD-B37F-67254F3B3A57}"/>
    <cellStyle name="Totals 2 37" xfId="11624" xr:uid="{1AF6C366-F4E2-4F22-9A31-77AFC5D7EDF7}"/>
    <cellStyle name="Totals 2 38" xfId="11248" xr:uid="{31368233-FE0B-437E-A8A4-72E7CB6724DF}"/>
    <cellStyle name="Totals 2 39" xfId="11630" xr:uid="{4E0B2D7E-730B-4C8D-8007-C8AA353C51DB}"/>
    <cellStyle name="Totals 2 4" xfId="10048" xr:uid="{C71ABF9F-181C-42EC-8ACE-538DDF6027CD}"/>
    <cellStyle name="Totals 2 40" xfId="11253" xr:uid="{6651F9AD-CC27-4D5B-B099-7700965C073E}"/>
    <cellStyle name="Totals 2 41" xfId="11641" xr:uid="{9037BC54-9D1D-40DC-98B4-799EAC0AEC7B}"/>
    <cellStyle name="Totals 2 42" xfId="11638" xr:uid="{49E97830-9EF9-493B-AE8B-C1C8538E5CB1}"/>
    <cellStyle name="Totals 2 43" xfId="11272" xr:uid="{D0A7FA39-61CB-4E22-9346-3230881EB962}"/>
    <cellStyle name="Totals 2 44" xfId="11655" xr:uid="{C0CD7C4F-35BB-462E-A039-16E0E3AEEBFB}"/>
    <cellStyle name="Totals 2 45" xfId="11282" xr:uid="{39E1DFDB-2FB5-485D-B962-8B7B9B459474}"/>
    <cellStyle name="Totals 2 46" xfId="12788" xr:uid="{9D33B29D-8C0E-4C65-B0A2-B8EBE4D9D790}"/>
    <cellStyle name="Totals 2 5" xfId="10049" xr:uid="{41CEABE4-4374-4550-B943-462004183774}"/>
    <cellStyle name="Totals 2 6" xfId="10186" xr:uid="{2FE2A721-3E6C-4F90-8A3B-47A9C80AC12C}"/>
    <cellStyle name="Totals 2 7" xfId="10188" xr:uid="{AE7AF2AE-1205-4B2C-8ECC-449826770127}"/>
    <cellStyle name="Totals 2 8" xfId="10054" xr:uid="{6B0207E7-20CD-4A6C-A9F7-146CDC5A89BE}"/>
    <cellStyle name="Totals 2 9" xfId="10189" xr:uid="{9C4A184E-175F-4B2B-A45D-F7BB9EFD797C}"/>
    <cellStyle name="Totals 20" xfId="10578" xr:uid="{1962DD56-1612-474B-ADC5-4211F6D66AEA}"/>
    <cellStyle name="Totals 21" xfId="10616" xr:uid="{B927B306-3F8D-4657-B177-DE672FA51DB5}"/>
    <cellStyle name="Totals 22" xfId="10581" xr:uid="{E96F0B75-73D9-429A-8949-6C99FAB6E4C3}"/>
    <cellStyle name="Totals 23" xfId="10619" xr:uid="{7E53CFBF-1E4F-4D02-8E84-4FB16FF6DE2F}"/>
    <cellStyle name="Totals 24" xfId="10622" xr:uid="{8047AF95-F365-4112-8533-B06D5A028387}"/>
    <cellStyle name="Totals 25" xfId="10584" xr:uid="{FD726849-6545-474C-AA80-3167F922FEC2}"/>
    <cellStyle name="Totals 26" xfId="10623" xr:uid="{E2F07266-AC6D-4428-93AC-4B376B3C4379}"/>
    <cellStyle name="Totals 27" xfId="10626" xr:uid="{A76D963F-86B2-4E56-9AE5-08D1014505E0}"/>
    <cellStyle name="Totals 28" xfId="10629" xr:uid="{AAF895FD-2D8F-46FA-A44F-B6B725E7EFE0}"/>
    <cellStyle name="Totals 29" xfId="10588" xr:uid="{19D95645-5ABC-4195-AD25-FCC01E767E7C}"/>
    <cellStyle name="Totals 3" xfId="9844" xr:uid="{7A600077-35EA-461A-B744-E6302D20D0D2}"/>
    <cellStyle name="Totals 30" xfId="10632" xr:uid="{7DAD3E56-DB23-4657-BBBD-1899B1D229A2}"/>
    <cellStyle name="Totals 31" xfId="10633" xr:uid="{9D81385E-495A-4376-B0E8-93E64F4BBED4}"/>
    <cellStyle name="Totals 32" xfId="10636" xr:uid="{AAE7C744-47AC-4D83-9E6C-2A87012BE063}"/>
    <cellStyle name="Totals 33" xfId="10591" xr:uid="{28052778-2F40-4049-859E-482214EB1F35}"/>
    <cellStyle name="Totals 34" xfId="10639" xr:uid="{081F0199-BA3C-408E-81AC-61F6FD55DF8B}"/>
    <cellStyle name="Totals 35" xfId="10592" xr:uid="{375A8CF3-9925-477E-A3E4-5800606FAB55}"/>
    <cellStyle name="Totals 36" xfId="10646" xr:uid="{66FCC053-A689-48AF-AA95-BBE1D5125EC3}"/>
    <cellStyle name="Totals 37" xfId="10593" xr:uid="{2F0C4DF1-1307-49AA-8ED8-7FD9B98D9ECB}"/>
    <cellStyle name="Totals 38" xfId="10658" xr:uid="{9C9CEF4A-2FE7-4CDC-A561-600795412EC3}"/>
    <cellStyle name="Totals 39" xfId="12772" xr:uid="{DF470F80-F121-4291-8B08-37A12F0BD47B}"/>
    <cellStyle name="Totals 4" xfId="9820" xr:uid="{F9894CA3-EDE0-4F16-89FD-EEE9F1D488A8}"/>
    <cellStyle name="Totals 5" xfId="9847" xr:uid="{115D39C1-1B3C-4D3F-98B3-414299D295DE}"/>
    <cellStyle name="Totals 6" xfId="9848" xr:uid="{7BE94523-1448-4139-912E-EF6091D67069}"/>
    <cellStyle name="Totals 7" xfId="9823" xr:uid="{55B01ADA-D0BA-4F2F-BB25-5C05390DCC7A}"/>
    <cellStyle name="Totals 8" xfId="9825" xr:uid="{2461FC17-8744-4326-9035-7D1364F73969}"/>
    <cellStyle name="Totals 9" xfId="9849" xr:uid="{2E7E031E-53D5-4EF0-9223-ED18DC305375}"/>
    <cellStyle name="Underline_Single" xfId="5080" xr:uid="{00000000-0005-0000-0000-00000C260000}"/>
    <cellStyle name="UnProtectedCalc" xfId="5081" xr:uid="{00000000-0005-0000-0000-00000D260000}"/>
    <cellStyle name="UnProtectedCalc 2" xfId="6213" xr:uid="{00000000-0005-0000-0000-00000E260000}"/>
    <cellStyle name="UnProtectedCalc 2 2" xfId="11369" xr:uid="{FF03989C-5091-4CA9-9F5A-1EBE575E5899}"/>
    <cellStyle name="UnProtectedCalc 2 3" xfId="12783" xr:uid="{DD11770E-3182-4577-9C07-9B48FBD9D98D}"/>
    <cellStyle name="UnProtectedCalc 3" xfId="9843" xr:uid="{033E6D3F-4B60-4E97-A70D-2B7B6D4D814E}"/>
    <cellStyle name="UnProtectedCalc 4" xfId="9819" xr:uid="{C24D1764-63C6-4E8E-844D-138AA8C77CAC}"/>
    <cellStyle name="UnProtectedCalc 5" xfId="9824" xr:uid="{A4075B32-84CB-4E16-8CA2-F2B28856582D}"/>
    <cellStyle name="UnProtectedCalc 6" xfId="10567" xr:uid="{EBC66264-7323-41E9-AD92-239525711F7D}"/>
    <cellStyle name="UnProtectedCalc 7" xfId="10607" xr:uid="{CD13F7EB-1AA5-4114-9242-8677BA9514D1}"/>
    <cellStyle name="UnProtectedCalc 8" xfId="10577" xr:uid="{EBE17A7B-6147-4180-A5B9-697D5CDF7610}"/>
    <cellStyle name="UnProtectedCalc 9" xfId="10587" xr:uid="{EEBCB55A-1C9E-4EFD-BFBA-07CA59123328}"/>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10" xfId="10564" xr:uid="{8F5B4C43-305C-4E3E-B5A3-CA76006A373A}"/>
    <cellStyle name="YearFormat 11" xfId="10565" xr:uid="{39399844-1044-4BAB-A36F-F3FD8BBA7EB8}"/>
    <cellStyle name="YearFormat 12" xfId="10566" xr:uid="{0ED098B5-0852-411E-9B0D-E3DB2746FFFF}"/>
    <cellStyle name="YearFormat 2" xfId="6214" xr:uid="{00000000-0005-0000-0000-000025260000}"/>
    <cellStyle name="YearFormat 2 2" xfId="9961" xr:uid="{807B5D2A-65F1-4271-9AF2-F71C0FCD3D26}"/>
    <cellStyle name="YearFormat 2 3" xfId="10118" xr:uid="{7594D96D-0F63-4F45-BA7C-DF7CAD7B6F18}"/>
    <cellStyle name="YearFormat 2 4" xfId="11370" xr:uid="{5C16EDAE-E7AD-4124-B2C7-6BF2B7349B2B}"/>
    <cellStyle name="YearFormat 2 5" xfId="10988" xr:uid="{AD7B9B8C-B6EE-491A-BE7C-23DF6C594773}"/>
    <cellStyle name="YearFormat 3" xfId="9842" xr:uid="{B0D41E6F-C58B-47BA-970F-EA058D44E0DD}"/>
    <cellStyle name="YearFormat 4" xfId="9812" xr:uid="{74F08319-6EC9-4E1C-8E58-FCF6A6730F0C}"/>
    <cellStyle name="YearFormat 5" xfId="11338" xr:uid="{D81E916E-F3BD-4481-B5A4-73CC5CDF1322}"/>
    <cellStyle name="YearFormat 6" xfId="10562" xr:uid="{DDF05EF4-8786-4FC9-AF95-11C93A5DD8C7}"/>
    <cellStyle name="YearFormat 7" xfId="10605" xr:uid="{B07936B2-7E00-4C60-BF0A-A271FC3C5E32}"/>
    <cellStyle name="YearFormat 8" xfId="10606" xr:uid="{9B02D8C4-7360-4ED1-8923-91B4016139FD}"/>
    <cellStyle name="YearFormat 9" xfId="10563" xr:uid="{725767B0-B31E-4279-B52F-4636540DCF19}"/>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1626" y="134471"/>
          <a:ext cx="182562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399568" y="216648"/>
          <a:ext cx="1742651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tabSelected="1" zoomScale="90" zoomScaleNormal="90" workbookViewId="0"/>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38" t="s">
        <v>174</v>
      </c>
      <c r="C3" s="838"/>
    </row>
    <row r="4" spans="1:3" ht="11.25" customHeight="1"/>
    <row r="5" spans="1:3" s="30" customFormat="1" ht="25.5" customHeight="1">
      <c r="B5" s="60" t="s">
        <v>419</v>
      </c>
      <c r="C5" s="60" t="s">
        <v>173</v>
      </c>
    </row>
    <row r="6" spans="1:3" s="176" customFormat="1" ht="48" customHeight="1">
      <c r="A6" s="241"/>
      <c r="B6" s="618" t="s">
        <v>170</v>
      </c>
      <c r="C6" s="671" t="s">
        <v>595</v>
      </c>
    </row>
    <row r="7" spans="1:3" s="176" customFormat="1" ht="21" customHeight="1">
      <c r="A7" s="241"/>
      <c r="B7" s="612" t="s">
        <v>551</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C481" zoomScale="70" zoomScaleNormal="70" zoomScaleSheetLayoutView="80" zoomScalePageLayoutView="85" workbookViewId="0">
      <selection activeCell="U133" sqref="U133"/>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9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9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7" t="s">
        <v>550</v>
      </c>
      <c r="D5" s="88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90" t="s">
        <v>504</v>
      </c>
      <c r="C7" s="891" t="s">
        <v>627</v>
      </c>
      <c r="D7" s="891"/>
      <c r="E7" s="891"/>
      <c r="F7" s="891"/>
      <c r="G7" s="891"/>
      <c r="H7" s="891"/>
      <c r="I7" s="891"/>
      <c r="J7" s="891"/>
      <c r="K7" s="891"/>
      <c r="L7" s="891"/>
      <c r="M7" s="891"/>
      <c r="N7" s="891"/>
      <c r="O7" s="891"/>
      <c r="P7" s="891"/>
      <c r="Q7" s="891"/>
      <c r="R7" s="891"/>
      <c r="S7" s="891"/>
      <c r="T7" s="891"/>
      <c r="U7" s="891"/>
      <c r="V7" s="891"/>
      <c r="W7" s="891"/>
      <c r="X7" s="891"/>
      <c r="Y7" s="606"/>
      <c r="Z7" s="606"/>
      <c r="AA7" s="606"/>
      <c r="AB7" s="606"/>
      <c r="AC7" s="606"/>
      <c r="AD7" s="606"/>
      <c r="AE7" s="270"/>
      <c r="AF7" s="270"/>
      <c r="AG7" s="270"/>
      <c r="AH7" s="270"/>
      <c r="AI7" s="270"/>
      <c r="AJ7" s="270"/>
      <c r="AK7" s="270"/>
      <c r="AL7" s="270"/>
    </row>
    <row r="8" spans="1:39" s="271" customFormat="1" ht="58.5" customHeight="1">
      <c r="A8" s="509"/>
      <c r="B8" s="890"/>
      <c r="C8" s="891" t="s">
        <v>565</v>
      </c>
      <c r="D8" s="891"/>
      <c r="E8" s="891"/>
      <c r="F8" s="891"/>
      <c r="G8" s="891"/>
      <c r="H8" s="891"/>
      <c r="I8" s="891"/>
      <c r="J8" s="891"/>
      <c r="K8" s="891"/>
      <c r="L8" s="891"/>
      <c r="M8" s="891"/>
      <c r="N8" s="891"/>
      <c r="O8" s="891"/>
      <c r="P8" s="891"/>
      <c r="Q8" s="891"/>
      <c r="R8" s="891"/>
      <c r="S8" s="891"/>
      <c r="T8" s="891"/>
      <c r="U8" s="891"/>
      <c r="V8" s="891"/>
      <c r="W8" s="891"/>
      <c r="X8" s="891"/>
      <c r="Y8" s="606"/>
      <c r="Z8" s="606"/>
      <c r="AA8" s="606"/>
      <c r="AB8" s="606"/>
      <c r="AC8" s="606"/>
      <c r="AD8" s="606"/>
      <c r="AE8" s="272"/>
      <c r="AF8" s="255"/>
      <c r="AG8" s="255"/>
      <c r="AH8" s="255"/>
      <c r="AI8" s="255"/>
      <c r="AJ8" s="255"/>
      <c r="AK8" s="255"/>
      <c r="AL8" s="255"/>
      <c r="AM8" s="256"/>
    </row>
    <row r="9" spans="1:39" s="271" customFormat="1" ht="57.75" customHeight="1">
      <c r="A9" s="509"/>
      <c r="B9" s="273"/>
      <c r="C9" s="891" t="s">
        <v>564</v>
      </c>
      <c r="D9" s="891"/>
      <c r="E9" s="891"/>
      <c r="F9" s="891"/>
      <c r="G9" s="891"/>
      <c r="H9" s="891"/>
      <c r="I9" s="891"/>
      <c r="J9" s="891"/>
      <c r="K9" s="891"/>
      <c r="L9" s="891"/>
      <c r="M9" s="891"/>
      <c r="N9" s="891"/>
      <c r="O9" s="891"/>
      <c r="P9" s="891"/>
      <c r="Q9" s="891"/>
      <c r="R9" s="891"/>
      <c r="S9" s="891"/>
      <c r="T9" s="891"/>
      <c r="U9" s="891"/>
      <c r="V9" s="891"/>
      <c r="W9" s="891"/>
      <c r="X9" s="891"/>
      <c r="Y9" s="606"/>
      <c r="Z9" s="606"/>
      <c r="AA9" s="606"/>
      <c r="AB9" s="606"/>
      <c r="AC9" s="606"/>
      <c r="AD9" s="606"/>
      <c r="AE9" s="272"/>
      <c r="AF9" s="255"/>
      <c r="AG9" s="255"/>
      <c r="AH9" s="255"/>
      <c r="AI9" s="255"/>
      <c r="AJ9" s="255"/>
      <c r="AK9" s="255"/>
      <c r="AL9" s="255"/>
      <c r="AM9" s="256"/>
    </row>
    <row r="10" spans="1:39" ht="41.25" customHeight="1">
      <c r="B10" s="275"/>
      <c r="C10" s="891" t="s">
        <v>630</v>
      </c>
      <c r="D10" s="891"/>
      <c r="E10" s="891"/>
      <c r="F10" s="891"/>
      <c r="G10" s="891"/>
      <c r="H10" s="891"/>
      <c r="I10" s="891"/>
      <c r="J10" s="891"/>
      <c r="K10" s="891"/>
      <c r="L10" s="891"/>
      <c r="M10" s="891"/>
      <c r="N10" s="891"/>
      <c r="O10" s="891"/>
      <c r="P10" s="891"/>
      <c r="Q10" s="891"/>
      <c r="R10" s="891"/>
      <c r="S10" s="891"/>
      <c r="T10" s="891"/>
      <c r="U10" s="891"/>
      <c r="V10" s="891"/>
      <c r="W10" s="891"/>
      <c r="X10" s="891"/>
      <c r="Y10" s="606"/>
      <c r="Z10" s="606"/>
      <c r="AA10" s="606"/>
      <c r="AB10" s="606"/>
      <c r="AC10" s="606"/>
      <c r="AD10" s="606"/>
      <c r="AE10" s="272"/>
      <c r="AF10" s="276"/>
      <c r="AG10" s="276"/>
      <c r="AH10" s="276"/>
      <c r="AI10" s="276"/>
      <c r="AJ10" s="276"/>
      <c r="AK10" s="276"/>
      <c r="AL10" s="276"/>
    </row>
    <row r="11" spans="1:39" ht="53.25" customHeight="1">
      <c r="C11" s="891" t="s">
        <v>615</v>
      </c>
      <c r="D11" s="891"/>
      <c r="E11" s="891"/>
      <c r="F11" s="891"/>
      <c r="G11" s="891"/>
      <c r="H11" s="891"/>
      <c r="I11" s="891"/>
      <c r="J11" s="891"/>
      <c r="K11" s="891"/>
      <c r="L11" s="891"/>
      <c r="M11" s="891"/>
      <c r="N11" s="891"/>
      <c r="O11" s="891"/>
      <c r="P11" s="891"/>
      <c r="Q11" s="891"/>
      <c r="R11" s="891"/>
      <c r="S11" s="891"/>
      <c r="T11" s="891"/>
      <c r="U11" s="891"/>
      <c r="V11" s="891"/>
      <c r="W11" s="891"/>
      <c r="X11" s="891"/>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90"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90"/>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2" t="s">
        <v>211</v>
      </c>
      <c r="C19" s="894" t="s">
        <v>33</v>
      </c>
      <c r="D19" s="284" t="s">
        <v>421</v>
      </c>
      <c r="E19" s="896" t="s">
        <v>209</v>
      </c>
      <c r="F19" s="897"/>
      <c r="G19" s="897"/>
      <c r="H19" s="897"/>
      <c r="I19" s="897"/>
      <c r="J19" s="897"/>
      <c r="K19" s="897"/>
      <c r="L19" s="897"/>
      <c r="M19" s="898"/>
      <c r="N19" s="902" t="s">
        <v>213</v>
      </c>
      <c r="O19" s="284" t="s">
        <v>422</v>
      </c>
      <c r="P19" s="896" t="s">
        <v>212</v>
      </c>
      <c r="Q19" s="897"/>
      <c r="R19" s="897"/>
      <c r="S19" s="897"/>
      <c r="T19" s="897"/>
      <c r="U19" s="897"/>
      <c r="V19" s="897"/>
      <c r="W19" s="897"/>
      <c r="X19" s="898"/>
      <c r="Y19" s="899" t="s">
        <v>243</v>
      </c>
      <c r="Z19" s="900"/>
      <c r="AA19" s="900"/>
      <c r="AB19" s="900"/>
      <c r="AC19" s="900"/>
      <c r="AD19" s="900"/>
      <c r="AE19" s="900"/>
      <c r="AF19" s="900"/>
      <c r="AG19" s="900"/>
      <c r="AH19" s="900"/>
      <c r="AI19" s="900"/>
      <c r="AJ19" s="900"/>
      <c r="AK19" s="900"/>
      <c r="AL19" s="900"/>
      <c r="AM19" s="901"/>
    </row>
    <row r="20" spans="1:39" s="283" customFormat="1" ht="59.25" customHeight="1">
      <c r="A20" s="509"/>
      <c r="B20" s="893"/>
      <c r="C20" s="895"/>
      <c r="D20" s="285">
        <v>2011</v>
      </c>
      <c r="E20" s="285">
        <v>2012</v>
      </c>
      <c r="F20" s="285">
        <v>2013</v>
      </c>
      <c r="G20" s="285">
        <v>2014</v>
      </c>
      <c r="H20" s="285">
        <v>2015</v>
      </c>
      <c r="I20" s="285">
        <v>2016</v>
      </c>
      <c r="J20" s="285">
        <v>2017</v>
      </c>
      <c r="K20" s="285">
        <v>2018</v>
      </c>
      <c r="L20" s="285">
        <v>2019</v>
      </c>
      <c r="M20" s="285">
        <v>2020</v>
      </c>
      <c r="N20" s="90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50 - 4,999 kW</v>
      </c>
      <c r="AB20" s="286" t="str">
        <f>'1.  LRAMVA Summary'!G52</f>
        <v>Large Use</v>
      </c>
      <c r="AC20" s="286" t="str">
        <f>'1.  LRAMVA Summary'!H52</f>
        <v>Unmetered</v>
      </c>
      <c r="AD20" s="286" t="str">
        <f>'1.  LRAMVA Summary'!I52</f>
        <v>Steet Lights</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762">
        <v>46772.049168857789</v>
      </c>
      <c r="E22" s="762">
        <v>46772.049168857789</v>
      </c>
      <c r="F22" s="762">
        <v>46772.049168857789</v>
      </c>
      <c r="G22" s="762">
        <v>46469.090588404288</v>
      </c>
      <c r="H22" s="762">
        <v>31334.647024778606</v>
      </c>
      <c r="I22" s="762">
        <v>0</v>
      </c>
      <c r="J22" s="762">
        <v>0</v>
      </c>
      <c r="K22" s="762">
        <v>0</v>
      </c>
      <c r="L22" s="762">
        <v>0</v>
      </c>
      <c r="M22" s="762">
        <v>0</v>
      </c>
      <c r="N22" s="291"/>
      <c r="O22" s="766">
        <v>6.8499152185030061</v>
      </c>
      <c r="P22" s="766">
        <v>6.8499152185030061</v>
      </c>
      <c r="Q22" s="766">
        <v>6.8499152185030061</v>
      </c>
      <c r="R22" s="766">
        <v>6.511131787781987</v>
      </c>
      <c r="S22" s="766">
        <v>4.1198707220217816</v>
      </c>
      <c r="T22" s="766">
        <v>0</v>
      </c>
      <c r="U22" s="766">
        <v>0</v>
      </c>
      <c r="V22" s="766">
        <v>0</v>
      </c>
      <c r="W22" s="766">
        <v>0</v>
      </c>
      <c r="X22" s="766">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761">
        <v>289.10207846226524</v>
      </c>
      <c r="E25" s="761">
        <v>289.10207846226524</v>
      </c>
      <c r="F25" s="761">
        <v>289.10207846226524</v>
      </c>
      <c r="G25" s="761">
        <v>90.299087680455813</v>
      </c>
      <c r="H25" s="761">
        <v>0</v>
      </c>
      <c r="I25" s="761">
        <v>0</v>
      </c>
      <c r="J25" s="761">
        <v>0</v>
      </c>
      <c r="K25" s="761">
        <v>0</v>
      </c>
      <c r="L25" s="761">
        <v>0</v>
      </c>
      <c r="M25" s="761">
        <v>0</v>
      </c>
      <c r="N25" s="291"/>
      <c r="O25" s="767">
        <v>0.27295415731260536</v>
      </c>
      <c r="P25" s="767">
        <v>0.27295415731260536</v>
      </c>
      <c r="Q25" s="767">
        <v>0.27295415731260536</v>
      </c>
      <c r="R25" s="767">
        <v>5.0642714098680139E-2</v>
      </c>
      <c r="S25" s="767">
        <v>0</v>
      </c>
      <c r="T25" s="767">
        <v>0</v>
      </c>
      <c r="U25" s="767">
        <v>0</v>
      </c>
      <c r="V25" s="767">
        <v>0</v>
      </c>
      <c r="W25" s="767">
        <v>0</v>
      </c>
      <c r="X25" s="767">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762">
        <v>86998.285139271757</v>
      </c>
      <c r="E28" s="762">
        <v>86998.285139271757</v>
      </c>
      <c r="F28" s="762">
        <v>86998.285139271757</v>
      </c>
      <c r="G28" s="762">
        <v>86998.285139271757</v>
      </c>
      <c r="H28" s="762">
        <v>86998.285139271757</v>
      </c>
      <c r="I28" s="762">
        <v>86998.285139271757</v>
      </c>
      <c r="J28" s="762">
        <v>86998.285139271757</v>
      </c>
      <c r="K28" s="762">
        <v>86998.285139271757</v>
      </c>
      <c r="L28" s="762">
        <v>86998.285139271757</v>
      </c>
      <c r="M28" s="762">
        <v>86998.285139271757</v>
      </c>
      <c r="N28" s="291"/>
      <c r="O28" s="768">
        <v>48.585570420113896</v>
      </c>
      <c r="P28" s="768">
        <v>48.585570420113896</v>
      </c>
      <c r="Q28" s="768">
        <v>48.585570420113896</v>
      </c>
      <c r="R28" s="768">
        <v>48.585570420113896</v>
      </c>
      <c r="S28" s="768">
        <v>48.585570420113896</v>
      </c>
      <c r="T28" s="768">
        <v>48.585570420113896</v>
      </c>
      <c r="U28" s="768">
        <v>48.585570420113896</v>
      </c>
      <c r="V28" s="768">
        <v>48.585570420113896</v>
      </c>
      <c r="W28" s="768">
        <v>48.585570420113896</v>
      </c>
      <c r="X28" s="768">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762">
        <v>-11232.164920184281</v>
      </c>
      <c r="E29" s="762">
        <v>-11232.164920184281</v>
      </c>
      <c r="F29" s="762">
        <v>-11232.164920184281</v>
      </c>
      <c r="G29" s="762">
        <v>-11232.164920184281</v>
      </c>
      <c r="H29" s="762">
        <v>-11232.164920184281</v>
      </c>
      <c r="I29" s="762">
        <v>-11232.164920184281</v>
      </c>
      <c r="J29" s="762">
        <v>-11232.164920184281</v>
      </c>
      <c r="K29" s="762">
        <v>-11232.164920184281</v>
      </c>
      <c r="L29" s="762">
        <v>-11232.164920184281</v>
      </c>
      <c r="M29" s="762">
        <v>-11232.164920184281</v>
      </c>
      <c r="N29" s="468"/>
      <c r="O29" s="768">
        <v>-6.1621266416101683</v>
      </c>
      <c r="P29" s="768">
        <v>-6.1621266416101683</v>
      </c>
      <c r="Q29" s="768">
        <v>-6.1621266416101683</v>
      </c>
      <c r="R29" s="768">
        <v>-6.1621266416101683</v>
      </c>
      <c r="S29" s="768">
        <v>-6.1621266416101683</v>
      </c>
      <c r="T29" s="768">
        <v>-6.1621266416101683</v>
      </c>
      <c r="U29" s="768">
        <v>-6.1621266416101683</v>
      </c>
      <c r="V29" s="768">
        <v>-6.1621266416101683</v>
      </c>
      <c r="W29" s="768">
        <v>-6.1621266416101683</v>
      </c>
      <c r="X29" s="768">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763">
        <v>32224.924559759991</v>
      </c>
      <c r="E31" s="763">
        <v>32224.924559759991</v>
      </c>
      <c r="F31" s="763">
        <v>32224.924559759991</v>
      </c>
      <c r="G31" s="763">
        <v>32224.924559759991</v>
      </c>
      <c r="H31" s="763">
        <v>29722.944236200805</v>
      </c>
      <c r="I31" s="763">
        <v>26989.636123496348</v>
      </c>
      <c r="J31" s="763">
        <v>21088.614402166382</v>
      </c>
      <c r="K31" s="763">
        <v>20964.178427016246</v>
      </c>
      <c r="L31" s="763">
        <v>26199.466863279893</v>
      </c>
      <c r="M31" s="763">
        <v>10486.240795684773</v>
      </c>
      <c r="N31" s="291"/>
      <c r="O31" s="769">
        <v>2.049155173217589</v>
      </c>
      <c r="P31" s="769">
        <v>2.049155173217589</v>
      </c>
      <c r="Q31" s="769">
        <v>2.049155173217589</v>
      </c>
      <c r="R31" s="769">
        <v>2.049155173217589</v>
      </c>
      <c r="S31" s="769">
        <v>1.9333061031371792</v>
      </c>
      <c r="T31" s="769">
        <v>1.8067458739785409</v>
      </c>
      <c r="U31" s="769">
        <v>1.5335111596591706</v>
      </c>
      <c r="V31" s="769">
        <v>1.5193061396648633</v>
      </c>
      <c r="W31" s="769">
        <v>1.7617154389039118</v>
      </c>
      <c r="X31" s="769">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763">
        <v>437.1282978105275</v>
      </c>
      <c r="E32" s="763">
        <v>437.1282978105275</v>
      </c>
      <c r="F32" s="763">
        <v>437.1282978105275</v>
      </c>
      <c r="G32" s="763">
        <v>437.1282978105275</v>
      </c>
      <c r="H32" s="763">
        <v>437.1282978105275</v>
      </c>
      <c r="I32" s="763">
        <v>399.3957236423413</v>
      </c>
      <c r="J32" s="763">
        <v>245.02582377538795</v>
      </c>
      <c r="K32" s="763">
        <v>244.69221526292108</v>
      </c>
      <c r="L32" s="763">
        <v>244.69221526292108</v>
      </c>
      <c r="M32" s="763">
        <v>86.673562965357789</v>
      </c>
      <c r="N32" s="468"/>
      <c r="O32" s="769">
        <v>2.5529453026157091E-2</v>
      </c>
      <c r="P32" s="769">
        <v>2.5529453026157091E-2</v>
      </c>
      <c r="Q32" s="769">
        <v>2.5529453026157091E-2</v>
      </c>
      <c r="R32" s="769">
        <v>2.5529453026157091E-2</v>
      </c>
      <c r="S32" s="769">
        <v>2.5529453026157091E-2</v>
      </c>
      <c r="T32" s="769">
        <v>2.378232352719039E-2</v>
      </c>
      <c r="U32" s="769">
        <v>1.6634541756248115E-2</v>
      </c>
      <c r="V32" s="769">
        <v>1.6596458592724503E-2</v>
      </c>
      <c r="W32" s="769">
        <v>1.6596458592724503E-2</v>
      </c>
      <c r="X32" s="769">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764">
        <v>46602.048670888827</v>
      </c>
      <c r="E34" s="764">
        <v>46602.048670888827</v>
      </c>
      <c r="F34" s="764">
        <v>46602.048670888827</v>
      </c>
      <c r="G34" s="764">
        <v>46602.048670888827</v>
      </c>
      <c r="H34" s="764">
        <v>42590.840485994297</v>
      </c>
      <c r="I34" s="764">
        <v>38208.76450790582</v>
      </c>
      <c r="J34" s="764">
        <v>28806.972691022846</v>
      </c>
      <c r="K34" s="764">
        <v>28701.88600959579</v>
      </c>
      <c r="L34" s="764">
        <v>37095.170172578793</v>
      </c>
      <c r="M34" s="764">
        <v>11903.516817058471</v>
      </c>
      <c r="N34" s="291"/>
      <c r="O34" s="770">
        <v>2.6664537014893233</v>
      </c>
      <c r="P34" s="770">
        <v>2.6664537014893233</v>
      </c>
      <c r="Q34" s="770">
        <v>2.6664537014893233</v>
      </c>
      <c r="R34" s="770">
        <v>2.6664537014893233</v>
      </c>
      <c r="S34" s="770">
        <v>2.4807229290514683</v>
      </c>
      <c r="T34" s="770">
        <v>2.2778198836905497</v>
      </c>
      <c r="U34" s="770">
        <v>1.8424891863147672</v>
      </c>
      <c r="V34" s="770">
        <v>1.8304929898048294</v>
      </c>
      <c r="W34" s="770">
        <v>2.2191268076036033</v>
      </c>
      <c r="X34" s="770">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764">
        <v>3462.3765969673914</v>
      </c>
      <c r="E35" s="764">
        <v>3462.3765969673914</v>
      </c>
      <c r="F35" s="764">
        <v>3462.3765969673914</v>
      </c>
      <c r="G35" s="764">
        <v>3462.3765969673914</v>
      </c>
      <c r="H35" s="764">
        <v>3462.3765969673914</v>
      </c>
      <c r="I35" s="764">
        <v>3146.3078848452219</v>
      </c>
      <c r="J35" s="764">
        <v>1698.6575066213995</v>
      </c>
      <c r="K35" s="764">
        <v>1698.3114480882095</v>
      </c>
      <c r="L35" s="764">
        <v>1698.3114480882095</v>
      </c>
      <c r="M35" s="764">
        <v>374.66064969974252</v>
      </c>
      <c r="N35" s="468"/>
      <c r="O35" s="770">
        <v>0.17104864633154734</v>
      </c>
      <c r="P35" s="770">
        <v>0.17104864633154734</v>
      </c>
      <c r="Q35" s="770">
        <v>0.17104864633154734</v>
      </c>
      <c r="R35" s="770">
        <v>0.17104864633154734</v>
      </c>
      <c r="S35" s="770">
        <v>0.17104864633154734</v>
      </c>
      <c r="T35" s="770">
        <v>0.1564137325250399</v>
      </c>
      <c r="U35" s="770">
        <v>8.9383249295575354E-2</v>
      </c>
      <c r="V35" s="770">
        <v>8.9343744896809366E-2</v>
      </c>
      <c r="W35" s="770">
        <v>8.9343744896809366E-2</v>
      </c>
      <c r="X35" s="770">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765">
        <v>0</v>
      </c>
      <c r="E37" s="765">
        <v>0</v>
      </c>
      <c r="F37" s="765">
        <v>0</v>
      </c>
      <c r="G37" s="765">
        <v>0</v>
      </c>
      <c r="H37" s="765">
        <v>0</v>
      </c>
      <c r="I37" s="765">
        <v>0</v>
      </c>
      <c r="J37" s="765">
        <v>0</v>
      </c>
      <c r="K37" s="765">
        <v>0</v>
      </c>
      <c r="L37" s="765">
        <v>0</v>
      </c>
      <c r="M37" s="765">
        <v>0</v>
      </c>
      <c r="N37" s="291"/>
      <c r="O37" s="771">
        <v>0</v>
      </c>
      <c r="P37" s="771">
        <v>0</v>
      </c>
      <c r="Q37" s="771">
        <v>0</v>
      </c>
      <c r="R37" s="771">
        <v>0</v>
      </c>
      <c r="S37" s="771">
        <v>0</v>
      </c>
      <c r="T37" s="771">
        <v>0</v>
      </c>
      <c r="U37" s="771">
        <v>0</v>
      </c>
      <c r="V37" s="771">
        <v>0</v>
      </c>
      <c r="W37" s="771">
        <v>0</v>
      </c>
      <c r="X37" s="771">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772">
        <v>78073.766080928239</v>
      </c>
      <c r="E50" s="772">
        <v>78073.766080928239</v>
      </c>
      <c r="F50" s="772">
        <v>78073.766080928239</v>
      </c>
      <c r="G50" s="772">
        <v>78073.766080928239</v>
      </c>
      <c r="H50" s="772">
        <v>78073.766080928239</v>
      </c>
      <c r="I50" s="772">
        <v>78073.766080928239</v>
      </c>
      <c r="J50" s="772">
        <v>78073.766080928239</v>
      </c>
      <c r="K50" s="772">
        <v>40268.660825533712</v>
      </c>
      <c r="L50" s="772">
        <v>22566.320642376089</v>
      </c>
      <c r="M50" s="772">
        <v>22566.320642376089</v>
      </c>
      <c r="N50" s="772">
        <v>12</v>
      </c>
      <c r="O50" s="772">
        <v>15.294118567719918</v>
      </c>
      <c r="P50" s="772">
        <v>15.294118567719918</v>
      </c>
      <c r="Q50" s="772">
        <v>15.294118567719918</v>
      </c>
      <c r="R50" s="772">
        <v>15.294118567719918</v>
      </c>
      <c r="S50" s="772">
        <v>15.294118567719918</v>
      </c>
      <c r="T50" s="772">
        <v>15.294118567719918</v>
      </c>
      <c r="U50" s="772">
        <v>15.294118567719918</v>
      </c>
      <c r="V50" s="772">
        <v>6.2738251009774535</v>
      </c>
      <c r="W50" s="772">
        <v>0</v>
      </c>
      <c r="X50" s="772">
        <v>0</v>
      </c>
      <c r="Y50" s="415"/>
      <c r="Z50" s="415">
        <v>0.6</v>
      </c>
      <c r="AA50" s="415">
        <v>0.4</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773">
        <v>451696.23381235532</v>
      </c>
      <c r="E53" s="773">
        <v>451696.23381235532</v>
      </c>
      <c r="F53" s="773">
        <v>426576.26508573582</v>
      </c>
      <c r="G53" s="773">
        <v>257910.5797033397</v>
      </c>
      <c r="H53" s="773">
        <v>257910.5797033397</v>
      </c>
      <c r="I53" s="773">
        <v>257910.5797033397</v>
      </c>
      <c r="J53" s="773">
        <v>109694.38866321639</v>
      </c>
      <c r="K53" s="773">
        <v>109563.79631744702</v>
      </c>
      <c r="L53" s="773">
        <v>109563.79631744702</v>
      </c>
      <c r="M53" s="773">
        <v>109563.79631744702</v>
      </c>
      <c r="N53" s="773">
        <v>12</v>
      </c>
      <c r="O53" s="773">
        <v>170.97650009584177</v>
      </c>
      <c r="P53" s="773">
        <v>170.97650009584177</v>
      </c>
      <c r="Q53" s="773">
        <v>162.27541767016069</v>
      </c>
      <c r="R53" s="773">
        <v>102.33334745320033</v>
      </c>
      <c r="S53" s="773">
        <v>102.33334745320033</v>
      </c>
      <c r="T53" s="773">
        <v>102.33334745320033</v>
      </c>
      <c r="U53" s="773">
        <v>42.852139652854426</v>
      </c>
      <c r="V53" s="773">
        <v>42.678164090582463</v>
      </c>
      <c r="W53" s="773">
        <v>42.678164090582463</v>
      </c>
      <c r="X53" s="773">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774">
        <v>22210.92</v>
      </c>
      <c r="E59" s="774">
        <v>22210.92</v>
      </c>
      <c r="F59" s="774">
        <v>22210.92</v>
      </c>
      <c r="G59" s="774">
        <v>22210.92</v>
      </c>
      <c r="H59" s="774">
        <v>22210.92</v>
      </c>
      <c r="I59" s="774">
        <v>22210.92</v>
      </c>
      <c r="J59" s="774">
        <v>22210.92</v>
      </c>
      <c r="K59" s="774">
        <v>22210.92</v>
      </c>
      <c r="L59" s="774">
        <v>22210.92</v>
      </c>
      <c r="M59" s="774">
        <v>22210.92</v>
      </c>
      <c r="N59" s="774">
        <v>12</v>
      </c>
      <c r="O59" s="774">
        <v>4.6349999999999998</v>
      </c>
      <c r="P59" s="774">
        <v>4.6349999999999998</v>
      </c>
      <c r="Q59" s="774">
        <v>4.6349999999999998</v>
      </c>
      <c r="R59" s="774">
        <v>4.6349999999999998</v>
      </c>
      <c r="S59" s="774">
        <v>4.6349999999999998</v>
      </c>
      <c r="T59" s="774">
        <v>4.6349999999999998</v>
      </c>
      <c r="U59" s="774">
        <v>4.6349999999999998</v>
      </c>
      <c r="V59" s="774">
        <v>4.6349999999999998</v>
      </c>
      <c r="W59" s="774">
        <v>4.6349999999999998</v>
      </c>
      <c r="X59" s="774">
        <v>4.6349999999999998</v>
      </c>
      <c r="Y59" s="415"/>
      <c r="Z59" s="415"/>
      <c r="AA59" s="415">
        <v>1</v>
      </c>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774">
        <v>17.990000000001601</v>
      </c>
      <c r="E60" s="774">
        <v>17.990000000001601</v>
      </c>
      <c r="F60" s="774">
        <v>17.990000000001601</v>
      </c>
      <c r="G60" s="774">
        <v>17.990000000001601</v>
      </c>
      <c r="H60" s="774">
        <v>17.990000000001601</v>
      </c>
      <c r="I60" s="774">
        <v>17.990000000001601</v>
      </c>
      <c r="J60" s="774">
        <v>17.990000000001601</v>
      </c>
      <c r="K60" s="774">
        <v>17.990000000001601</v>
      </c>
      <c r="L60" s="774">
        <v>17.990000000001601</v>
      </c>
      <c r="M60" s="774">
        <v>17.990000000001601</v>
      </c>
      <c r="N60" s="774">
        <v>12</v>
      </c>
      <c r="O60" s="774">
        <v>-1</v>
      </c>
      <c r="P60" s="774">
        <v>-1</v>
      </c>
      <c r="Q60" s="774">
        <v>-1</v>
      </c>
      <c r="R60" s="774">
        <v>-1</v>
      </c>
      <c r="S60" s="774">
        <v>-1</v>
      </c>
      <c r="T60" s="774">
        <v>-1</v>
      </c>
      <c r="U60" s="774">
        <v>-1</v>
      </c>
      <c r="V60" s="774">
        <v>-1</v>
      </c>
      <c r="W60" s="774">
        <v>-1</v>
      </c>
      <c r="X60" s="774">
        <v>-1</v>
      </c>
      <c r="Y60" s="411">
        <f>Y59</f>
        <v>0</v>
      </c>
      <c r="Z60" s="411">
        <f>Z59</f>
        <v>0</v>
      </c>
      <c r="AA60" s="411">
        <f t="shared" ref="AA60:AL60" si="12">AA59</f>
        <v>1</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775">
        <v>165617.94868325171</v>
      </c>
      <c r="E102" s="775">
        <v>165617.94868325171</v>
      </c>
      <c r="F102" s="775">
        <v>165617.94868325171</v>
      </c>
      <c r="G102" s="775">
        <v>165617.94868325171</v>
      </c>
      <c r="H102" s="775">
        <v>165617.94868325171</v>
      </c>
      <c r="I102" s="775">
        <v>165617.94868325171</v>
      </c>
      <c r="J102" s="775">
        <v>165617.94868325171</v>
      </c>
      <c r="K102" s="775">
        <v>165617.94868325171</v>
      </c>
      <c r="L102" s="775">
        <v>165617.94868325171</v>
      </c>
      <c r="M102" s="775">
        <v>165617.94868325171</v>
      </c>
      <c r="N102" s="775">
        <v>12</v>
      </c>
      <c r="O102" s="775">
        <v>30.13088328932</v>
      </c>
      <c r="P102" s="775">
        <v>30.13088328932</v>
      </c>
      <c r="Q102" s="775">
        <v>30.13088328932</v>
      </c>
      <c r="R102" s="775">
        <v>30.13088328932</v>
      </c>
      <c r="S102" s="775">
        <v>30.13088328932</v>
      </c>
      <c r="T102" s="775">
        <v>30.13088328932</v>
      </c>
      <c r="U102" s="775">
        <v>30.13088328932</v>
      </c>
      <c r="V102" s="775">
        <v>30.13088328932</v>
      </c>
      <c r="W102" s="775">
        <v>30.13088328932</v>
      </c>
      <c r="X102" s="775">
        <v>30.13088328932</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776">
        <v>92389.579740231638</v>
      </c>
      <c r="E105" s="776">
        <v>92389.579740231638</v>
      </c>
      <c r="F105" s="776">
        <v>92389.579740231638</v>
      </c>
      <c r="G105" s="776">
        <v>92389.579740231638</v>
      </c>
      <c r="H105" s="776">
        <v>92389.579740231638</v>
      </c>
      <c r="I105" s="776">
        <v>92389.579740231638</v>
      </c>
      <c r="J105" s="776">
        <v>92389.579740231638</v>
      </c>
      <c r="K105" s="776">
        <v>92389.579740231638</v>
      </c>
      <c r="L105" s="776">
        <v>92389.579740231638</v>
      </c>
      <c r="M105" s="776">
        <v>92389.579740231638</v>
      </c>
      <c r="N105" s="776">
        <v>12</v>
      </c>
      <c r="O105" s="776">
        <v>17.98862533883015</v>
      </c>
      <c r="P105" s="776">
        <v>17.98862533883015</v>
      </c>
      <c r="Q105" s="776">
        <v>17.98862533883015</v>
      </c>
      <c r="R105" s="776">
        <v>17.98862533883015</v>
      </c>
      <c r="S105" s="776">
        <v>17.98862533883015</v>
      </c>
      <c r="T105" s="776">
        <v>17.98862533883015</v>
      </c>
      <c r="U105" s="776">
        <v>17.98862533883015</v>
      </c>
      <c r="V105" s="776">
        <v>17.98862533883015</v>
      </c>
      <c r="W105" s="776">
        <v>17.98862533883015</v>
      </c>
      <c r="X105" s="776">
        <v>17.98862533883015</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776">
        <v>21537.172259768369</v>
      </c>
      <c r="E106" s="776">
        <v>21537.172259768369</v>
      </c>
      <c r="F106" s="776">
        <v>21537.172259768369</v>
      </c>
      <c r="G106" s="776">
        <v>21537.172259768369</v>
      </c>
      <c r="H106" s="776">
        <v>21537.172259768402</v>
      </c>
      <c r="I106" s="776">
        <v>21537.172259768402</v>
      </c>
      <c r="J106" s="776">
        <v>21537.172259768402</v>
      </c>
      <c r="K106" s="776">
        <v>21537.172259768402</v>
      </c>
      <c r="L106" s="776">
        <v>21537.172259768402</v>
      </c>
      <c r="M106" s="776">
        <v>21537.172259768402</v>
      </c>
      <c r="N106" s="776">
        <v>12</v>
      </c>
      <c r="O106" s="776">
        <v>4.1933746611698544</v>
      </c>
      <c r="P106" s="776">
        <v>4.1933746611698544</v>
      </c>
      <c r="Q106" s="776">
        <v>4.1933746611698544</v>
      </c>
      <c r="R106" s="776">
        <v>4.1933746611698544</v>
      </c>
      <c r="S106" s="776">
        <v>4.1933746611698499</v>
      </c>
      <c r="T106" s="776">
        <v>4.1933746611698499</v>
      </c>
      <c r="U106" s="776">
        <v>4.1933746611698499</v>
      </c>
      <c r="V106" s="776">
        <v>4.1933746611698499</v>
      </c>
      <c r="W106" s="776">
        <v>4.1933746611698499</v>
      </c>
      <c r="X106" s="776">
        <v>4.1933746611698499</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744.78636859689573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744.78636859689573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744.78636859689573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744.78636859689573</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744.78636859689561</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744.78636859689561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744.78636859689561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701.48895995653174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671.37459947184004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671.37459947184004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2" t="s">
        <v>211</v>
      </c>
      <c r="C147" s="894" t="s">
        <v>33</v>
      </c>
      <c r="D147" s="284" t="s">
        <v>421</v>
      </c>
      <c r="E147" s="896" t="s">
        <v>209</v>
      </c>
      <c r="F147" s="897"/>
      <c r="G147" s="897"/>
      <c r="H147" s="897"/>
      <c r="I147" s="897"/>
      <c r="J147" s="897"/>
      <c r="K147" s="897"/>
      <c r="L147" s="897"/>
      <c r="M147" s="898"/>
      <c r="N147" s="902" t="s">
        <v>213</v>
      </c>
      <c r="O147" s="284" t="s">
        <v>422</v>
      </c>
      <c r="P147" s="896" t="s">
        <v>212</v>
      </c>
      <c r="Q147" s="897"/>
      <c r="R147" s="897"/>
      <c r="S147" s="897"/>
      <c r="T147" s="897"/>
      <c r="U147" s="897"/>
      <c r="V147" s="897"/>
      <c r="W147" s="897"/>
      <c r="X147" s="898"/>
      <c r="Y147" s="899" t="s">
        <v>243</v>
      </c>
      <c r="Z147" s="900"/>
      <c r="AA147" s="900"/>
      <c r="AB147" s="900"/>
      <c r="AC147" s="900"/>
      <c r="AD147" s="900"/>
      <c r="AE147" s="900"/>
      <c r="AF147" s="900"/>
      <c r="AG147" s="900"/>
      <c r="AH147" s="900"/>
      <c r="AI147" s="900"/>
      <c r="AJ147" s="900"/>
      <c r="AK147" s="900"/>
      <c r="AL147" s="900"/>
      <c r="AM147" s="901"/>
    </row>
    <row r="148" spans="1:39" ht="60.75" customHeight="1">
      <c r="B148" s="893"/>
      <c r="C148" s="895"/>
      <c r="D148" s="285">
        <v>2012</v>
      </c>
      <c r="E148" s="285">
        <v>2013</v>
      </c>
      <c r="F148" s="285">
        <v>2014</v>
      </c>
      <c r="G148" s="285">
        <v>2015</v>
      </c>
      <c r="H148" s="285">
        <v>2016</v>
      </c>
      <c r="I148" s="285">
        <v>2017</v>
      </c>
      <c r="J148" s="285">
        <v>2018</v>
      </c>
      <c r="K148" s="285">
        <v>2019</v>
      </c>
      <c r="L148" s="285">
        <v>2020</v>
      </c>
      <c r="M148" s="285">
        <v>2021</v>
      </c>
      <c r="N148" s="90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50 - 4,999 kW</v>
      </c>
      <c r="AB148" s="285" t="str">
        <f>'1.  LRAMVA Summary'!G52</f>
        <v>Large Use</v>
      </c>
      <c r="AC148" s="285" t="str">
        <f>'1.  LRAMVA Summary'!H52</f>
        <v>Unmetered</v>
      </c>
      <c r="AD148" s="285" t="str">
        <f>'1.  LRAMVA Summary'!I52</f>
        <v>Steet Lights</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777">
        <v>27028.694359492514</v>
      </c>
      <c r="E150" s="777">
        <v>27028.694359492514</v>
      </c>
      <c r="F150" s="777">
        <v>27028.694359492514</v>
      </c>
      <c r="G150" s="777">
        <v>26721.239194492518</v>
      </c>
      <c r="H150" s="777">
        <v>14023.907822569401</v>
      </c>
      <c r="I150" s="777">
        <v>0</v>
      </c>
      <c r="J150" s="777">
        <v>0</v>
      </c>
      <c r="K150" s="777">
        <v>0</v>
      </c>
      <c r="L150" s="777">
        <v>0</v>
      </c>
      <c r="M150" s="777">
        <v>0</v>
      </c>
      <c r="N150" s="291"/>
      <c r="O150" s="782">
        <v>4.538088269684585</v>
      </c>
      <c r="P150" s="782">
        <v>4.538088269684585</v>
      </c>
      <c r="Q150" s="782">
        <v>4.538088269684585</v>
      </c>
      <c r="R150" s="782">
        <v>4.1942765333222169</v>
      </c>
      <c r="S150" s="782">
        <v>1.8438595207677833</v>
      </c>
      <c r="T150" s="782">
        <v>0</v>
      </c>
      <c r="U150" s="782">
        <v>0</v>
      </c>
      <c r="V150" s="782">
        <v>0</v>
      </c>
      <c r="W150" s="782">
        <v>0</v>
      </c>
      <c r="X150" s="782">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782"/>
      <c r="P151" s="782"/>
      <c r="Q151" s="782"/>
      <c r="R151" s="782"/>
      <c r="S151" s="782"/>
      <c r="T151" s="782"/>
      <c r="U151" s="782"/>
      <c r="V151" s="782"/>
      <c r="W151" s="782"/>
      <c r="X151" s="782"/>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778">
        <v>683.4957449602158</v>
      </c>
      <c r="E153" s="778">
        <v>683.4957449602158</v>
      </c>
      <c r="F153" s="778">
        <v>683.4957449602158</v>
      </c>
      <c r="G153" s="778">
        <v>680.48102898426271</v>
      </c>
      <c r="H153" s="778">
        <v>0</v>
      </c>
      <c r="I153" s="778">
        <v>0</v>
      </c>
      <c r="J153" s="778">
        <v>0</v>
      </c>
      <c r="K153" s="778">
        <v>0</v>
      </c>
      <c r="L153" s="778">
        <v>0</v>
      </c>
      <c r="M153" s="778">
        <v>0</v>
      </c>
      <c r="N153" s="291"/>
      <c r="O153" s="783">
        <v>0.38500746719176132</v>
      </c>
      <c r="P153" s="783">
        <v>0.38500746719176132</v>
      </c>
      <c r="Q153" s="783">
        <v>0.38500746719176132</v>
      </c>
      <c r="R153" s="783">
        <v>0.38163626107027104</v>
      </c>
      <c r="S153" s="783">
        <v>0</v>
      </c>
      <c r="T153" s="783">
        <v>0</v>
      </c>
      <c r="U153" s="783">
        <v>0</v>
      </c>
      <c r="V153" s="783">
        <v>0</v>
      </c>
      <c r="W153" s="783">
        <v>0</v>
      </c>
      <c r="X153" s="783">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779">
        <v>53256.939773375299</v>
      </c>
      <c r="E156" s="779">
        <v>53256.939773375299</v>
      </c>
      <c r="F156" s="779">
        <v>53256.939773375299</v>
      </c>
      <c r="G156" s="779">
        <v>53256.939773375299</v>
      </c>
      <c r="H156" s="779">
        <v>53256.939773375299</v>
      </c>
      <c r="I156" s="779">
        <v>53256.939773375299</v>
      </c>
      <c r="J156" s="779">
        <v>53256.939773375299</v>
      </c>
      <c r="K156" s="779">
        <v>53256.939773375299</v>
      </c>
      <c r="L156" s="779">
        <v>53256.939773375299</v>
      </c>
      <c r="M156" s="779">
        <v>53256.939773375299</v>
      </c>
      <c r="N156" s="291"/>
      <c r="O156" s="784">
        <v>32.12153119530366</v>
      </c>
      <c r="P156" s="784">
        <v>32.12153119530366</v>
      </c>
      <c r="Q156" s="784">
        <v>32.12153119530366</v>
      </c>
      <c r="R156" s="784">
        <v>32.12153119530366</v>
      </c>
      <c r="S156" s="784">
        <v>32.12153119530366</v>
      </c>
      <c r="T156" s="784">
        <v>32.12153119530366</v>
      </c>
      <c r="U156" s="784">
        <v>32.12153119530366</v>
      </c>
      <c r="V156" s="784">
        <v>32.12153119530366</v>
      </c>
      <c r="W156" s="784">
        <v>32.12153119530366</v>
      </c>
      <c r="X156" s="784">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79">
        <v>1788.7935265667384</v>
      </c>
      <c r="E157" s="779">
        <v>1788.7935265667384</v>
      </c>
      <c r="F157" s="779">
        <v>1788.7935265667384</v>
      </c>
      <c r="G157" s="779">
        <v>1788.7935265667384</v>
      </c>
      <c r="H157" s="779">
        <v>1788.7935265667384</v>
      </c>
      <c r="I157" s="779">
        <v>1788.7935265667384</v>
      </c>
      <c r="J157" s="779">
        <v>1788.7935265667384</v>
      </c>
      <c r="K157" s="779">
        <v>1788.7935265667384</v>
      </c>
      <c r="L157" s="779">
        <v>1788.7935265667384</v>
      </c>
      <c r="M157" s="779">
        <v>1788.7935265667384</v>
      </c>
      <c r="N157" s="468"/>
      <c r="O157" s="784">
        <v>0.87281663600000003</v>
      </c>
      <c r="P157" s="784">
        <v>0.87281663600000003</v>
      </c>
      <c r="Q157" s="784">
        <v>0.87281663600000003</v>
      </c>
      <c r="R157" s="784">
        <v>0.87281663600000003</v>
      </c>
      <c r="S157" s="784">
        <v>0.87281663600000003</v>
      </c>
      <c r="T157" s="784">
        <v>0.87281663600000003</v>
      </c>
      <c r="U157" s="784">
        <v>0.87281663600000003</v>
      </c>
      <c r="V157" s="784">
        <v>0.87281663600000003</v>
      </c>
      <c r="W157" s="784">
        <v>0.87281663600000003</v>
      </c>
      <c r="X157" s="784">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780">
        <v>2217.240009038243</v>
      </c>
      <c r="E159" s="780">
        <v>2217.240009038243</v>
      </c>
      <c r="F159" s="780">
        <v>2217.240009038243</v>
      </c>
      <c r="G159" s="780">
        <v>2217.240009038243</v>
      </c>
      <c r="H159" s="780">
        <v>2183.9293271976376</v>
      </c>
      <c r="I159" s="780">
        <v>2183.9293271976376</v>
      </c>
      <c r="J159" s="780">
        <v>1028.4048960878197</v>
      </c>
      <c r="K159" s="780">
        <v>1022.7290982912134</v>
      </c>
      <c r="L159" s="780">
        <v>1022.7290982912134</v>
      </c>
      <c r="M159" s="780">
        <v>1022.7290982912134</v>
      </c>
      <c r="N159" s="291"/>
      <c r="O159" s="785">
        <v>0.36538830901276814</v>
      </c>
      <c r="P159" s="785">
        <v>0.36538830901276814</v>
      </c>
      <c r="Q159" s="785">
        <v>0.36538830901276814</v>
      </c>
      <c r="R159" s="785">
        <v>0.36538830901276814</v>
      </c>
      <c r="S159" s="785">
        <v>0.36384592617360617</v>
      </c>
      <c r="T159" s="785">
        <v>0.36384592617360617</v>
      </c>
      <c r="U159" s="785">
        <v>0.31034173609714855</v>
      </c>
      <c r="V159" s="785">
        <v>0.30969381397424828</v>
      </c>
      <c r="W159" s="785">
        <v>0.30969381397424828</v>
      </c>
      <c r="X159" s="78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780"/>
      <c r="E160" s="780"/>
      <c r="F160" s="780"/>
      <c r="G160" s="780"/>
      <c r="H160" s="780"/>
      <c r="I160" s="780"/>
      <c r="J160" s="780"/>
      <c r="K160" s="780"/>
      <c r="L160" s="780"/>
      <c r="M160" s="780"/>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781">
        <v>42469.833337032665</v>
      </c>
      <c r="E162" s="781">
        <v>42469.833337032665</v>
      </c>
      <c r="F162" s="781">
        <v>42469.833337032665</v>
      </c>
      <c r="G162" s="781">
        <v>42469.833337032665</v>
      </c>
      <c r="H162" s="781">
        <v>38177.67842803667</v>
      </c>
      <c r="I162" s="781">
        <v>31043.905638623441</v>
      </c>
      <c r="J162" s="781">
        <v>21175.127616814651</v>
      </c>
      <c r="K162" s="781">
        <v>21131.111225738925</v>
      </c>
      <c r="L162" s="781">
        <v>21131.111225738925</v>
      </c>
      <c r="M162" s="781">
        <v>10732.996490027179</v>
      </c>
      <c r="N162" s="291"/>
      <c r="O162" s="786">
        <v>2.3469274783157088</v>
      </c>
      <c r="P162" s="786">
        <v>2.3469274783157088</v>
      </c>
      <c r="Q162" s="786">
        <v>2.3469274783157088</v>
      </c>
      <c r="R162" s="786">
        <v>2.3469274783157088</v>
      </c>
      <c r="S162" s="786">
        <v>2.1481880437301868</v>
      </c>
      <c r="T162" s="786">
        <v>1.8178733182159552</v>
      </c>
      <c r="U162" s="786">
        <v>1.3609197818947094</v>
      </c>
      <c r="V162" s="786">
        <v>1.3558950797171156</v>
      </c>
      <c r="W162" s="786">
        <v>1.3558950797171156</v>
      </c>
      <c r="X162" s="786">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787">
        <v>411292.57964569802</v>
      </c>
      <c r="E178" s="787">
        <v>411292.57964569802</v>
      </c>
      <c r="F178" s="787">
        <v>411292.57964569802</v>
      </c>
      <c r="G178" s="787">
        <v>411292.57964569802</v>
      </c>
      <c r="H178" s="787">
        <v>411292.57964569802</v>
      </c>
      <c r="I178" s="787">
        <v>405416.03305636725</v>
      </c>
      <c r="J178" s="787">
        <v>379829.40888350923</v>
      </c>
      <c r="K178" s="787">
        <v>379829.40888350923</v>
      </c>
      <c r="L178" s="787">
        <v>378866.91717643052</v>
      </c>
      <c r="M178" s="787">
        <v>33834.418391044557</v>
      </c>
      <c r="N178" s="295">
        <v>12</v>
      </c>
      <c r="O178" s="788">
        <v>76.392680486287261</v>
      </c>
      <c r="P178" s="788">
        <v>76.392680486287261</v>
      </c>
      <c r="Q178" s="788">
        <v>76.392680486287261</v>
      </c>
      <c r="R178" s="788">
        <v>76.392680486287261</v>
      </c>
      <c r="S178" s="788">
        <v>76.392680486287261</v>
      </c>
      <c r="T178" s="788">
        <v>74.61612327056956</v>
      </c>
      <c r="U178" s="788">
        <v>70.448220353693969</v>
      </c>
      <c r="V178" s="788">
        <v>70.448220353693969</v>
      </c>
      <c r="W178" s="788">
        <v>70.157246469409003</v>
      </c>
      <c r="X178" s="788">
        <v>13.95358519744004</v>
      </c>
      <c r="Y178" s="467"/>
      <c r="Z178" s="469">
        <v>0.33</v>
      </c>
      <c r="AA178" s="469">
        <v>0.67</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787">
        <v>29281.286740615</v>
      </c>
      <c r="E179" s="787">
        <v>29281.286740615</v>
      </c>
      <c r="F179" s="787">
        <v>29281.286740615</v>
      </c>
      <c r="G179" s="787">
        <v>29281.286740615</v>
      </c>
      <c r="H179" s="787">
        <v>29281.286740615</v>
      </c>
      <c r="I179" s="787">
        <v>29281.286740615</v>
      </c>
      <c r="J179" s="787">
        <v>27826.353566935999</v>
      </c>
      <c r="K179" s="787">
        <v>27826.353566935999</v>
      </c>
      <c r="L179" s="787">
        <v>27826.353566935999</v>
      </c>
      <c r="M179" s="787">
        <v>19132.228165123001</v>
      </c>
      <c r="N179" s="295">
        <f>N178</f>
        <v>12</v>
      </c>
      <c r="O179" s="788">
        <v>6.0141829610000004</v>
      </c>
      <c r="P179" s="788">
        <v>6.0141829610000004</v>
      </c>
      <c r="Q179" s="788">
        <v>6.0141829610000004</v>
      </c>
      <c r="R179" s="788">
        <v>6.0141829610000004</v>
      </c>
      <c r="S179" s="788">
        <v>6.0141829610000004</v>
      </c>
      <c r="T179" s="788">
        <v>6.0141829610000004</v>
      </c>
      <c r="U179" s="788">
        <v>5.7153492940000001</v>
      </c>
      <c r="V179" s="788">
        <v>5.7153492940000001</v>
      </c>
      <c r="W179" s="788">
        <v>5.7153492940000001</v>
      </c>
      <c r="X179" s="788">
        <v>3.9296333410000002</v>
      </c>
      <c r="Y179" s="411">
        <f>Y178</f>
        <v>0</v>
      </c>
      <c r="Z179" s="411">
        <f>Z178</f>
        <v>0.33</v>
      </c>
      <c r="AA179" s="411">
        <f t="shared" ref="AA179:AL179" si="46">AA178</f>
        <v>0.67</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89">
        <v>287393.27304545051</v>
      </c>
      <c r="E181" s="789">
        <v>287393.27304545051</v>
      </c>
      <c r="F181" s="789">
        <v>278946.23641190637</v>
      </c>
      <c r="G181" s="789">
        <v>198750.55647349727</v>
      </c>
      <c r="H181" s="789">
        <v>198750.55647349727</v>
      </c>
      <c r="I181" s="789">
        <v>98290.162915097244</v>
      </c>
      <c r="J181" s="789">
        <v>98290.162915097244</v>
      </c>
      <c r="K181" s="789">
        <v>98147.915051141987</v>
      </c>
      <c r="L181" s="789">
        <v>98147.915051141987</v>
      </c>
      <c r="M181" s="789">
        <v>98147.915051141987</v>
      </c>
      <c r="N181" s="295">
        <v>12</v>
      </c>
      <c r="O181" s="790">
        <v>71.919594980347057</v>
      </c>
      <c r="P181" s="790">
        <v>71.919594980347057</v>
      </c>
      <c r="Q181" s="790">
        <v>69.875927842099856</v>
      </c>
      <c r="R181" s="790">
        <v>50.258660087137017</v>
      </c>
      <c r="S181" s="790">
        <v>50.258660087137017</v>
      </c>
      <c r="T181" s="790">
        <v>24.14267162098961</v>
      </c>
      <c r="U181" s="790">
        <v>24.14267162098961</v>
      </c>
      <c r="V181" s="790">
        <v>24.000227217102413</v>
      </c>
      <c r="W181" s="790">
        <v>24.000227217102413</v>
      </c>
      <c r="X181" s="790">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791">
        <v>13122.69</v>
      </c>
      <c r="E187" s="791">
        <v>13122.69</v>
      </c>
      <c r="F187" s="791">
        <v>13122.69</v>
      </c>
      <c r="G187" s="791">
        <v>13122.69</v>
      </c>
      <c r="H187" s="791">
        <v>13122.69</v>
      </c>
      <c r="I187" s="791">
        <v>13122.69</v>
      </c>
      <c r="J187" s="791">
        <v>13122.69</v>
      </c>
      <c r="K187" s="791">
        <v>13122.69</v>
      </c>
      <c r="L187" s="791">
        <v>13122.69</v>
      </c>
      <c r="M187" s="791">
        <v>13122.69</v>
      </c>
      <c r="N187" s="295">
        <v>12</v>
      </c>
      <c r="O187" s="792">
        <v>3.5652399999999997</v>
      </c>
      <c r="P187" s="792">
        <v>3.5652399999999997</v>
      </c>
      <c r="Q187" s="792">
        <v>3.5652399999999997</v>
      </c>
      <c r="R187" s="792">
        <v>3.5652399999999997</v>
      </c>
      <c r="S187" s="792">
        <v>3.5652399999999997</v>
      </c>
      <c r="T187" s="792">
        <v>3.5652399999999997</v>
      </c>
      <c r="U187" s="792">
        <v>3.5652399999999997</v>
      </c>
      <c r="V187" s="792">
        <v>3.5652399999999997</v>
      </c>
      <c r="W187" s="792">
        <v>3.5652399999999997</v>
      </c>
      <c r="X187" s="792">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793">
        <v>25176.254462563076</v>
      </c>
      <c r="E190" s="793">
        <v>25176.254462563076</v>
      </c>
      <c r="F190" s="793">
        <v>25176.254462563076</v>
      </c>
      <c r="G190" s="793">
        <v>25176.254462563076</v>
      </c>
      <c r="H190" s="793">
        <v>0</v>
      </c>
      <c r="I190" s="793">
        <v>0</v>
      </c>
      <c r="J190" s="793">
        <v>0</v>
      </c>
      <c r="K190" s="793">
        <v>0</v>
      </c>
      <c r="L190" s="793">
        <v>0</v>
      </c>
      <c r="M190" s="793">
        <v>0</v>
      </c>
      <c r="N190" s="295">
        <v>12</v>
      </c>
      <c r="O190" s="794">
        <v>5.1771746295647825</v>
      </c>
      <c r="P190" s="794">
        <v>5.1771746295647825</v>
      </c>
      <c r="Q190" s="794">
        <v>5.1771746295647825</v>
      </c>
      <c r="R190" s="794">
        <v>5.1771746295647825</v>
      </c>
      <c r="S190" s="794">
        <v>0</v>
      </c>
      <c r="T190" s="794">
        <v>0</v>
      </c>
      <c r="U190" s="794">
        <v>0</v>
      </c>
      <c r="V190" s="794">
        <v>0</v>
      </c>
      <c r="W190" s="794">
        <v>0</v>
      </c>
      <c r="X190" s="794">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793">
        <v>26884.373987962997</v>
      </c>
      <c r="E191" s="793">
        <v>26884.373987962997</v>
      </c>
      <c r="F191" s="793">
        <v>26884.373987962997</v>
      </c>
      <c r="G191" s="793">
        <v>26884.373987962997</v>
      </c>
      <c r="H191" s="793">
        <v>0</v>
      </c>
      <c r="I191" s="793">
        <v>0</v>
      </c>
      <c r="J191" s="793">
        <v>0</v>
      </c>
      <c r="K191" s="793">
        <v>0</v>
      </c>
      <c r="L191" s="793">
        <v>0</v>
      </c>
      <c r="M191" s="793">
        <v>0</v>
      </c>
      <c r="N191" s="295">
        <f>N190</f>
        <v>12</v>
      </c>
      <c r="O191" s="794">
        <v>5.1771746299999997</v>
      </c>
      <c r="P191" s="794">
        <v>5.1771746299999997</v>
      </c>
      <c r="Q191" s="794">
        <v>5.1771746299999997</v>
      </c>
      <c r="R191" s="794">
        <v>5.1771746299999997</v>
      </c>
      <c r="S191" s="794">
        <v>0</v>
      </c>
      <c r="T191" s="794">
        <v>0</v>
      </c>
      <c r="U191" s="794">
        <v>0</v>
      </c>
      <c r="V191" s="794">
        <v>0</v>
      </c>
      <c r="W191" s="794">
        <v>0</v>
      </c>
      <c r="X191" s="794">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795">
        <v>1484.1640014648438</v>
      </c>
      <c r="E219" s="795">
        <v>1484.1640014648438</v>
      </c>
      <c r="F219" s="795">
        <v>1484.1640014648438</v>
      </c>
      <c r="G219" s="795">
        <v>1484.1640014648438</v>
      </c>
      <c r="H219" s="795">
        <v>1484.1640014648438</v>
      </c>
      <c r="I219" s="795">
        <v>1484.1640014648438</v>
      </c>
      <c r="J219" s="795">
        <v>1012</v>
      </c>
      <c r="K219" s="795">
        <v>1012</v>
      </c>
      <c r="L219" s="795">
        <v>0</v>
      </c>
      <c r="M219" s="795">
        <v>0</v>
      </c>
      <c r="N219" s="291"/>
      <c r="O219" s="796">
        <v>7.7096810564398752E-2</v>
      </c>
      <c r="P219" s="796">
        <v>7.7096810564398752E-2</v>
      </c>
      <c r="Q219" s="796">
        <v>7.7096810564398752E-2</v>
      </c>
      <c r="R219" s="796">
        <v>7.7096810564398752E-2</v>
      </c>
      <c r="S219" s="796">
        <v>7.7096810564398752E-2</v>
      </c>
      <c r="T219" s="796">
        <v>7.7096810564398752E-2</v>
      </c>
      <c r="U219" s="796">
        <v>5.2569643594324582E-2</v>
      </c>
      <c r="V219" s="796">
        <v>5.2569643594324582E-2</v>
      </c>
      <c r="W219" s="796">
        <v>0</v>
      </c>
      <c r="X219" s="796">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797">
        <v>173.60877436269462</v>
      </c>
      <c r="E233" s="797">
        <v>173.60877436269462</v>
      </c>
      <c r="F233" s="797">
        <v>173.60877436269462</v>
      </c>
      <c r="G233" s="797">
        <v>173.60877436269462</v>
      </c>
      <c r="H233" s="797">
        <v>173.60877436269462</v>
      </c>
      <c r="I233" s="797">
        <v>173.60877436269462</v>
      </c>
      <c r="J233" s="797">
        <v>173.60877436269462</v>
      </c>
      <c r="K233" s="797">
        <v>173.60877436269462</v>
      </c>
      <c r="L233" s="797">
        <v>173.60877436269462</v>
      </c>
      <c r="M233" s="797">
        <v>173.60877436269462</v>
      </c>
      <c r="N233" s="295">
        <v>12</v>
      </c>
      <c r="O233" s="798">
        <v>0.17919309730206839</v>
      </c>
      <c r="P233" s="798">
        <v>0.17919309730206839</v>
      </c>
      <c r="Q233" s="798">
        <v>0.17919309730206839</v>
      </c>
      <c r="R233" s="798">
        <v>0.17919309730206839</v>
      </c>
      <c r="S233" s="798">
        <v>0.17919309730206839</v>
      </c>
      <c r="T233" s="798">
        <v>0.17919309730206839</v>
      </c>
      <c r="U233" s="798">
        <v>0.17919309730206839</v>
      </c>
      <c r="V233" s="798">
        <v>0.17919309730206839</v>
      </c>
      <c r="W233" s="798">
        <v>0.17919309730206839</v>
      </c>
      <c r="X233" s="798">
        <v>0.17919309730206839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v>0.4</v>
      </c>
      <c r="AB246" s="410"/>
      <c r="AC246" s="410"/>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799">
        <v>32506.140000000003</v>
      </c>
      <c r="E247" s="799">
        <v>32506.140000000003</v>
      </c>
      <c r="F247" s="799">
        <v>32506.140000000003</v>
      </c>
      <c r="G247" s="799">
        <v>32506.140000000003</v>
      </c>
      <c r="H247" s="799">
        <v>32506.140000000003</v>
      </c>
      <c r="I247" s="799">
        <v>32506.140000000003</v>
      </c>
      <c r="J247" s="799">
        <v>0</v>
      </c>
      <c r="K247" s="799">
        <v>0</v>
      </c>
      <c r="L247" s="799">
        <v>0</v>
      </c>
      <c r="M247" s="799">
        <v>0</v>
      </c>
      <c r="N247" s="295">
        <f>N246</f>
        <v>0</v>
      </c>
      <c r="O247" s="800">
        <v>59.597999999999999</v>
      </c>
      <c r="P247" s="800">
        <v>59.597999999999999</v>
      </c>
      <c r="Q247" s="800">
        <v>59.597999999999999</v>
      </c>
      <c r="R247" s="800">
        <v>59.597999999999999</v>
      </c>
      <c r="S247" s="800">
        <v>59.597999999999999</v>
      </c>
      <c r="T247" s="800">
        <v>59.597999999999999</v>
      </c>
      <c r="U247" s="800">
        <v>51.768000000000001</v>
      </c>
      <c r="V247" s="800">
        <v>51.768000000000001</v>
      </c>
      <c r="W247" s="800">
        <v>51.768000000000001</v>
      </c>
      <c r="X247" s="800">
        <v>51.768000000000001</v>
      </c>
      <c r="Y247" s="411">
        <f>Y246</f>
        <v>0</v>
      </c>
      <c r="Z247" s="411">
        <f t="shared" ref="Z247:AL247" si="67">Z246</f>
        <v>0.6</v>
      </c>
      <c r="AA247" s="411">
        <f t="shared" si="67"/>
        <v>0.4</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664.70149928381454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664.70149928381454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664.70149928381454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664.70149928381454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664.70149928381454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650.41797926944412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614.50541713508449</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614.50541713508449</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612.16598710543326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2" t="s">
        <v>211</v>
      </c>
      <c r="C276" s="894" t="s">
        <v>33</v>
      </c>
      <c r="D276" s="284" t="s">
        <v>421</v>
      </c>
      <c r="E276" s="896" t="s">
        <v>209</v>
      </c>
      <c r="F276" s="897"/>
      <c r="G276" s="897"/>
      <c r="H276" s="897"/>
      <c r="I276" s="897"/>
      <c r="J276" s="897"/>
      <c r="K276" s="897"/>
      <c r="L276" s="897"/>
      <c r="M276" s="898"/>
      <c r="N276" s="902" t="s">
        <v>213</v>
      </c>
      <c r="O276" s="284" t="s">
        <v>422</v>
      </c>
      <c r="P276" s="896" t="s">
        <v>212</v>
      </c>
      <c r="Q276" s="897"/>
      <c r="R276" s="897"/>
      <c r="S276" s="897"/>
      <c r="T276" s="897"/>
      <c r="U276" s="897"/>
      <c r="V276" s="897"/>
      <c r="W276" s="897"/>
      <c r="X276" s="898"/>
      <c r="Y276" s="899" t="s">
        <v>243</v>
      </c>
      <c r="Z276" s="900"/>
      <c r="AA276" s="900"/>
      <c r="AB276" s="900"/>
      <c r="AC276" s="900"/>
      <c r="AD276" s="900"/>
      <c r="AE276" s="900"/>
      <c r="AF276" s="900"/>
      <c r="AG276" s="900"/>
      <c r="AH276" s="900"/>
      <c r="AI276" s="900"/>
      <c r="AJ276" s="900"/>
      <c r="AK276" s="900"/>
      <c r="AL276" s="900"/>
      <c r="AM276" s="901"/>
    </row>
    <row r="277" spans="1:39" ht="60.75" customHeight="1">
      <c r="B277" s="893"/>
      <c r="C277" s="895"/>
      <c r="D277" s="285">
        <v>2013</v>
      </c>
      <c r="E277" s="285">
        <v>2014</v>
      </c>
      <c r="F277" s="285">
        <v>2015</v>
      </c>
      <c r="G277" s="285">
        <v>2016</v>
      </c>
      <c r="H277" s="285">
        <v>2017</v>
      </c>
      <c r="I277" s="285">
        <v>2018</v>
      </c>
      <c r="J277" s="285">
        <v>2019</v>
      </c>
      <c r="K277" s="285">
        <v>2020</v>
      </c>
      <c r="L277" s="285">
        <v>2021</v>
      </c>
      <c r="M277" s="285">
        <v>2022</v>
      </c>
      <c r="N277" s="90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50 - 4,999 kW</v>
      </c>
      <c r="AB277" s="285" t="str">
        <f>'1.  LRAMVA Summary'!G52</f>
        <v>Large Use</v>
      </c>
      <c r="AC277" s="285" t="str">
        <f>'1.  LRAMVA Summary'!H52</f>
        <v>Unmetered</v>
      </c>
      <c r="AD277" s="285" t="str">
        <f>'1.  LRAMVA Summary'!I52</f>
        <v>Steet Lights</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801">
        <v>12709.264311888677</v>
      </c>
      <c r="E279" s="801">
        <v>12709.264311888677</v>
      </c>
      <c r="F279" s="801">
        <v>12709.264311888677</v>
      </c>
      <c r="G279" s="801">
        <v>12709.264311888677</v>
      </c>
      <c r="H279" s="801">
        <v>6611.9476437941003</v>
      </c>
      <c r="I279" s="801">
        <v>0</v>
      </c>
      <c r="J279" s="801">
        <v>0</v>
      </c>
      <c r="K279" s="801">
        <v>0</v>
      </c>
      <c r="L279" s="801">
        <v>0</v>
      </c>
      <c r="M279" s="801">
        <v>0</v>
      </c>
      <c r="N279" s="291"/>
      <c r="O279" s="802">
        <v>1.812468929</v>
      </c>
      <c r="P279" s="802">
        <v>1.812468929</v>
      </c>
      <c r="Q279" s="802">
        <v>1.812468929</v>
      </c>
      <c r="R279" s="802">
        <v>1.812468929</v>
      </c>
      <c r="S279" s="802">
        <v>0.97098013400000005</v>
      </c>
      <c r="T279" s="802">
        <v>0</v>
      </c>
      <c r="U279" s="802">
        <v>0</v>
      </c>
      <c r="V279" s="802">
        <v>0</v>
      </c>
      <c r="W279" s="802">
        <v>0</v>
      </c>
      <c r="X279" s="802">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803">
        <v>2216.6392679999999</v>
      </c>
      <c r="E282" s="803">
        <v>2216.6392679999999</v>
      </c>
      <c r="F282" s="803">
        <v>2216.6392679999999</v>
      </c>
      <c r="G282" s="803">
        <v>2216.6392679999999</v>
      </c>
      <c r="H282" s="803">
        <v>0</v>
      </c>
      <c r="I282" s="803">
        <v>0</v>
      </c>
      <c r="J282" s="803">
        <v>0</v>
      </c>
      <c r="K282" s="803">
        <v>0</v>
      </c>
      <c r="L282" s="803">
        <v>0</v>
      </c>
      <c r="M282" s="803">
        <v>0</v>
      </c>
      <c r="N282" s="291"/>
      <c r="O282" s="804">
        <v>1.243164594</v>
      </c>
      <c r="P282" s="804">
        <v>1.243164594</v>
      </c>
      <c r="Q282" s="804">
        <v>1.243164594</v>
      </c>
      <c r="R282" s="804">
        <v>1.243164594</v>
      </c>
      <c r="S282" s="804">
        <v>0</v>
      </c>
      <c r="T282" s="804">
        <v>0</v>
      </c>
      <c r="U282" s="804">
        <v>0</v>
      </c>
      <c r="V282" s="804">
        <v>0</v>
      </c>
      <c r="W282" s="804">
        <v>0</v>
      </c>
      <c r="X282" s="804">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805">
        <v>51559.853852020002</v>
      </c>
      <c r="E285" s="805">
        <v>51559.853852020002</v>
      </c>
      <c r="F285" s="805">
        <v>51559.853852020002</v>
      </c>
      <c r="G285" s="805">
        <v>51559.853852020002</v>
      </c>
      <c r="H285" s="805">
        <v>51559.853852020002</v>
      </c>
      <c r="I285" s="805">
        <v>51559.853852020002</v>
      </c>
      <c r="J285" s="805">
        <v>51559.853852020002</v>
      </c>
      <c r="K285" s="805">
        <v>51559.853852020002</v>
      </c>
      <c r="L285" s="805">
        <v>51559.853852020002</v>
      </c>
      <c r="M285" s="805">
        <v>51559.853852020002</v>
      </c>
      <c r="N285" s="291"/>
      <c r="O285" s="806">
        <v>30.553848825999999</v>
      </c>
      <c r="P285" s="806">
        <v>30.553848825999999</v>
      </c>
      <c r="Q285" s="806">
        <v>30.553848825999999</v>
      </c>
      <c r="R285" s="806">
        <v>30.553848825999999</v>
      </c>
      <c r="S285" s="806">
        <v>30.553848825999999</v>
      </c>
      <c r="T285" s="806">
        <v>30.553848825999999</v>
      </c>
      <c r="U285" s="806">
        <v>30.553848825999999</v>
      </c>
      <c r="V285" s="806">
        <v>30.553848825999999</v>
      </c>
      <c r="W285" s="806">
        <v>30.553848825999999</v>
      </c>
      <c r="X285" s="806">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805">
        <v>1139.4518084000001</v>
      </c>
      <c r="E286" s="805">
        <v>1139.4518084000001</v>
      </c>
      <c r="F286" s="805">
        <v>1139.4518084000001</v>
      </c>
      <c r="G286" s="805">
        <v>1139.4518084000001</v>
      </c>
      <c r="H286" s="805">
        <v>1139.4518084000001</v>
      </c>
      <c r="I286" s="805">
        <v>1139.4518084000001</v>
      </c>
      <c r="J286" s="805">
        <v>1139.4518084000001</v>
      </c>
      <c r="K286" s="805">
        <v>1139.4518084000001</v>
      </c>
      <c r="L286" s="805">
        <v>1139.4518084000001</v>
      </c>
      <c r="M286" s="805">
        <v>1139.4518084000001</v>
      </c>
      <c r="N286" s="468"/>
      <c r="O286" s="806">
        <v>0.65821567199999997</v>
      </c>
      <c r="P286" s="806">
        <v>0.65821567199999997</v>
      </c>
      <c r="Q286" s="806">
        <v>0.65821567199999997</v>
      </c>
      <c r="R286" s="806">
        <v>0.65821567199999997</v>
      </c>
      <c r="S286" s="806">
        <v>0.65821567199999997</v>
      </c>
      <c r="T286" s="806">
        <v>0.65821567199999997</v>
      </c>
      <c r="U286" s="806">
        <v>0.65821567199999997</v>
      </c>
      <c r="V286" s="806">
        <v>0.65821567199999997</v>
      </c>
      <c r="W286" s="806">
        <v>0.65821567199999997</v>
      </c>
      <c r="X286" s="806">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807" t="s">
        <v>774</v>
      </c>
      <c r="C288" s="291" t="s">
        <v>25</v>
      </c>
      <c r="D288" s="808">
        <v>12222.512114802001</v>
      </c>
      <c r="E288" s="808">
        <v>12222.512114802001</v>
      </c>
      <c r="F288" s="808">
        <v>11751.506883690001</v>
      </c>
      <c r="G288" s="808">
        <v>9955.9513832489993</v>
      </c>
      <c r="H288" s="808">
        <v>9955.9513832489993</v>
      </c>
      <c r="I288" s="808">
        <v>9955.9513832489993</v>
      </c>
      <c r="J288" s="808">
        <v>9955.9513832489993</v>
      </c>
      <c r="K288" s="808">
        <v>9947.6541427039992</v>
      </c>
      <c r="L288" s="808">
        <v>7233.6165835769998</v>
      </c>
      <c r="M288" s="808">
        <v>7233.6165835769998</v>
      </c>
      <c r="N288" s="291"/>
      <c r="O288" s="809">
        <v>0.81919128900000004</v>
      </c>
      <c r="P288" s="809">
        <v>0.81919128900000004</v>
      </c>
      <c r="Q288" s="809">
        <v>0.78962285200000004</v>
      </c>
      <c r="R288" s="809">
        <v>0.67690272799999995</v>
      </c>
      <c r="S288" s="809">
        <v>0.67690272799999995</v>
      </c>
      <c r="T288" s="809">
        <v>0.67690272799999995</v>
      </c>
      <c r="U288" s="809">
        <v>0.67690272799999995</v>
      </c>
      <c r="V288" s="809">
        <v>0.67595555399999996</v>
      </c>
      <c r="W288" s="809">
        <v>0.50557560700000004</v>
      </c>
      <c r="X288" s="809">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808">
        <v>37</v>
      </c>
      <c r="E289" s="808">
        <v>37</v>
      </c>
      <c r="F289" s="808">
        <v>36</v>
      </c>
      <c r="G289" s="808">
        <v>31</v>
      </c>
      <c r="H289" s="808">
        <v>31</v>
      </c>
      <c r="I289" s="808">
        <v>31</v>
      </c>
      <c r="J289" s="808">
        <v>31</v>
      </c>
      <c r="K289" s="808">
        <v>31</v>
      </c>
      <c r="L289" s="808">
        <v>26</v>
      </c>
      <c r="M289" s="808">
        <v>26</v>
      </c>
      <c r="N289" s="468"/>
      <c r="O289" s="809">
        <v>3.0000000000000001E-3</v>
      </c>
      <c r="P289" s="809">
        <v>3.0000000000000001E-3</v>
      </c>
      <c r="Q289" s="809">
        <v>3.0000000000000001E-3</v>
      </c>
      <c r="R289" s="809">
        <v>2E-3</v>
      </c>
      <c r="S289" s="809">
        <v>2E-3</v>
      </c>
      <c r="T289" s="809">
        <v>2E-3</v>
      </c>
      <c r="U289" s="809">
        <v>2E-3</v>
      </c>
      <c r="V289" s="809">
        <v>2E-3</v>
      </c>
      <c r="W289" s="809">
        <v>2E-3</v>
      </c>
      <c r="X289" s="809">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810">
        <v>27243.441699225001</v>
      </c>
      <c r="E291" s="810">
        <v>27243.441699225001</v>
      </c>
      <c r="F291" s="810">
        <v>25601.958740114998</v>
      </c>
      <c r="G291" s="810">
        <v>19999.994059348999</v>
      </c>
      <c r="H291" s="810">
        <v>19999.994059348999</v>
      </c>
      <c r="I291" s="810">
        <v>19999.994059348999</v>
      </c>
      <c r="J291" s="810">
        <v>19999.994059348999</v>
      </c>
      <c r="K291" s="810">
        <v>19976.425086209001</v>
      </c>
      <c r="L291" s="810">
        <v>16799.012884250998</v>
      </c>
      <c r="M291" s="810">
        <v>16799.012884250998</v>
      </c>
      <c r="N291" s="291"/>
      <c r="O291" s="811">
        <v>1.8770263899999999</v>
      </c>
      <c r="P291" s="811">
        <v>1.8770263899999999</v>
      </c>
      <c r="Q291" s="811">
        <v>1.773978523</v>
      </c>
      <c r="R291" s="811">
        <v>1.4223023109999999</v>
      </c>
      <c r="S291" s="811">
        <v>1.4223023109999999</v>
      </c>
      <c r="T291" s="811">
        <v>1.4223023109999999</v>
      </c>
      <c r="U291" s="811">
        <v>1.4223023109999999</v>
      </c>
      <c r="V291" s="811">
        <v>1.419611789</v>
      </c>
      <c r="W291" s="811">
        <v>1.2201424329999999</v>
      </c>
      <c r="X291" s="811">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812">
        <v>0</v>
      </c>
      <c r="E298" s="812">
        <v>0</v>
      </c>
      <c r="F298" s="812">
        <v>0</v>
      </c>
      <c r="G298" s="812">
        <v>0</v>
      </c>
      <c r="H298" s="812">
        <v>0</v>
      </c>
      <c r="I298" s="812">
        <v>0</v>
      </c>
      <c r="J298" s="812">
        <v>0</v>
      </c>
      <c r="K298" s="812">
        <v>0</v>
      </c>
      <c r="L298" s="812">
        <v>0</v>
      </c>
      <c r="M298" s="812">
        <v>0</v>
      </c>
      <c r="N298" s="291"/>
      <c r="O298" s="813">
        <v>0</v>
      </c>
      <c r="P298" s="813">
        <v>8.4032820000000008</v>
      </c>
      <c r="Q298" s="813">
        <v>0</v>
      </c>
      <c r="R298" s="813">
        <v>0</v>
      </c>
      <c r="S298" s="813">
        <v>0</v>
      </c>
      <c r="T298" s="813">
        <v>0</v>
      </c>
      <c r="U298" s="813">
        <v>0</v>
      </c>
      <c r="V298" s="813">
        <v>0</v>
      </c>
      <c r="W298" s="813">
        <v>0</v>
      </c>
      <c r="X298" s="813">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814" t="s">
        <v>775</v>
      </c>
      <c r="C303" s="291" t="s">
        <v>25</v>
      </c>
      <c r="D303" s="815">
        <v>0</v>
      </c>
      <c r="E303" s="815">
        <v>0</v>
      </c>
      <c r="F303" s="815">
        <v>0</v>
      </c>
      <c r="G303" s="815">
        <v>0</v>
      </c>
      <c r="H303" s="815">
        <v>0</v>
      </c>
      <c r="I303" s="815">
        <v>0</v>
      </c>
      <c r="J303" s="815">
        <v>0</v>
      </c>
      <c r="K303" s="815">
        <v>0</v>
      </c>
      <c r="L303" s="815">
        <v>0</v>
      </c>
      <c r="M303" s="815">
        <v>0</v>
      </c>
      <c r="N303" s="291"/>
      <c r="O303" s="816">
        <v>9.6847429999999992</v>
      </c>
      <c r="P303" s="816">
        <v>0</v>
      </c>
      <c r="Q303" s="816">
        <v>0</v>
      </c>
      <c r="R303" s="816">
        <v>0</v>
      </c>
      <c r="S303" s="816">
        <v>0</v>
      </c>
      <c r="T303" s="816">
        <v>0</v>
      </c>
      <c r="U303" s="816">
        <v>0</v>
      </c>
      <c r="V303" s="816">
        <v>0</v>
      </c>
      <c r="W303" s="816">
        <v>0</v>
      </c>
      <c r="X303" s="816">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817">
        <v>499514.50504917197</v>
      </c>
      <c r="E307" s="817">
        <v>499514.50504917197</v>
      </c>
      <c r="F307" s="817">
        <v>499514.50504917197</v>
      </c>
      <c r="G307" s="817">
        <v>499514.50504917197</v>
      </c>
      <c r="H307" s="817">
        <v>499323.48469987098</v>
      </c>
      <c r="I307" s="817">
        <v>490604.37586206099</v>
      </c>
      <c r="J307" s="817">
        <v>490604.37586206099</v>
      </c>
      <c r="K307" s="817">
        <v>482375.05558208801</v>
      </c>
      <c r="L307" s="817">
        <v>477825.65798677999</v>
      </c>
      <c r="M307" s="817">
        <v>414265.48382855102</v>
      </c>
      <c r="N307" s="295">
        <v>12</v>
      </c>
      <c r="O307" s="818">
        <v>98.622174805</v>
      </c>
      <c r="P307" s="818">
        <v>98.622174805</v>
      </c>
      <c r="Q307" s="818">
        <v>98.622174805</v>
      </c>
      <c r="R307" s="818">
        <v>98.622174805</v>
      </c>
      <c r="S307" s="818">
        <v>98.561199551000001</v>
      </c>
      <c r="T307" s="818">
        <v>97.106372945000004</v>
      </c>
      <c r="U307" s="818">
        <v>97.106372945000004</v>
      </c>
      <c r="V307" s="818">
        <v>96.167663942000004</v>
      </c>
      <c r="W307" s="818">
        <v>95.648719444999998</v>
      </c>
      <c r="X307" s="818">
        <v>85.043388766999996</v>
      </c>
      <c r="Y307" s="415"/>
      <c r="Z307" s="503">
        <v>0.25</v>
      </c>
      <c r="AA307" s="503">
        <v>0.75</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0.75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819" t="s">
        <v>776</v>
      </c>
      <c r="C310" s="291" t="s">
        <v>25</v>
      </c>
      <c r="D310" s="820">
        <v>131977.732700633</v>
      </c>
      <c r="E310" s="820">
        <v>131977.732700633</v>
      </c>
      <c r="F310" s="820">
        <v>127740.70159117501</v>
      </c>
      <c r="G310" s="820">
        <v>119737.45309713</v>
      </c>
      <c r="H310" s="820">
        <v>66107.752228094003</v>
      </c>
      <c r="I310" s="820">
        <v>66107.752228094003</v>
      </c>
      <c r="J310" s="820">
        <v>66107.752228094003</v>
      </c>
      <c r="K310" s="820">
        <v>66107.752228094003</v>
      </c>
      <c r="L310" s="820">
        <v>66107.752228094003</v>
      </c>
      <c r="M310" s="820">
        <v>66107.752228094003</v>
      </c>
      <c r="N310" s="295">
        <v>12</v>
      </c>
      <c r="O310" s="821">
        <v>35.722133001000003</v>
      </c>
      <c r="P310" s="821">
        <v>35.722133001000003</v>
      </c>
      <c r="Q310" s="821">
        <v>34.465741573999999</v>
      </c>
      <c r="R310" s="821">
        <v>32.24847003</v>
      </c>
      <c r="S310" s="821">
        <v>17.069023706999999</v>
      </c>
      <c r="T310" s="821">
        <v>17.069023706999999</v>
      </c>
      <c r="U310" s="821">
        <v>17.069023706999999</v>
      </c>
      <c r="V310" s="821">
        <v>17.069023706999999</v>
      </c>
      <c r="W310" s="821">
        <v>17.069023706999999</v>
      </c>
      <c r="X310" s="821">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822">
        <v>194104.71906232199</v>
      </c>
      <c r="E316" s="822">
        <v>194104.71906232199</v>
      </c>
      <c r="F316" s="822">
        <v>194104.71906232199</v>
      </c>
      <c r="G316" s="822">
        <v>194104.71906232199</v>
      </c>
      <c r="H316" s="822">
        <v>194104.71906232199</v>
      </c>
      <c r="I316" s="822">
        <v>194104.71906232199</v>
      </c>
      <c r="J316" s="822">
        <v>194104.71906232199</v>
      </c>
      <c r="K316" s="822">
        <v>194104.71906232199</v>
      </c>
      <c r="L316" s="822">
        <v>194104.71906232199</v>
      </c>
      <c r="M316" s="822">
        <v>194104.71906232199</v>
      </c>
      <c r="N316" s="295">
        <v>12</v>
      </c>
      <c r="O316" s="823">
        <v>22.206160014999998</v>
      </c>
      <c r="P316" s="823">
        <v>22.206160014999998</v>
      </c>
      <c r="Q316" s="823">
        <v>22.206160014999998</v>
      </c>
      <c r="R316" s="823">
        <v>22.206160014999998</v>
      </c>
      <c r="S316" s="823">
        <v>22.206160014999998</v>
      </c>
      <c r="T316" s="823">
        <v>22.206160014999998</v>
      </c>
      <c r="U316" s="823">
        <v>22.206160014999998</v>
      </c>
      <c r="V316" s="823">
        <v>22.206160014999998</v>
      </c>
      <c r="W316" s="823">
        <v>22.206160014999998</v>
      </c>
      <c r="X316" s="823">
        <v>22.206160014999998</v>
      </c>
      <c r="Y316" s="415"/>
      <c r="Z316" s="415">
        <v>0.33</v>
      </c>
      <c r="AA316" s="415">
        <v>0.67</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0.67</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823">
        <v>1556.588</v>
      </c>
      <c r="E328" s="823">
        <v>0</v>
      </c>
      <c r="F328" s="823">
        <v>0</v>
      </c>
      <c r="G328" s="823">
        <v>0</v>
      </c>
      <c r="H328" s="823">
        <v>0</v>
      </c>
      <c r="I328" s="823">
        <v>0</v>
      </c>
      <c r="J328" s="823">
        <v>0</v>
      </c>
      <c r="K328" s="823">
        <v>0</v>
      </c>
      <c r="L328" s="823">
        <v>0</v>
      </c>
      <c r="M328" s="823">
        <v>0</v>
      </c>
      <c r="N328" s="291"/>
      <c r="O328" s="823">
        <v>91.269080000000002</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823">
        <v>19773</v>
      </c>
      <c r="E339" s="823">
        <v>19773</v>
      </c>
      <c r="F339" s="823">
        <v>19773</v>
      </c>
      <c r="G339" s="823">
        <v>19773</v>
      </c>
      <c r="H339" s="823">
        <v>19773</v>
      </c>
      <c r="I339" s="823">
        <v>32490.000000000004</v>
      </c>
      <c r="J339" s="823">
        <v>32490.000000000004</v>
      </c>
      <c r="K339" s="823">
        <v>32490.000000000004</v>
      </c>
      <c r="L339" s="823">
        <v>32490.000000000004</v>
      </c>
      <c r="M339" s="823">
        <v>32490.000000000004</v>
      </c>
      <c r="N339" s="295">
        <f>N338</f>
        <v>12</v>
      </c>
      <c r="O339" s="823">
        <v>27.45</v>
      </c>
      <c r="P339" s="823">
        <v>27.45</v>
      </c>
      <c r="Q339" s="823">
        <v>27.45</v>
      </c>
      <c r="R339" s="823">
        <v>27.45</v>
      </c>
      <c r="S339" s="823">
        <v>27.45</v>
      </c>
      <c r="T339" s="823">
        <v>29.07</v>
      </c>
      <c r="U339" s="823">
        <v>29.07</v>
      </c>
      <c r="V339" s="823">
        <v>29.07</v>
      </c>
      <c r="W339" s="823">
        <v>29.07</v>
      </c>
      <c r="X339" s="823">
        <v>29.07</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823">
        <v>1667.6880000000001</v>
      </c>
      <c r="E344" s="823">
        <v>0</v>
      </c>
      <c r="F344" s="823">
        <v>0</v>
      </c>
      <c r="G344" s="823">
        <v>0</v>
      </c>
      <c r="H344" s="823">
        <v>0</v>
      </c>
      <c r="I344" s="823">
        <v>0</v>
      </c>
      <c r="J344" s="823">
        <v>0</v>
      </c>
      <c r="K344" s="823">
        <v>0</v>
      </c>
      <c r="L344" s="823">
        <v>0</v>
      </c>
      <c r="M344" s="823">
        <v>0</v>
      </c>
      <c r="N344" s="291"/>
      <c r="O344" s="823">
        <v>73.238600000000005</v>
      </c>
      <c r="P344" s="823">
        <v>0</v>
      </c>
      <c r="Q344" s="823">
        <v>0</v>
      </c>
      <c r="R344" s="823">
        <v>0</v>
      </c>
      <c r="S344" s="823">
        <v>0</v>
      </c>
      <c r="T344" s="823">
        <v>0</v>
      </c>
      <c r="U344" s="823">
        <v>0</v>
      </c>
      <c r="V344" s="823">
        <v>0</v>
      </c>
      <c r="W344" s="823">
        <v>0</v>
      </c>
      <c r="X344" s="823">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823">
        <v>15763.511787415</v>
      </c>
      <c r="E348" s="823">
        <v>15763.511787415</v>
      </c>
      <c r="F348" s="823">
        <v>15763.511787415</v>
      </c>
      <c r="G348" s="823">
        <v>14294.389257430999</v>
      </c>
      <c r="H348" s="823">
        <v>13559.828149796</v>
      </c>
      <c r="I348" s="823">
        <v>12825.266897202</v>
      </c>
      <c r="J348" s="823">
        <v>11542.467824936</v>
      </c>
      <c r="K348" s="823">
        <v>11416.776128768999</v>
      </c>
      <c r="L348" s="823">
        <v>5633.930725098</v>
      </c>
      <c r="M348" s="823">
        <v>5633.930725098</v>
      </c>
      <c r="N348" s="291"/>
      <c r="O348" s="823">
        <v>2.1032514170000001</v>
      </c>
      <c r="P348" s="823">
        <v>2.1032514170000001</v>
      </c>
      <c r="Q348" s="823">
        <v>2.1032514170000001</v>
      </c>
      <c r="R348" s="823">
        <v>2.0269359549999999</v>
      </c>
      <c r="S348" s="823">
        <v>1.988778226</v>
      </c>
      <c r="T348" s="823">
        <v>1.9506204979999999</v>
      </c>
      <c r="U348" s="823">
        <v>1.883983854</v>
      </c>
      <c r="V348" s="823">
        <v>1.883983854</v>
      </c>
      <c r="W348" s="823">
        <v>1.5835865069999999</v>
      </c>
      <c r="X348" s="823">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971485.90765387763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1395.5370997656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1395.5370997656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1395.5370997656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1395.5370997656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1394.9883224795999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1401.3348830256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1401.3348830256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1392.8865019986001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2" t="s">
        <v>211</v>
      </c>
      <c r="C405" s="894" t="s">
        <v>33</v>
      </c>
      <c r="D405" s="284" t="s">
        <v>421</v>
      </c>
      <c r="E405" s="896" t="s">
        <v>209</v>
      </c>
      <c r="F405" s="897"/>
      <c r="G405" s="897"/>
      <c r="H405" s="897"/>
      <c r="I405" s="897"/>
      <c r="J405" s="897"/>
      <c r="K405" s="897"/>
      <c r="L405" s="897"/>
      <c r="M405" s="898"/>
      <c r="N405" s="902" t="s">
        <v>213</v>
      </c>
      <c r="O405" s="284" t="s">
        <v>422</v>
      </c>
      <c r="P405" s="896" t="s">
        <v>212</v>
      </c>
      <c r="Q405" s="897"/>
      <c r="R405" s="897"/>
      <c r="S405" s="897"/>
      <c r="T405" s="897"/>
      <c r="U405" s="897"/>
      <c r="V405" s="897"/>
      <c r="W405" s="897"/>
      <c r="X405" s="898"/>
      <c r="Y405" s="899" t="s">
        <v>243</v>
      </c>
      <c r="Z405" s="900"/>
      <c r="AA405" s="900"/>
      <c r="AB405" s="900"/>
      <c r="AC405" s="900"/>
      <c r="AD405" s="900"/>
      <c r="AE405" s="900"/>
      <c r="AF405" s="900"/>
      <c r="AG405" s="900"/>
      <c r="AH405" s="900"/>
      <c r="AI405" s="900"/>
      <c r="AJ405" s="900"/>
      <c r="AK405" s="900"/>
      <c r="AL405" s="900"/>
      <c r="AM405" s="901"/>
    </row>
    <row r="406" spans="1:40" ht="45.75" customHeight="1">
      <c r="B406" s="893"/>
      <c r="C406" s="895"/>
      <c r="D406" s="285">
        <v>2014</v>
      </c>
      <c r="E406" s="285">
        <v>2015</v>
      </c>
      <c r="F406" s="285">
        <v>2016</v>
      </c>
      <c r="G406" s="285">
        <v>2017</v>
      </c>
      <c r="H406" s="285">
        <v>2018</v>
      </c>
      <c r="I406" s="285">
        <v>2019</v>
      </c>
      <c r="J406" s="285">
        <v>2020</v>
      </c>
      <c r="K406" s="285">
        <v>2021</v>
      </c>
      <c r="L406" s="285">
        <v>2022</v>
      </c>
      <c r="M406" s="285">
        <v>2023</v>
      </c>
      <c r="N406" s="90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50 - 4,999 kW</v>
      </c>
      <c r="AB406" s="285" t="str">
        <f>'1.  LRAMVA Summary'!G52</f>
        <v>Large Use</v>
      </c>
      <c r="AC406" s="285" t="str">
        <f>'1.  LRAMVA Summary'!H52</f>
        <v>Unmetered</v>
      </c>
      <c r="AD406" s="285" t="str">
        <f>'1.  LRAMVA Summary'!I52</f>
        <v>Steet Lights</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823">
        <v>7429.2055291058487</v>
      </c>
      <c r="E408" s="823">
        <v>7429.2055291058487</v>
      </c>
      <c r="F408" s="823">
        <v>7429.2055291058487</v>
      </c>
      <c r="G408" s="823">
        <v>7429.2055291058487</v>
      </c>
      <c r="H408" s="823">
        <v>4904.9365460801455</v>
      </c>
      <c r="I408" s="823">
        <v>0</v>
      </c>
      <c r="J408" s="823">
        <v>0</v>
      </c>
      <c r="K408" s="823">
        <v>0</v>
      </c>
      <c r="L408" s="823">
        <v>0</v>
      </c>
      <c r="M408" s="823">
        <v>0</v>
      </c>
      <c r="N408" s="291"/>
      <c r="O408" s="823">
        <v>1.0694784017324299</v>
      </c>
      <c r="P408" s="823">
        <v>1.0694784017324299</v>
      </c>
      <c r="Q408" s="823">
        <v>1.0694784017324299</v>
      </c>
      <c r="R408" s="823">
        <v>1.0694784017324299</v>
      </c>
      <c r="S408" s="823">
        <v>0.72084984265438801</v>
      </c>
      <c r="T408" s="823">
        <v>0</v>
      </c>
      <c r="U408" s="823">
        <v>0</v>
      </c>
      <c r="V408" s="823">
        <v>0</v>
      </c>
      <c r="W408" s="823">
        <v>0</v>
      </c>
      <c r="X408" s="823">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823">
        <v>4802.7184129999996</v>
      </c>
      <c r="E411" s="823">
        <v>4802.7184129999996</v>
      </c>
      <c r="F411" s="823">
        <v>4802.7184129999996</v>
      </c>
      <c r="G411" s="823">
        <v>4802.7184129999996</v>
      </c>
      <c r="H411" s="823">
        <v>0</v>
      </c>
      <c r="I411" s="823">
        <v>0</v>
      </c>
      <c r="J411" s="823">
        <v>0</v>
      </c>
      <c r="K411" s="823">
        <v>0</v>
      </c>
      <c r="L411" s="823">
        <v>0</v>
      </c>
      <c r="M411" s="823">
        <v>0</v>
      </c>
      <c r="N411" s="291"/>
      <c r="O411" s="823">
        <v>2.6935232880000002</v>
      </c>
      <c r="P411" s="823">
        <v>2.6935232880000002</v>
      </c>
      <c r="Q411" s="823">
        <v>2.6935232880000002</v>
      </c>
      <c r="R411" s="823">
        <v>2.6935232880000002</v>
      </c>
      <c r="S411" s="823">
        <v>0</v>
      </c>
      <c r="T411" s="823">
        <v>0</v>
      </c>
      <c r="U411" s="823">
        <v>0</v>
      </c>
      <c r="V411" s="823">
        <v>0</v>
      </c>
      <c r="W411" s="823">
        <v>0</v>
      </c>
      <c r="X411" s="823">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823">
        <v>56704.471360699994</v>
      </c>
      <c r="E414" s="823">
        <v>56704.471360699994</v>
      </c>
      <c r="F414" s="823">
        <v>56704.471360699994</v>
      </c>
      <c r="G414" s="823">
        <v>56704.471360699994</v>
      </c>
      <c r="H414" s="823">
        <v>56704.471360699994</v>
      </c>
      <c r="I414" s="823">
        <v>56704.471360699994</v>
      </c>
      <c r="J414" s="823">
        <v>56704.471360699994</v>
      </c>
      <c r="K414" s="823">
        <v>56704.471360699994</v>
      </c>
      <c r="L414" s="823">
        <v>56704.471360699994</v>
      </c>
      <c r="M414" s="823">
        <v>56704.471360699994</v>
      </c>
      <c r="N414" s="291"/>
      <c r="O414" s="823">
        <v>30.597461671999998</v>
      </c>
      <c r="P414" s="823">
        <v>30.597461671999998</v>
      </c>
      <c r="Q414" s="823">
        <v>30.597461671999998</v>
      </c>
      <c r="R414" s="823">
        <v>30.597461671999998</v>
      </c>
      <c r="S414" s="823">
        <v>30.597461671999998</v>
      </c>
      <c r="T414" s="823">
        <v>30.597461671999998</v>
      </c>
      <c r="U414" s="823">
        <v>30.597461671999998</v>
      </c>
      <c r="V414" s="823">
        <v>30.597461671999998</v>
      </c>
      <c r="W414" s="823">
        <v>30.597461671999998</v>
      </c>
      <c r="X414" s="823">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23">
        <v>48382.21069</v>
      </c>
      <c r="E417" s="823">
        <v>45016.376459999999</v>
      </c>
      <c r="F417" s="823">
        <v>43399.768689999997</v>
      </c>
      <c r="G417" s="823">
        <v>43399.768689999997</v>
      </c>
      <c r="H417" s="823">
        <v>43399.768689999997</v>
      </c>
      <c r="I417" s="823">
        <v>43399.768689999997</v>
      </c>
      <c r="J417" s="823">
        <v>43399.768689999997</v>
      </c>
      <c r="K417" s="823">
        <v>43321.827400000002</v>
      </c>
      <c r="L417" s="823">
        <v>43321.827400000002</v>
      </c>
      <c r="M417" s="823">
        <v>37544.065020000002</v>
      </c>
      <c r="N417" s="291"/>
      <c r="O417" s="823">
        <v>3.6922235190000001</v>
      </c>
      <c r="P417" s="823">
        <v>3.480925536</v>
      </c>
      <c r="Q417" s="823">
        <v>3.379439267</v>
      </c>
      <c r="R417" s="823">
        <v>3.379439267</v>
      </c>
      <c r="S417" s="823">
        <v>3.379439267</v>
      </c>
      <c r="T417" s="823">
        <v>3.379439267</v>
      </c>
      <c r="U417" s="823">
        <v>3.379439267</v>
      </c>
      <c r="V417" s="823">
        <v>3.3705418599999999</v>
      </c>
      <c r="W417" s="823">
        <v>3.3705418599999999</v>
      </c>
      <c r="X417" s="823">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823">
        <v>194896.70670000001</v>
      </c>
      <c r="E420" s="823">
        <v>169070.83429999999</v>
      </c>
      <c r="F420" s="823">
        <v>155611.81959999999</v>
      </c>
      <c r="G420" s="823">
        <v>155611.81959999999</v>
      </c>
      <c r="H420" s="823">
        <v>155611.81959999999</v>
      </c>
      <c r="I420" s="823">
        <v>155611.81959999999</v>
      </c>
      <c r="J420" s="823">
        <v>155611.81959999999</v>
      </c>
      <c r="K420" s="823">
        <v>155544.41089999999</v>
      </c>
      <c r="L420" s="823">
        <v>155544.41089999999</v>
      </c>
      <c r="M420" s="823">
        <v>144664.9437</v>
      </c>
      <c r="N420" s="291"/>
      <c r="O420" s="823">
        <v>12.75507243</v>
      </c>
      <c r="P420" s="823">
        <v>11.13379392</v>
      </c>
      <c r="Q420" s="823">
        <v>10.28887332</v>
      </c>
      <c r="R420" s="823">
        <v>10.28887332</v>
      </c>
      <c r="S420" s="823">
        <v>10.28887332</v>
      </c>
      <c r="T420" s="823">
        <v>10.28887332</v>
      </c>
      <c r="U420" s="823">
        <v>10.28887332</v>
      </c>
      <c r="V420" s="823">
        <v>10.28117827</v>
      </c>
      <c r="W420" s="823">
        <v>10.28117827</v>
      </c>
      <c r="X420" s="823">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823">
        <v>0</v>
      </c>
      <c r="E426" s="823">
        <v>0</v>
      </c>
      <c r="F426" s="823">
        <v>0</v>
      </c>
      <c r="G426" s="823">
        <v>0</v>
      </c>
      <c r="H426" s="823">
        <v>0</v>
      </c>
      <c r="I426" s="823">
        <v>0</v>
      </c>
      <c r="J426" s="823">
        <v>0</v>
      </c>
      <c r="K426" s="823">
        <v>0</v>
      </c>
      <c r="L426" s="823">
        <v>0</v>
      </c>
      <c r="M426" s="823">
        <v>0</v>
      </c>
      <c r="N426" s="291"/>
      <c r="O426" s="823">
        <v>13.05372</v>
      </c>
      <c r="P426" s="823">
        <v>0</v>
      </c>
      <c r="Q426" s="823">
        <v>0</v>
      </c>
      <c r="R426" s="823">
        <v>0</v>
      </c>
      <c r="S426" s="823">
        <v>0</v>
      </c>
      <c r="T426" s="823">
        <v>0</v>
      </c>
      <c r="U426" s="823">
        <v>0</v>
      </c>
      <c r="V426" s="823">
        <v>0</v>
      </c>
      <c r="W426" s="823">
        <v>0</v>
      </c>
      <c r="X426" s="823">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823">
        <v>511988.17920000001</v>
      </c>
      <c r="E436" s="823">
        <v>511988.17920000001</v>
      </c>
      <c r="F436" s="823">
        <v>511988.17920000001</v>
      </c>
      <c r="G436" s="823">
        <v>511988.17920000001</v>
      </c>
      <c r="H436" s="823">
        <v>511988.17920000001</v>
      </c>
      <c r="I436" s="823">
        <v>511988.17920000001</v>
      </c>
      <c r="J436" s="823">
        <v>482727.05180000002</v>
      </c>
      <c r="K436" s="823">
        <v>482727.05180000002</v>
      </c>
      <c r="L436" s="823">
        <v>435590.04719999997</v>
      </c>
      <c r="M436" s="823">
        <v>298826.34009999997</v>
      </c>
      <c r="N436" s="295">
        <v>12</v>
      </c>
      <c r="O436" s="823">
        <v>58.696591329999997</v>
      </c>
      <c r="P436" s="823">
        <v>58.696591329999997</v>
      </c>
      <c r="Q436" s="823">
        <v>58.696591329999997</v>
      </c>
      <c r="R436" s="823">
        <v>58.696591329999997</v>
      </c>
      <c r="S436" s="823">
        <v>58.696591329999997</v>
      </c>
      <c r="T436" s="823">
        <v>58.696591329999997</v>
      </c>
      <c r="U436" s="823">
        <v>53.742210120000003</v>
      </c>
      <c r="V436" s="823">
        <v>53.742210120000003</v>
      </c>
      <c r="W436" s="823">
        <v>53.56382816</v>
      </c>
      <c r="X436" s="823">
        <v>32.574663340000001</v>
      </c>
      <c r="Y436" s="415"/>
      <c r="Z436" s="469">
        <v>0.25</v>
      </c>
      <c r="AA436" s="469">
        <v>0.75</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0.75</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823">
        <v>150534.80179999999</v>
      </c>
      <c r="E439" s="823">
        <v>143771.04610000001</v>
      </c>
      <c r="F439" s="823">
        <v>131821.22820000001</v>
      </c>
      <c r="G439" s="823">
        <v>92893.011209999997</v>
      </c>
      <c r="H439" s="823">
        <v>92893.011209999997</v>
      </c>
      <c r="I439" s="823">
        <v>92893.011209999997</v>
      </c>
      <c r="J439" s="823">
        <v>92893.011209999997</v>
      </c>
      <c r="K439" s="823">
        <v>92893.011209999997</v>
      </c>
      <c r="L439" s="823">
        <v>92893.011209999997</v>
      </c>
      <c r="M439" s="823">
        <v>92893.011209999997</v>
      </c>
      <c r="N439" s="295">
        <v>12</v>
      </c>
      <c r="O439" s="823">
        <v>40.620758600000002</v>
      </c>
      <c r="P439" s="823">
        <v>38.659208470000003</v>
      </c>
      <c r="Q439" s="823">
        <v>35.953723160000003</v>
      </c>
      <c r="R439" s="823">
        <v>24.468121719999999</v>
      </c>
      <c r="S439" s="823">
        <v>24.468121719999999</v>
      </c>
      <c r="T439" s="823">
        <v>24.468121719999999</v>
      </c>
      <c r="U439" s="823">
        <v>24.468121719999999</v>
      </c>
      <c r="V439" s="823">
        <v>24.468121719999999</v>
      </c>
      <c r="W439" s="823">
        <v>24.468121719999999</v>
      </c>
      <c r="X439" s="823">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823">
        <v>525099.63</v>
      </c>
      <c r="E445" s="823">
        <v>525099.63</v>
      </c>
      <c r="F445" s="823">
        <v>525099.63</v>
      </c>
      <c r="G445" s="823">
        <v>525099.63</v>
      </c>
      <c r="H445" s="823">
        <v>525099.63</v>
      </c>
      <c r="I445" s="823">
        <v>525099.63</v>
      </c>
      <c r="J445" s="823">
        <v>525099.63</v>
      </c>
      <c r="K445" s="823">
        <v>525099.63</v>
      </c>
      <c r="L445" s="823">
        <v>523244.32500000001</v>
      </c>
      <c r="M445" s="823">
        <v>523244.32500000001</v>
      </c>
      <c r="N445" s="295">
        <v>12</v>
      </c>
      <c r="O445" s="823">
        <v>112.1247132</v>
      </c>
      <c r="P445" s="823">
        <v>112.1247132</v>
      </c>
      <c r="Q445" s="823">
        <v>112.1247132</v>
      </c>
      <c r="R445" s="823">
        <v>112.1247132</v>
      </c>
      <c r="S445" s="823">
        <v>112.1247132</v>
      </c>
      <c r="T445" s="823">
        <v>112.1247132</v>
      </c>
      <c r="U445" s="823">
        <v>112.1247132</v>
      </c>
      <c r="V445" s="823">
        <v>112.1247132</v>
      </c>
      <c r="W445" s="823">
        <v>111.5633832</v>
      </c>
      <c r="X445" s="823">
        <v>111.5633832</v>
      </c>
      <c r="Y445" s="415"/>
      <c r="Z445" s="415">
        <v>0.5</v>
      </c>
      <c r="AA445" s="415">
        <v>0.5</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0.5</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823">
        <v>0</v>
      </c>
      <c r="E457" s="823">
        <v>0</v>
      </c>
      <c r="F457" s="823">
        <v>0</v>
      </c>
      <c r="G457" s="823">
        <v>0</v>
      </c>
      <c r="H457" s="823">
        <v>0</v>
      </c>
      <c r="I457" s="823">
        <v>0</v>
      </c>
      <c r="J457" s="823">
        <v>0</v>
      </c>
      <c r="K457" s="823">
        <v>0</v>
      </c>
      <c r="L457" s="823">
        <v>0</v>
      </c>
      <c r="M457" s="823">
        <v>0</v>
      </c>
      <c r="N457" s="291"/>
      <c r="O457" s="823">
        <v>91.177899999999994</v>
      </c>
      <c r="P457" s="823">
        <v>0</v>
      </c>
      <c r="Q457" s="823">
        <v>0</v>
      </c>
      <c r="R457" s="823">
        <v>0</v>
      </c>
      <c r="S457" s="823">
        <v>0</v>
      </c>
      <c r="T457" s="823">
        <v>0</v>
      </c>
      <c r="U457" s="823">
        <v>0</v>
      </c>
      <c r="V457" s="823">
        <v>0</v>
      </c>
      <c r="W457" s="823">
        <v>0</v>
      </c>
      <c r="X457" s="823">
        <v>0</v>
      </c>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823">
        <v>0</v>
      </c>
      <c r="E458" s="823">
        <v>0</v>
      </c>
      <c r="F458" s="823">
        <v>0</v>
      </c>
      <c r="G458" s="823">
        <v>0</v>
      </c>
      <c r="H458" s="823">
        <v>0</v>
      </c>
      <c r="I458" s="823">
        <v>0</v>
      </c>
      <c r="J458" s="823">
        <v>0</v>
      </c>
      <c r="K458" s="823">
        <v>0</v>
      </c>
      <c r="L458" s="823">
        <v>0</v>
      </c>
      <c r="M458" s="823">
        <v>0</v>
      </c>
      <c r="N458" s="291"/>
      <c r="O458" s="823">
        <v>1.1141669999999999</v>
      </c>
      <c r="P458" s="823">
        <v>0</v>
      </c>
      <c r="Q458" s="823">
        <v>0</v>
      </c>
      <c r="R458" s="823">
        <v>0</v>
      </c>
      <c r="S458" s="823">
        <v>0</v>
      </c>
      <c r="T458" s="823">
        <v>0</v>
      </c>
      <c r="U458" s="823">
        <v>0</v>
      </c>
      <c r="V458" s="823">
        <v>0</v>
      </c>
      <c r="W458" s="823">
        <v>0</v>
      </c>
      <c r="X458" s="823">
        <v>0</v>
      </c>
      <c r="Y458" s="411">
        <f>Y457</f>
        <v>0</v>
      </c>
      <c r="Z458" s="411">
        <f>Z457</f>
        <v>0</v>
      </c>
      <c r="AA458" s="411">
        <f t="shared" ref="AA458:AL458" si="134">AA457</f>
        <v>1</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823">
        <v>372587.14370000002</v>
      </c>
      <c r="E467" s="823">
        <v>372587.14370000002</v>
      </c>
      <c r="F467" s="823">
        <v>372587.14370000002</v>
      </c>
      <c r="G467" s="823">
        <v>372587.14370000002</v>
      </c>
      <c r="H467" s="823">
        <v>372587.14370000002</v>
      </c>
      <c r="I467" s="823">
        <v>353579.14370000002</v>
      </c>
      <c r="J467" s="823">
        <v>353579.14370000002</v>
      </c>
      <c r="K467" s="823">
        <v>353579.14370000002</v>
      </c>
      <c r="L467" s="823">
        <v>353579.14370000002</v>
      </c>
      <c r="M467" s="823">
        <v>353579.14370000002</v>
      </c>
      <c r="N467" s="295">
        <v>12</v>
      </c>
      <c r="O467" s="823">
        <v>3.6773099999999999</v>
      </c>
      <c r="P467" s="823">
        <v>3.6773099999999999</v>
      </c>
      <c r="Q467" s="823">
        <v>3.6773099999999999</v>
      </c>
      <c r="R467" s="823">
        <v>3.6773099999999999</v>
      </c>
      <c r="S467" s="823">
        <v>3.6773099999999999</v>
      </c>
      <c r="T467" s="823">
        <v>3.6773099999999999</v>
      </c>
      <c r="U467" s="823">
        <v>3.6773099999999999</v>
      </c>
      <c r="V467" s="823">
        <v>3.6773099999999999</v>
      </c>
      <c r="W467" s="823">
        <v>3.6773099999999999</v>
      </c>
      <c r="X467" s="823">
        <v>3.6773099999999999</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823">
        <v>0</v>
      </c>
      <c r="E473" s="823">
        <v>0</v>
      </c>
      <c r="F473" s="823">
        <v>0</v>
      </c>
      <c r="G473" s="823">
        <v>0</v>
      </c>
      <c r="H473" s="823">
        <v>0</v>
      </c>
      <c r="I473" s="823">
        <v>0</v>
      </c>
      <c r="J473" s="823">
        <v>0</v>
      </c>
      <c r="K473" s="823">
        <v>0</v>
      </c>
      <c r="L473" s="823">
        <v>0</v>
      </c>
      <c r="M473" s="823">
        <v>0</v>
      </c>
      <c r="N473" s="291"/>
      <c r="O473" s="823">
        <v>175.58170000000001</v>
      </c>
      <c r="P473" s="823">
        <v>0</v>
      </c>
      <c r="Q473" s="823">
        <v>0</v>
      </c>
      <c r="R473" s="823">
        <v>0</v>
      </c>
      <c r="S473" s="823">
        <v>0</v>
      </c>
      <c r="T473" s="823">
        <v>0</v>
      </c>
      <c r="U473" s="823">
        <v>0</v>
      </c>
      <c r="V473" s="823">
        <v>0</v>
      </c>
      <c r="W473" s="823">
        <v>0</v>
      </c>
      <c r="X473" s="823">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823">
        <v>0</v>
      </c>
      <c r="E507" s="823">
        <v>0</v>
      </c>
      <c r="F507" s="823">
        <v>0</v>
      </c>
      <c r="G507" s="823">
        <v>0</v>
      </c>
      <c r="H507" s="823">
        <v>0</v>
      </c>
      <c r="I507" s="823">
        <v>0</v>
      </c>
      <c r="J507" s="823">
        <v>0</v>
      </c>
      <c r="K507" s="823">
        <v>0</v>
      </c>
      <c r="L507" s="823">
        <v>0</v>
      </c>
      <c r="M507" s="823">
        <v>0</v>
      </c>
      <c r="N507" s="295">
        <v>0</v>
      </c>
      <c r="O507" s="823">
        <v>99.699940049999995</v>
      </c>
      <c r="P507" s="823">
        <v>0</v>
      </c>
      <c r="Q507" s="823">
        <v>0</v>
      </c>
      <c r="R507" s="823">
        <v>0</v>
      </c>
      <c r="S507" s="823">
        <v>0</v>
      </c>
      <c r="T507" s="823">
        <v>0</v>
      </c>
      <c r="U507" s="823">
        <v>0</v>
      </c>
      <c r="V507" s="823">
        <v>0</v>
      </c>
      <c r="W507" s="823">
        <v>0</v>
      </c>
      <c r="X507" s="823">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1245.14532117</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1245.14532117</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1245.14532117</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1245.14532117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1245.14532117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1245.14532117</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1200.5558902800001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906" zoomScale="60" zoomScaleNormal="60" workbookViewId="0">
      <pane xSplit="2" topLeftCell="M1" activePane="topRight" state="frozen"/>
      <selection pane="topRight" activeCell="AA939" sqref="AA939"/>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4.7109375" style="427" bestFit="1" customWidth="1"/>
    <col min="41" max="16384" width="9" style="427"/>
  </cols>
  <sheetData>
    <row r="13" spans="2:39" ht="15.75" thickBot="1"/>
    <row r="14" spans="2:39" ht="26.25" customHeight="1" thickBot="1">
      <c r="B14" s="89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9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90"/>
      <c r="C16" s="887" t="s">
        <v>550</v>
      </c>
      <c r="D16" s="88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90" t="s">
        <v>504</v>
      </c>
      <c r="C18" s="891" t="s">
        <v>687</v>
      </c>
      <c r="D18" s="891"/>
      <c r="E18" s="891"/>
      <c r="F18" s="891"/>
      <c r="G18" s="891"/>
      <c r="H18" s="891"/>
      <c r="I18" s="891"/>
      <c r="J18" s="891"/>
      <c r="K18" s="891"/>
      <c r="L18" s="891"/>
      <c r="M18" s="891"/>
      <c r="N18" s="891"/>
      <c r="O18" s="891"/>
      <c r="P18" s="891"/>
      <c r="Q18" s="891"/>
      <c r="R18" s="891"/>
      <c r="S18" s="891"/>
      <c r="T18" s="891"/>
      <c r="U18" s="891"/>
      <c r="V18" s="891"/>
      <c r="W18" s="891"/>
      <c r="X18" s="891"/>
      <c r="Y18" s="606"/>
      <c r="Z18" s="606"/>
      <c r="AA18" s="606"/>
      <c r="AB18" s="606"/>
      <c r="AC18" s="606"/>
      <c r="AD18" s="606"/>
      <c r="AE18" s="270"/>
      <c r="AF18" s="265"/>
      <c r="AG18" s="265"/>
      <c r="AH18" s="265"/>
      <c r="AI18" s="265"/>
      <c r="AJ18" s="265"/>
      <c r="AK18" s="265"/>
      <c r="AL18" s="265"/>
      <c r="AM18" s="265"/>
    </row>
    <row r="19" spans="2:39" ht="45.75" customHeight="1">
      <c r="B19" s="890"/>
      <c r="C19" s="891" t="s">
        <v>566</v>
      </c>
      <c r="D19" s="891"/>
      <c r="E19" s="891"/>
      <c r="F19" s="891"/>
      <c r="G19" s="891"/>
      <c r="H19" s="891"/>
      <c r="I19" s="891"/>
      <c r="J19" s="891"/>
      <c r="K19" s="891"/>
      <c r="L19" s="891"/>
      <c r="M19" s="891"/>
      <c r="N19" s="891"/>
      <c r="O19" s="891"/>
      <c r="P19" s="891"/>
      <c r="Q19" s="891"/>
      <c r="R19" s="891"/>
      <c r="S19" s="891"/>
      <c r="T19" s="891"/>
      <c r="U19" s="891"/>
      <c r="V19" s="891"/>
      <c r="W19" s="891"/>
      <c r="X19" s="891"/>
      <c r="Y19" s="606"/>
      <c r="Z19" s="606"/>
      <c r="AA19" s="606"/>
      <c r="AB19" s="606"/>
      <c r="AC19" s="606"/>
      <c r="AD19" s="606"/>
      <c r="AE19" s="270"/>
      <c r="AF19" s="265"/>
      <c r="AG19" s="265"/>
      <c r="AH19" s="265"/>
      <c r="AI19" s="265"/>
      <c r="AJ19" s="265"/>
      <c r="AK19" s="265"/>
      <c r="AL19" s="265"/>
      <c r="AM19" s="265"/>
    </row>
    <row r="20" spans="2:39" ht="62.25" customHeight="1">
      <c r="B20" s="273"/>
      <c r="C20" s="891" t="s">
        <v>564</v>
      </c>
      <c r="D20" s="891"/>
      <c r="E20" s="891"/>
      <c r="F20" s="891"/>
      <c r="G20" s="891"/>
      <c r="H20" s="891"/>
      <c r="I20" s="891"/>
      <c r="J20" s="891"/>
      <c r="K20" s="891"/>
      <c r="L20" s="891"/>
      <c r="M20" s="891"/>
      <c r="N20" s="891"/>
      <c r="O20" s="891"/>
      <c r="P20" s="891"/>
      <c r="Q20" s="891"/>
      <c r="R20" s="891"/>
      <c r="S20" s="891"/>
      <c r="T20" s="891"/>
      <c r="U20" s="891"/>
      <c r="V20" s="891"/>
      <c r="W20" s="891"/>
      <c r="X20" s="891"/>
      <c r="Y20" s="606"/>
      <c r="Z20" s="606"/>
      <c r="AA20" s="606"/>
      <c r="AB20" s="606"/>
      <c r="AC20" s="606"/>
      <c r="AD20" s="606"/>
      <c r="AE20" s="428"/>
      <c r="AF20" s="265"/>
      <c r="AG20" s="265"/>
      <c r="AH20" s="265"/>
      <c r="AI20" s="265"/>
      <c r="AJ20" s="265"/>
      <c r="AK20" s="265"/>
      <c r="AL20" s="265"/>
      <c r="AM20" s="265"/>
    </row>
    <row r="21" spans="2:39" ht="37.5" customHeight="1">
      <c r="B21" s="273"/>
      <c r="C21" s="891" t="s">
        <v>630</v>
      </c>
      <c r="D21" s="891"/>
      <c r="E21" s="891"/>
      <c r="F21" s="891"/>
      <c r="G21" s="891"/>
      <c r="H21" s="891"/>
      <c r="I21" s="891"/>
      <c r="J21" s="891"/>
      <c r="K21" s="891"/>
      <c r="L21" s="891"/>
      <c r="M21" s="891"/>
      <c r="N21" s="891"/>
      <c r="O21" s="891"/>
      <c r="P21" s="891"/>
      <c r="Q21" s="891"/>
      <c r="R21" s="891"/>
      <c r="S21" s="891"/>
      <c r="T21" s="891"/>
      <c r="U21" s="891"/>
      <c r="V21" s="891"/>
      <c r="W21" s="891"/>
      <c r="X21" s="891"/>
      <c r="Y21" s="606"/>
      <c r="Z21" s="606"/>
      <c r="AA21" s="606"/>
      <c r="AB21" s="606"/>
      <c r="AC21" s="606"/>
      <c r="AD21" s="606"/>
      <c r="AE21" s="276"/>
      <c r="AF21" s="265"/>
      <c r="AG21" s="265"/>
      <c r="AH21" s="265"/>
      <c r="AI21" s="265"/>
      <c r="AJ21" s="265"/>
      <c r="AK21" s="265"/>
      <c r="AL21" s="265"/>
      <c r="AM21" s="265"/>
    </row>
    <row r="22" spans="2:39" ht="54.75" customHeight="1">
      <c r="B22" s="273"/>
      <c r="C22" s="891" t="s">
        <v>614</v>
      </c>
      <c r="D22" s="891"/>
      <c r="E22" s="891"/>
      <c r="F22" s="891"/>
      <c r="G22" s="891"/>
      <c r="H22" s="891"/>
      <c r="I22" s="891"/>
      <c r="J22" s="891"/>
      <c r="K22" s="891"/>
      <c r="L22" s="891"/>
      <c r="M22" s="891"/>
      <c r="N22" s="891"/>
      <c r="O22" s="891"/>
      <c r="P22" s="891"/>
      <c r="Q22" s="891"/>
      <c r="R22" s="891"/>
      <c r="S22" s="891"/>
      <c r="T22" s="891"/>
      <c r="U22" s="891"/>
      <c r="V22" s="891"/>
      <c r="W22" s="891"/>
      <c r="X22" s="891"/>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90"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90"/>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2" t="s">
        <v>211</v>
      </c>
      <c r="C34" s="894" t="s">
        <v>33</v>
      </c>
      <c r="D34" s="284" t="s">
        <v>421</v>
      </c>
      <c r="E34" s="896" t="s">
        <v>209</v>
      </c>
      <c r="F34" s="897"/>
      <c r="G34" s="897"/>
      <c r="H34" s="897"/>
      <c r="I34" s="897"/>
      <c r="J34" s="897"/>
      <c r="K34" s="897"/>
      <c r="L34" s="897"/>
      <c r="M34" s="898"/>
      <c r="N34" s="902" t="s">
        <v>213</v>
      </c>
      <c r="O34" s="284" t="s">
        <v>422</v>
      </c>
      <c r="P34" s="896" t="s">
        <v>212</v>
      </c>
      <c r="Q34" s="897"/>
      <c r="R34" s="897"/>
      <c r="S34" s="897"/>
      <c r="T34" s="897"/>
      <c r="U34" s="897"/>
      <c r="V34" s="897"/>
      <c r="W34" s="897"/>
      <c r="X34" s="898"/>
      <c r="Y34" s="899" t="s">
        <v>243</v>
      </c>
      <c r="Z34" s="900"/>
      <c r="AA34" s="900"/>
      <c r="AB34" s="900"/>
      <c r="AC34" s="900"/>
      <c r="AD34" s="900"/>
      <c r="AE34" s="900"/>
      <c r="AF34" s="900"/>
      <c r="AG34" s="900"/>
      <c r="AH34" s="900"/>
      <c r="AI34" s="900"/>
      <c r="AJ34" s="900"/>
      <c r="AK34" s="900"/>
      <c r="AL34" s="900"/>
      <c r="AM34" s="901"/>
    </row>
    <row r="35" spans="1:39" ht="65.25" customHeight="1">
      <c r="B35" s="893"/>
      <c r="C35" s="895"/>
      <c r="D35" s="285">
        <v>2015</v>
      </c>
      <c r="E35" s="285">
        <v>2016</v>
      </c>
      <c r="F35" s="285">
        <v>2017</v>
      </c>
      <c r="G35" s="285">
        <v>2018</v>
      </c>
      <c r="H35" s="285">
        <v>2019</v>
      </c>
      <c r="I35" s="285">
        <v>2020</v>
      </c>
      <c r="J35" s="285">
        <v>2021</v>
      </c>
      <c r="K35" s="285">
        <v>2022</v>
      </c>
      <c r="L35" s="285">
        <v>2023</v>
      </c>
      <c r="M35" s="429">
        <v>2024</v>
      </c>
      <c r="N35" s="90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50 - 4,999 kW</v>
      </c>
      <c r="AB35" s="285" t="str">
        <f>'1.  LRAMVA Summary'!G52</f>
        <v>Large Use</v>
      </c>
      <c r="AC35" s="285" t="str">
        <f>'1.  LRAMVA Summary'!H52</f>
        <v>Unmetered</v>
      </c>
      <c r="AD35" s="285" t="str">
        <f>'1.  LRAMVA Summary'!I52</f>
        <v>Steet Lights</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823">
        <v>85913</v>
      </c>
      <c r="E38" s="823">
        <v>85119</v>
      </c>
      <c r="F38" s="823">
        <v>85119</v>
      </c>
      <c r="G38" s="823">
        <v>85119</v>
      </c>
      <c r="H38" s="823">
        <v>85119</v>
      </c>
      <c r="I38" s="823">
        <v>85119</v>
      </c>
      <c r="J38" s="823">
        <v>85119</v>
      </c>
      <c r="K38" s="823">
        <v>85102</v>
      </c>
      <c r="L38" s="823">
        <v>85102</v>
      </c>
      <c r="M38" s="823">
        <v>85102</v>
      </c>
      <c r="N38" s="291"/>
      <c r="O38" s="823">
        <v>6</v>
      </c>
      <c r="P38" s="823">
        <v>6</v>
      </c>
      <c r="Q38" s="823">
        <v>6</v>
      </c>
      <c r="R38" s="823">
        <v>6</v>
      </c>
      <c r="S38" s="823">
        <v>6</v>
      </c>
      <c r="T38" s="823">
        <v>6</v>
      </c>
      <c r="U38" s="823">
        <v>6</v>
      </c>
      <c r="V38" s="823">
        <v>6</v>
      </c>
      <c r="W38" s="823">
        <v>6</v>
      </c>
      <c r="X38" s="823">
        <v>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823">
        <v>23142</v>
      </c>
      <c r="E39" s="823">
        <v>22927</v>
      </c>
      <c r="F39" s="823">
        <v>22927</v>
      </c>
      <c r="G39" s="823">
        <v>22927</v>
      </c>
      <c r="H39" s="823">
        <v>22927</v>
      </c>
      <c r="I39" s="823">
        <v>22927</v>
      </c>
      <c r="J39" s="823">
        <v>22927</v>
      </c>
      <c r="K39" s="823">
        <v>22921</v>
      </c>
      <c r="L39" s="823">
        <v>22921</v>
      </c>
      <c r="M39" s="823">
        <v>22921</v>
      </c>
      <c r="N39" s="468"/>
      <c r="O39" s="823">
        <v>1</v>
      </c>
      <c r="P39" s="823">
        <v>1</v>
      </c>
      <c r="Q39" s="823">
        <v>1</v>
      </c>
      <c r="R39" s="823">
        <v>1</v>
      </c>
      <c r="S39" s="823">
        <v>1</v>
      </c>
      <c r="T39" s="823">
        <v>1</v>
      </c>
      <c r="U39" s="823">
        <v>1</v>
      </c>
      <c r="V39" s="823">
        <v>1</v>
      </c>
      <c r="W39" s="823">
        <v>1</v>
      </c>
      <c r="X39" s="823">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823">
        <v>146333</v>
      </c>
      <c r="E41" s="823">
        <v>143732</v>
      </c>
      <c r="F41" s="823">
        <v>143732</v>
      </c>
      <c r="G41" s="823">
        <v>143732</v>
      </c>
      <c r="H41" s="823">
        <v>143732</v>
      </c>
      <c r="I41" s="823">
        <v>143732</v>
      </c>
      <c r="J41" s="823">
        <v>143732</v>
      </c>
      <c r="K41" s="823">
        <v>143657</v>
      </c>
      <c r="L41" s="823">
        <v>143657</v>
      </c>
      <c r="M41" s="823">
        <v>143657</v>
      </c>
      <c r="N41" s="291"/>
      <c r="O41" s="823">
        <v>10</v>
      </c>
      <c r="P41" s="823">
        <v>10</v>
      </c>
      <c r="Q41" s="823">
        <v>10</v>
      </c>
      <c r="R41" s="823">
        <v>10</v>
      </c>
      <c r="S41" s="823">
        <v>10</v>
      </c>
      <c r="T41" s="823">
        <v>10</v>
      </c>
      <c r="U41" s="823">
        <v>10</v>
      </c>
      <c r="V41" s="823">
        <v>10</v>
      </c>
      <c r="W41" s="823">
        <v>10</v>
      </c>
      <c r="X41" s="823">
        <v>10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823">
        <v>1514</v>
      </c>
      <c r="E42" s="823">
        <v>1496</v>
      </c>
      <c r="F42" s="823">
        <v>1496</v>
      </c>
      <c r="G42" s="823">
        <v>1496</v>
      </c>
      <c r="H42" s="823">
        <v>1496</v>
      </c>
      <c r="I42" s="823">
        <v>1496</v>
      </c>
      <c r="J42" s="823">
        <v>1496</v>
      </c>
      <c r="K42" s="823">
        <v>1492</v>
      </c>
      <c r="L42" s="823">
        <v>1492</v>
      </c>
      <c r="M42" s="823">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823">
        <v>3267</v>
      </c>
      <c r="E44" s="823">
        <v>3267</v>
      </c>
      <c r="F44" s="823">
        <v>3267</v>
      </c>
      <c r="G44" s="823">
        <v>3267</v>
      </c>
      <c r="H44" s="823">
        <v>2442</v>
      </c>
      <c r="I44" s="823">
        <v>0</v>
      </c>
      <c r="J44" s="823">
        <v>0</v>
      </c>
      <c r="K44" s="823">
        <v>0</v>
      </c>
      <c r="L44" s="823">
        <v>0</v>
      </c>
      <c r="M44" s="823">
        <v>0</v>
      </c>
      <c r="N44" s="291"/>
      <c r="O44" s="823">
        <v>1</v>
      </c>
      <c r="P44" s="823">
        <v>1</v>
      </c>
      <c r="Q44" s="823">
        <v>1</v>
      </c>
      <c r="R44" s="823">
        <v>1</v>
      </c>
      <c r="S44" s="823">
        <v>0</v>
      </c>
      <c r="T44" s="823">
        <v>0</v>
      </c>
      <c r="U44" s="823">
        <v>0</v>
      </c>
      <c r="V44" s="823">
        <v>0</v>
      </c>
      <c r="W44" s="823">
        <v>0</v>
      </c>
      <c r="X44" s="823">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673</v>
      </c>
      <c r="C47" s="291" t="s">
        <v>25</v>
      </c>
      <c r="D47" s="823">
        <v>65698</v>
      </c>
      <c r="E47" s="823">
        <v>65698</v>
      </c>
      <c r="F47" s="823">
        <v>65698</v>
      </c>
      <c r="G47" s="823">
        <v>65698</v>
      </c>
      <c r="H47" s="823">
        <v>65698</v>
      </c>
      <c r="I47" s="823">
        <v>65698</v>
      </c>
      <c r="J47" s="823">
        <v>65698</v>
      </c>
      <c r="K47" s="823">
        <v>65698</v>
      </c>
      <c r="L47" s="823">
        <v>65698</v>
      </c>
      <c r="M47" s="823">
        <v>65698</v>
      </c>
      <c r="N47" s="291"/>
      <c r="O47" s="823">
        <v>35</v>
      </c>
      <c r="P47" s="823">
        <v>35</v>
      </c>
      <c r="Q47" s="823">
        <v>35</v>
      </c>
      <c r="R47" s="823">
        <v>35</v>
      </c>
      <c r="S47" s="823">
        <v>35</v>
      </c>
      <c r="T47" s="823">
        <v>35</v>
      </c>
      <c r="U47" s="823">
        <v>35</v>
      </c>
      <c r="V47" s="823">
        <v>35</v>
      </c>
      <c r="W47" s="823">
        <v>35</v>
      </c>
      <c r="X47" s="823">
        <v>35</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823">
        <v>645</v>
      </c>
      <c r="E48" s="823">
        <v>645</v>
      </c>
      <c r="F48" s="823">
        <v>645</v>
      </c>
      <c r="G48" s="823">
        <v>645</v>
      </c>
      <c r="H48" s="823">
        <v>645</v>
      </c>
      <c r="I48" s="823">
        <v>645</v>
      </c>
      <c r="J48" s="823">
        <v>645</v>
      </c>
      <c r="K48" s="823">
        <v>645</v>
      </c>
      <c r="L48" s="823">
        <v>645</v>
      </c>
      <c r="M48" s="823">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823">
        <v>71357</v>
      </c>
      <c r="E54" s="823">
        <v>71357</v>
      </c>
      <c r="F54" s="823">
        <v>71357</v>
      </c>
      <c r="G54" s="823">
        <v>71357</v>
      </c>
      <c r="H54" s="823">
        <v>0</v>
      </c>
      <c r="I54" s="823">
        <v>0</v>
      </c>
      <c r="J54" s="823">
        <v>0</v>
      </c>
      <c r="K54" s="823">
        <v>0</v>
      </c>
      <c r="L54" s="823">
        <v>0</v>
      </c>
      <c r="M54" s="823">
        <v>0</v>
      </c>
      <c r="N54" s="295">
        <v>12</v>
      </c>
      <c r="O54" s="823">
        <v>15</v>
      </c>
      <c r="P54" s="823">
        <v>15</v>
      </c>
      <c r="Q54" s="823">
        <v>15</v>
      </c>
      <c r="R54" s="823">
        <v>15</v>
      </c>
      <c r="S54" s="823">
        <v>0</v>
      </c>
      <c r="T54" s="823">
        <v>0</v>
      </c>
      <c r="U54" s="823">
        <v>0</v>
      </c>
      <c r="V54" s="823">
        <v>0</v>
      </c>
      <c r="W54" s="823">
        <v>0</v>
      </c>
      <c r="X54" s="823">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823">
        <v>4802</v>
      </c>
      <c r="E55" s="823">
        <v>4802</v>
      </c>
      <c r="F55" s="823">
        <v>4802</v>
      </c>
      <c r="G55" s="823">
        <v>4802</v>
      </c>
      <c r="H55" s="823">
        <v>76159</v>
      </c>
      <c r="I55" s="823">
        <v>76159</v>
      </c>
      <c r="J55" s="823">
        <v>76159</v>
      </c>
      <c r="K55" s="823">
        <v>76159</v>
      </c>
      <c r="L55" s="823">
        <v>76159</v>
      </c>
      <c r="M55" s="823">
        <v>76159</v>
      </c>
      <c r="N55" s="295">
        <f>N54</f>
        <v>12</v>
      </c>
      <c r="O55" s="823">
        <v>1</v>
      </c>
      <c r="P55" s="823">
        <v>1</v>
      </c>
      <c r="Q55" s="823">
        <v>1</v>
      </c>
      <c r="R55" s="823">
        <v>1</v>
      </c>
      <c r="S55" s="823">
        <v>16</v>
      </c>
      <c r="T55" s="823">
        <v>16</v>
      </c>
      <c r="U55" s="823">
        <v>16</v>
      </c>
      <c r="V55" s="823">
        <v>16</v>
      </c>
      <c r="W55" s="823">
        <v>16</v>
      </c>
      <c r="X55" s="823">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23">
        <v>1703597</v>
      </c>
      <c r="E57" s="823">
        <v>1703597</v>
      </c>
      <c r="F57" s="823">
        <v>1697753</v>
      </c>
      <c r="G57" s="823">
        <v>1697753</v>
      </c>
      <c r="H57" s="823">
        <v>1697753</v>
      </c>
      <c r="I57" s="823">
        <v>1697753</v>
      </c>
      <c r="J57" s="823">
        <v>1659705</v>
      </c>
      <c r="K57" s="823">
        <v>1659705</v>
      </c>
      <c r="L57" s="823">
        <v>1581164</v>
      </c>
      <c r="M57" s="823">
        <v>1454662</v>
      </c>
      <c r="N57" s="295">
        <v>12</v>
      </c>
      <c r="O57" s="823">
        <v>249</v>
      </c>
      <c r="P57" s="823">
        <v>249</v>
      </c>
      <c r="Q57" s="823">
        <v>247</v>
      </c>
      <c r="R57" s="823">
        <v>247</v>
      </c>
      <c r="S57" s="823">
        <v>247</v>
      </c>
      <c r="T57" s="823">
        <v>247</v>
      </c>
      <c r="U57" s="823">
        <v>239</v>
      </c>
      <c r="V57" s="823">
        <v>239</v>
      </c>
      <c r="W57" s="823">
        <v>214</v>
      </c>
      <c r="X57" s="823">
        <v>189</v>
      </c>
      <c r="Y57" s="824"/>
      <c r="Z57" s="824">
        <v>0.19416094187034938</v>
      </c>
      <c r="AA57" s="824">
        <v>0.50701086246314298</v>
      </c>
      <c r="AB57" s="824"/>
      <c r="AC57" s="824"/>
      <c r="AD57" s="824">
        <v>0.29882819566650759</v>
      </c>
      <c r="AE57" s="824"/>
      <c r="AF57" s="415"/>
      <c r="AG57" s="415"/>
      <c r="AH57" s="415"/>
      <c r="AI57" s="415"/>
      <c r="AJ57" s="415"/>
      <c r="AK57" s="415"/>
      <c r="AL57" s="415"/>
      <c r="AM57" s="296">
        <f>SUM(Y57:AL57)</f>
        <v>1</v>
      </c>
    </row>
    <row r="58" spans="1:39" outlineLevel="1">
      <c r="B58" s="294" t="s">
        <v>267</v>
      </c>
      <c r="C58" s="291" t="s">
        <v>163</v>
      </c>
      <c r="D58" s="823">
        <v>22866</v>
      </c>
      <c r="E58" s="823">
        <v>22866</v>
      </c>
      <c r="F58" s="823">
        <v>28710</v>
      </c>
      <c r="G58" s="823">
        <v>30472</v>
      </c>
      <c r="H58" s="823">
        <v>30472</v>
      </c>
      <c r="I58" s="823">
        <v>30472</v>
      </c>
      <c r="J58" s="823">
        <v>68519</v>
      </c>
      <c r="K58" s="823">
        <v>68519</v>
      </c>
      <c r="L58" s="823">
        <v>75045</v>
      </c>
      <c r="M58" s="823">
        <v>66299</v>
      </c>
      <c r="N58" s="295">
        <f>N57</f>
        <v>12</v>
      </c>
      <c r="O58" s="823">
        <v>6</v>
      </c>
      <c r="P58" s="823">
        <v>6</v>
      </c>
      <c r="Q58" s="823">
        <v>8</v>
      </c>
      <c r="R58" s="823">
        <v>9</v>
      </c>
      <c r="S58" s="823">
        <v>9</v>
      </c>
      <c r="T58" s="823">
        <v>9</v>
      </c>
      <c r="U58" s="823">
        <v>17</v>
      </c>
      <c r="V58" s="823">
        <v>17</v>
      </c>
      <c r="W58" s="823">
        <v>20</v>
      </c>
      <c r="X58" s="823">
        <v>17</v>
      </c>
      <c r="Y58" s="411">
        <f>Y57</f>
        <v>0</v>
      </c>
      <c r="Z58" s="411">
        <f>Z57</f>
        <v>0.19416094187034938</v>
      </c>
      <c r="AA58" s="411">
        <f t="shared" ref="AA58" si="66">AA57</f>
        <v>0.50701086246314298</v>
      </c>
      <c r="AB58" s="411">
        <f t="shared" ref="AB58" si="67">AB57</f>
        <v>0</v>
      </c>
      <c r="AC58" s="411">
        <f t="shared" ref="AC58" si="68">AC57</f>
        <v>0</v>
      </c>
      <c r="AD58" s="411">
        <f t="shared" ref="AD58" si="69">AD57</f>
        <v>0.29882819566650759</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823">
        <v>113027</v>
      </c>
      <c r="E60" s="823">
        <v>95901</v>
      </c>
      <c r="F60" s="823">
        <v>71527</v>
      </c>
      <c r="G60" s="823">
        <v>71527</v>
      </c>
      <c r="H60" s="823">
        <v>71527</v>
      </c>
      <c r="I60" s="823">
        <v>71527</v>
      </c>
      <c r="J60" s="823">
        <v>71527</v>
      </c>
      <c r="K60" s="823">
        <v>71527</v>
      </c>
      <c r="L60" s="823">
        <v>71527</v>
      </c>
      <c r="M60" s="823">
        <v>71527</v>
      </c>
      <c r="N60" s="295">
        <v>12</v>
      </c>
      <c r="O60" s="823">
        <v>26</v>
      </c>
      <c r="P60" s="823">
        <v>22</v>
      </c>
      <c r="Q60" s="823">
        <v>16</v>
      </c>
      <c r="R60" s="823">
        <v>16</v>
      </c>
      <c r="S60" s="823">
        <v>16</v>
      </c>
      <c r="T60" s="823">
        <v>16</v>
      </c>
      <c r="U60" s="823">
        <v>16</v>
      </c>
      <c r="V60" s="823">
        <v>16</v>
      </c>
      <c r="W60" s="823">
        <v>16</v>
      </c>
      <c r="X60" s="823">
        <v>16</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823">
        <v>-41352</v>
      </c>
      <c r="E61" s="823">
        <v>-24226</v>
      </c>
      <c r="F61" s="823">
        <v>148</v>
      </c>
      <c r="G61" s="823">
        <v>7188</v>
      </c>
      <c r="H61" s="823">
        <v>7188</v>
      </c>
      <c r="I61" s="823">
        <v>7188</v>
      </c>
      <c r="J61" s="823">
        <v>7188</v>
      </c>
      <c r="K61" s="823">
        <v>7188</v>
      </c>
      <c r="L61" s="823">
        <v>7188</v>
      </c>
      <c r="M61" s="823">
        <v>7188</v>
      </c>
      <c r="N61" s="295">
        <f>N60</f>
        <v>12</v>
      </c>
      <c r="O61" s="823">
        <v>-10</v>
      </c>
      <c r="P61" s="823">
        <v>-6</v>
      </c>
      <c r="Q61" s="823">
        <v>0</v>
      </c>
      <c r="R61" s="823">
        <v>2</v>
      </c>
      <c r="S61" s="823">
        <v>2</v>
      </c>
      <c r="T61" s="823">
        <v>2</v>
      </c>
      <c r="U61" s="823">
        <v>2</v>
      </c>
      <c r="V61" s="823">
        <v>2</v>
      </c>
      <c r="W61" s="823">
        <v>2</v>
      </c>
      <c r="X61" s="823">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823">
        <v>425850</v>
      </c>
      <c r="E63" s="823">
        <v>425850</v>
      </c>
      <c r="F63" s="823">
        <v>207306</v>
      </c>
      <c r="G63" s="823">
        <v>207306</v>
      </c>
      <c r="H63" s="823">
        <v>207306</v>
      </c>
      <c r="I63" s="823">
        <v>207306</v>
      </c>
      <c r="J63" s="823">
        <v>207306</v>
      </c>
      <c r="K63" s="823">
        <v>207306</v>
      </c>
      <c r="L63" s="823">
        <v>207306</v>
      </c>
      <c r="M63" s="823">
        <v>207306</v>
      </c>
      <c r="N63" s="295">
        <v>12</v>
      </c>
      <c r="O63" s="823">
        <v>66</v>
      </c>
      <c r="P63" s="823">
        <v>66</v>
      </c>
      <c r="Q63" s="823">
        <v>34</v>
      </c>
      <c r="R63" s="823">
        <v>34</v>
      </c>
      <c r="S63" s="823">
        <v>34</v>
      </c>
      <c r="T63" s="823">
        <v>34</v>
      </c>
      <c r="U63" s="823">
        <v>34</v>
      </c>
      <c r="V63" s="823">
        <v>34</v>
      </c>
      <c r="W63" s="823">
        <v>34</v>
      </c>
      <c r="X63" s="823">
        <v>34</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823">
        <v>0</v>
      </c>
      <c r="E64" s="823">
        <v>0</v>
      </c>
      <c r="F64" s="823">
        <v>218544</v>
      </c>
      <c r="G64" s="823">
        <v>218544</v>
      </c>
      <c r="H64" s="823">
        <v>218544</v>
      </c>
      <c r="I64" s="823">
        <v>218544</v>
      </c>
      <c r="J64" s="823">
        <v>218544</v>
      </c>
      <c r="K64" s="823">
        <v>218544</v>
      </c>
      <c r="L64" s="823">
        <v>218544</v>
      </c>
      <c r="M64" s="823">
        <v>218544</v>
      </c>
      <c r="N64" s="295">
        <f>N63</f>
        <v>12</v>
      </c>
      <c r="O64" s="823">
        <v>0</v>
      </c>
      <c r="P64" s="823">
        <v>0</v>
      </c>
      <c r="Q64" s="823">
        <v>32</v>
      </c>
      <c r="R64" s="823">
        <v>32</v>
      </c>
      <c r="S64" s="823">
        <v>32</v>
      </c>
      <c r="T64" s="823">
        <v>32</v>
      </c>
      <c r="U64" s="823">
        <v>32</v>
      </c>
      <c r="V64" s="823">
        <v>32</v>
      </c>
      <c r="W64" s="823">
        <v>32</v>
      </c>
      <c r="X64" s="823">
        <v>32</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823">
        <v>57642</v>
      </c>
      <c r="E66" s="823">
        <v>57642</v>
      </c>
      <c r="F66" s="823">
        <v>57642</v>
      </c>
      <c r="G66" s="823">
        <v>0</v>
      </c>
      <c r="H66" s="823">
        <v>0</v>
      </c>
      <c r="I66" s="823">
        <v>0</v>
      </c>
      <c r="J66" s="823">
        <v>0</v>
      </c>
      <c r="K66" s="823">
        <v>0</v>
      </c>
      <c r="L66" s="823">
        <v>0</v>
      </c>
      <c r="M66" s="823">
        <v>0</v>
      </c>
      <c r="N66" s="295">
        <v>3</v>
      </c>
      <c r="O66" s="823">
        <v>18</v>
      </c>
      <c r="P66" s="823">
        <v>18</v>
      </c>
      <c r="Q66" s="823">
        <v>18</v>
      </c>
      <c r="R66" s="823">
        <v>0</v>
      </c>
      <c r="S66" s="823">
        <v>0</v>
      </c>
      <c r="T66" s="823">
        <v>0</v>
      </c>
      <c r="U66" s="823">
        <v>0</v>
      </c>
      <c r="V66" s="823">
        <v>0</v>
      </c>
      <c r="W66" s="823">
        <v>0</v>
      </c>
      <c r="X66" s="823">
        <v>0</v>
      </c>
      <c r="Y66" s="415"/>
      <c r="Z66" s="410"/>
      <c r="AA66" s="410">
        <v>1</v>
      </c>
      <c r="AB66" s="410"/>
      <c r="AC66" s="410"/>
      <c r="AD66" s="410"/>
      <c r="AE66" s="410"/>
      <c r="AF66" s="415"/>
      <c r="AG66" s="415"/>
      <c r="AH66" s="415"/>
      <c r="AI66" s="415"/>
      <c r="AJ66" s="415"/>
      <c r="AK66" s="415"/>
      <c r="AL66" s="415"/>
      <c r="AM66" s="296">
        <f>SUM(Y66:AL66)</f>
        <v>1</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823">
        <v>283809</v>
      </c>
      <c r="E76" s="823">
        <v>283809</v>
      </c>
      <c r="F76" s="823">
        <v>283809</v>
      </c>
      <c r="G76" s="823">
        <v>283809</v>
      </c>
      <c r="H76" s="823">
        <v>283809</v>
      </c>
      <c r="I76" s="823">
        <v>283809</v>
      </c>
      <c r="J76" s="823">
        <v>283809</v>
      </c>
      <c r="K76" s="823">
        <v>97476</v>
      </c>
      <c r="L76" s="823">
        <v>13086</v>
      </c>
      <c r="M76" s="823">
        <v>13086</v>
      </c>
      <c r="N76" s="295">
        <v>12</v>
      </c>
      <c r="O76" s="823">
        <v>44</v>
      </c>
      <c r="P76" s="823">
        <v>44</v>
      </c>
      <c r="Q76" s="823">
        <v>44</v>
      </c>
      <c r="R76" s="823">
        <v>44</v>
      </c>
      <c r="S76" s="823">
        <v>44</v>
      </c>
      <c r="T76" s="823">
        <v>44</v>
      </c>
      <c r="U76" s="823">
        <v>44</v>
      </c>
      <c r="V76" s="823">
        <v>11</v>
      </c>
      <c r="W76" s="823">
        <v>1</v>
      </c>
      <c r="X76" s="823">
        <v>1</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823">
        <v>2983</v>
      </c>
      <c r="E80" s="823">
        <v>2510</v>
      </c>
      <c r="F80" s="823">
        <v>2418</v>
      </c>
      <c r="G80" s="823">
        <v>2326</v>
      </c>
      <c r="H80" s="823">
        <v>2326</v>
      </c>
      <c r="I80" s="823">
        <v>2326</v>
      </c>
      <c r="J80" s="823">
        <v>2326</v>
      </c>
      <c r="K80" s="823">
        <v>2326</v>
      </c>
      <c r="L80" s="823">
        <v>1614</v>
      </c>
      <c r="M80" s="823">
        <v>1614</v>
      </c>
      <c r="N80" s="295">
        <v>12</v>
      </c>
      <c r="O80" s="823">
        <v>0</v>
      </c>
      <c r="P80" s="823">
        <v>0</v>
      </c>
      <c r="Q80" s="823">
        <v>0</v>
      </c>
      <c r="R80" s="823">
        <v>0</v>
      </c>
      <c r="S80" s="823">
        <v>0</v>
      </c>
      <c r="T80" s="823">
        <v>0</v>
      </c>
      <c r="U80" s="823">
        <v>0</v>
      </c>
      <c r="V80" s="823">
        <v>0</v>
      </c>
      <c r="W80" s="823">
        <v>0</v>
      </c>
      <c r="X80" s="823">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823">
        <v>40750</v>
      </c>
      <c r="E87" s="823">
        <v>40750</v>
      </c>
      <c r="F87" s="823">
        <v>40750</v>
      </c>
      <c r="G87" s="823">
        <v>40750</v>
      </c>
      <c r="H87" s="823">
        <v>40750</v>
      </c>
      <c r="I87" s="823">
        <v>40750</v>
      </c>
      <c r="J87" s="823">
        <v>40750</v>
      </c>
      <c r="K87" s="823">
        <v>40750</v>
      </c>
      <c r="L87" s="823">
        <v>40750</v>
      </c>
      <c r="M87" s="823">
        <v>40750</v>
      </c>
      <c r="N87" s="295">
        <v>0</v>
      </c>
      <c r="O87" s="823">
        <v>5</v>
      </c>
      <c r="P87" s="823">
        <v>5</v>
      </c>
      <c r="Q87" s="823">
        <v>5</v>
      </c>
      <c r="R87" s="823">
        <v>5</v>
      </c>
      <c r="S87" s="823">
        <v>5</v>
      </c>
      <c r="T87" s="823">
        <v>5</v>
      </c>
      <c r="U87" s="823">
        <v>5</v>
      </c>
      <c r="V87" s="823">
        <v>5</v>
      </c>
      <c r="W87" s="823">
        <v>5</v>
      </c>
      <c r="X87" s="823">
        <v>5</v>
      </c>
      <c r="Y87" s="410"/>
      <c r="Z87" s="410"/>
      <c r="AA87" s="410">
        <v>1</v>
      </c>
      <c r="AB87" s="410"/>
      <c r="AC87" s="410"/>
      <c r="AD87" s="410"/>
      <c r="AE87" s="410"/>
      <c r="AF87" s="410"/>
      <c r="AG87" s="410"/>
      <c r="AH87" s="410"/>
      <c r="AI87" s="410"/>
      <c r="AJ87" s="410"/>
      <c r="AK87" s="410"/>
      <c r="AL87" s="410"/>
      <c r="AM87" s="296">
        <f>SUM(Y87:AL87)</f>
        <v>1</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1</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0.19416094187034899</v>
      </c>
      <c r="AA121" s="825">
        <v>0.50701086246314298</v>
      </c>
      <c r="AB121" s="410"/>
      <c r="AC121" s="533"/>
      <c r="AD121" s="410">
        <v>0.29882819566650798</v>
      </c>
      <c r="AE121" s="410"/>
      <c r="AF121" s="415"/>
      <c r="AG121" s="415"/>
      <c r="AH121" s="415"/>
      <c r="AI121" s="415"/>
      <c r="AJ121" s="415"/>
      <c r="AK121" s="415"/>
      <c r="AL121" s="415"/>
      <c r="AM121" s="296">
        <f>SUM(Y121:AL121)</f>
        <v>1</v>
      </c>
    </row>
    <row r="122" spans="1:39" outlineLevel="1">
      <c r="B122" s="294" t="s">
        <v>267</v>
      </c>
      <c r="C122" s="291" t="s">
        <v>163</v>
      </c>
      <c r="D122" s="823">
        <v>17921</v>
      </c>
      <c r="E122" s="823">
        <v>17921</v>
      </c>
      <c r="F122" s="823">
        <v>17921</v>
      </c>
      <c r="G122" s="823">
        <v>17921</v>
      </c>
      <c r="H122" s="823">
        <v>17921</v>
      </c>
      <c r="I122" s="823">
        <v>17921</v>
      </c>
      <c r="J122" s="823">
        <v>17921</v>
      </c>
      <c r="K122" s="823">
        <v>17921</v>
      </c>
      <c r="L122" s="823">
        <v>17921</v>
      </c>
      <c r="M122" s="823">
        <v>17921</v>
      </c>
      <c r="N122" s="295">
        <f>N121</f>
        <v>12</v>
      </c>
      <c r="O122" s="823">
        <v>5</v>
      </c>
      <c r="P122" s="823">
        <v>5</v>
      </c>
      <c r="Q122" s="823">
        <v>5</v>
      </c>
      <c r="R122" s="823">
        <v>5</v>
      </c>
      <c r="S122" s="823">
        <v>5</v>
      </c>
      <c r="T122" s="823">
        <v>5</v>
      </c>
      <c r="U122" s="823">
        <v>5</v>
      </c>
      <c r="V122" s="823">
        <v>5</v>
      </c>
      <c r="W122" s="823">
        <v>5</v>
      </c>
      <c r="X122" s="823">
        <v>5</v>
      </c>
      <c r="Y122" s="411">
        <f>Y121</f>
        <v>0</v>
      </c>
      <c r="Z122" s="411">
        <f t="shared" ref="Z122" si="241">Z121</f>
        <v>0.19416094187034899</v>
      </c>
      <c r="AA122" s="411">
        <f t="shared" ref="AA122" si="242">AA121</f>
        <v>0.50701086246314298</v>
      </c>
      <c r="AB122" s="411">
        <f t="shared" ref="AB122" si="243">AB121</f>
        <v>0</v>
      </c>
      <c r="AC122" s="411">
        <f t="shared" ref="AC122" si="244">AC121</f>
        <v>0</v>
      </c>
      <c r="AD122" s="411">
        <f t="shared" ref="AD122" si="245">AD121</f>
        <v>0.29882819566650798</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v>0.5</v>
      </c>
      <c r="AB177" s="410"/>
      <c r="AC177" s="410"/>
      <c r="AD177" s="410"/>
      <c r="AE177" s="410"/>
      <c r="AF177" s="415"/>
      <c r="AG177" s="415"/>
      <c r="AH177" s="415"/>
      <c r="AI177" s="415"/>
      <c r="AJ177" s="415"/>
      <c r="AK177" s="415"/>
      <c r="AL177" s="415"/>
      <c r="AM177" s="296">
        <f>SUM(Y177:AL177)</f>
        <v>1</v>
      </c>
    </row>
    <row r="178" spans="1:39" outlineLevel="1">
      <c r="B178" s="294" t="s">
        <v>267</v>
      </c>
      <c r="C178" s="291" t="s">
        <v>163</v>
      </c>
      <c r="D178" s="823">
        <v>90118</v>
      </c>
      <c r="E178" s="823">
        <v>90118</v>
      </c>
      <c r="F178" s="823">
        <v>90118</v>
      </c>
      <c r="G178" s="823">
        <v>90118</v>
      </c>
      <c r="H178" s="823">
        <v>90118</v>
      </c>
      <c r="I178" s="823">
        <v>90118</v>
      </c>
      <c r="J178" s="823">
        <v>90118</v>
      </c>
      <c r="K178" s="823">
        <v>90118</v>
      </c>
      <c r="L178" s="823">
        <v>90118</v>
      </c>
      <c r="M178" s="823">
        <v>90118</v>
      </c>
      <c r="N178" s="295">
        <f>N177</f>
        <v>12</v>
      </c>
      <c r="O178" s="823">
        <v>12</v>
      </c>
      <c r="P178" s="823">
        <v>12</v>
      </c>
      <c r="Q178" s="823">
        <v>12</v>
      </c>
      <c r="R178" s="823">
        <v>12</v>
      </c>
      <c r="S178" s="823">
        <v>12</v>
      </c>
      <c r="T178" s="823">
        <v>12</v>
      </c>
      <c r="U178" s="823">
        <v>12</v>
      </c>
      <c r="V178" s="823">
        <v>12</v>
      </c>
      <c r="W178" s="823">
        <v>12</v>
      </c>
      <c r="X178" s="823">
        <v>12</v>
      </c>
      <c r="Y178" s="411">
        <f>Y177</f>
        <v>0</v>
      </c>
      <c r="Z178" s="411">
        <f t="shared" ref="Z178" si="475">Z177</f>
        <v>0.5</v>
      </c>
      <c r="AA178" s="411">
        <f t="shared" ref="AA178" si="476">AA177</f>
        <v>0.5</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3219.8738908850064</v>
      </c>
      <c r="AB195" s="329">
        <f>IF(AB36="kw",SUMPRODUCT(N38:N193,O38:O193,AB38:AB193),SUMPRODUCT(D38:D193,AB38:AB193))</f>
        <v>0</v>
      </c>
      <c r="AC195" s="329">
        <f>IF(AC36="kw",SUMPRODUCT(N38:N193,O38:O193,AC38:AC193),SUMPRODUCT(D38:D193,AC38:AC193))</f>
        <v>0</v>
      </c>
      <c r="AD195" s="329">
        <f>IF(AD36="kw",SUMPRODUCT(N38:N193,O38:O193,AD38:AD193),SUMPRODUCT(D38:D193,AD38:AD193))</f>
        <v>932.34397047950381</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3219.8738908850064</v>
      </c>
      <c r="AB208" s="291">
        <f>IF(AB36="kw",SUMPRODUCT(N38:N193,P38:P193,AB38:AB193),SUMPRODUCT(E38:E193,AB38:AB193))</f>
        <v>0</v>
      </c>
      <c r="AC208" s="291">
        <f>IF(AC36="kw",SUMPRODUCT(N38:N193,P38:P193,AC38:AC193),SUMPRODUCT(E38:E193,AC38:AC193))</f>
        <v>0</v>
      </c>
      <c r="AD208" s="291">
        <f>IF(AD36="kw",SUMPRODUCT(N38:N193,P38:P193,AD38:AD193),SUMPRODUCT(E38:E193,AD38:AD193))</f>
        <v>932.34397047950381</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3219.8738908850064</v>
      </c>
      <c r="AB209" s="291">
        <f>IF(AB36="kw",SUMPRODUCT(N38:N193,Q38:Q193,AB38:AB193),SUMPRODUCT(F38:F193,AB38:AB193))</f>
        <v>0</v>
      </c>
      <c r="AC209" s="291">
        <f>IF(AC36="kw",SUMPRODUCT(N38:N193,Q38:Q193,AC38:AC193),SUMPRODUCT(F38:F193,AC38:AC193))</f>
        <v>0</v>
      </c>
      <c r="AD209" s="291">
        <f>IF(AD36="kw",SUMPRODUCT(N38:N193,Q38:Q193,AD38:AD193),SUMPRODUCT(F38:F193,AD38:AD193))</f>
        <v>932.34397047950381</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3171.9580212345636</v>
      </c>
      <c r="AB210" s="291">
        <f>IF(AB36="kw",SUMPRODUCT(N38:N193,R38:R193,AB38:AB193),SUMPRODUCT(G38:G193,AB38:AB193))</f>
        <v>0</v>
      </c>
      <c r="AC210" s="291">
        <f>IF(AC36="kw",SUMPRODUCT(N38:N193,R38:R193,AC38:AC193),SUMPRODUCT(G38:G193,AC38:AC193))</f>
        <v>0</v>
      </c>
      <c r="AD210" s="291">
        <f>IF(AD36="kw",SUMPRODUCT(N38:N193,R38:R193,AD38:AD193),SUMPRODUCT(G38:G193,AD38:AD193))</f>
        <v>935.92990882750189</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3171.9580212345636</v>
      </c>
      <c r="AB211" s="291">
        <f>IF(AB36="kw",SUMPRODUCT(N38:N193,S38:S193,AB38:AB193),SUMPRODUCT(H38:H193,AB38:AB193))</f>
        <v>0</v>
      </c>
      <c r="AC211" s="291">
        <f>IF(AC36="kw",SUMPRODUCT(N38:N193,S38:S193,AC38:AC193),SUMPRODUCT(H38:H193,AC38:AC193))</f>
        <v>0</v>
      </c>
      <c r="AD211" s="291">
        <f>IF(AD36="kw",SUMPRODUCT(N38:N193,S38:S193,AD38:AD193),SUMPRODUCT(H38:H193,AD38:AD193))</f>
        <v>935.92990882750189</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3171.9580212345636</v>
      </c>
      <c r="AB212" s="326">
        <f>IF(AB36="kw",SUMPRODUCT(N38:N193,T38:T193,AB38:AB193),SUMPRODUCT(I38:I193,AB38:AB193))</f>
        <v>0</v>
      </c>
      <c r="AC212" s="326">
        <f>IF(AC36="kw",SUMPRODUCT(N38:N193,T38:T193,AC38:AC193),SUMPRODUCT(I38:I193,AC38:AC193))</f>
        <v>0</v>
      </c>
      <c r="AD212" s="326">
        <f>IF(AD36="kw",SUMPRODUCT(N38:N193,T38:T193,AD38:AD193),SUMPRODUCT(I38:I193,AD38:AD193))</f>
        <v>935.92990882750189</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2" t="s">
        <v>211</v>
      </c>
      <c r="C217" s="894" t="s">
        <v>33</v>
      </c>
      <c r="D217" s="284" t="s">
        <v>421</v>
      </c>
      <c r="E217" s="896" t="s">
        <v>209</v>
      </c>
      <c r="F217" s="897"/>
      <c r="G217" s="897"/>
      <c r="H217" s="897"/>
      <c r="I217" s="897"/>
      <c r="J217" s="897"/>
      <c r="K217" s="897"/>
      <c r="L217" s="897"/>
      <c r="M217" s="898"/>
      <c r="N217" s="902" t="s">
        <v>213</v>
      </c>
      <c r="O217" s="284" t="s">
        <v>422</v>
      </c>
      <c r="P217" s="896" t="s">
        <v>212</v>
      </c>
      <c r="Q217" s="897"/>
      <c r="R217" s="897"/>
      <c r="S217" s="897"/>
      <c r="T217" s="897"/>
      <c r="U217" s="897"/>
      <c r="V217" s="897"/>
      <c r="W217" s="897"/>
      <c r="X217" s="898"/>
      <c r="Y217" s="899" t="s">
        <v>243</v>
      </c>
      <c r="Z217" s="900"/>
      <c r="AA217" s="900"/>
      <c r="AB217" s="900"/>
      <c r="AC217" s="900"/>
      <c r="AD217" s="900"/>
      <c r="AE217" s="900"/>
      <c r="AF217" s="900"/>
      <c r="AG217" s="900"/>
      <c r="AH217" s="900"/>
      <c r="AI217" s="900"/>
      <c r="AJ217" s="900"/>
      <c r="AK217" s="900"/>
      <c r="AL217" s="900"/>
      <c r="AM217" s="901"/>
    </row>
    <row r="218" spans="1:39" ht="60.75" customHeight="1">
      <c r="B218" s="893"/>
      <c r="C218" s="895"/>
      <c r="D218" s="285">
        <v>2016</v>
      </c>
      <c r="E218" s="285">
        <v>2017</v>
      </c>
      <c r="F218" s="285">
        <v>2018</v>
      </c>
      <c r="G218" s="285">
        <v>2019</v>
      </c>
      <c r="H218" s="285">
        <v>2020</v>
      </c>
      <c r="I218" s="285">
        <v>2021</v>
      </c>
      <c r="J218" s="285">
        <v>2022</v>
      </c>
      <c r="K218" s="285">
        <v>2023</v>
      </c>
      <c r="L218" s="285">
        <v>2024</v>
      </c>
      <c r="M218" s="285">
        <v>2025</v>
      </c>
      <c r="N218" s="90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50 - 4,999 kW</v>
      </c>
      <c r="AB218" s="285" t="str">
        <f>'1.  LRAMVA Summary'!G52</f>
        <v>Large Use</v>
      </c>
      <c r="AC218" s="285" t="str">
        <f>'1.  LRAMVA Summary'!H52</f>
        <v>Unmetered</v>
      </c>
      <c r="AD218" s="285" t="str">
        <f>'1.  LRAMVA Summary'!I52</f>
        <v>Steet Lights</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823">
        <v>566176</v>
      </c>
      <c r="E288" s="823">
        <v>566176</v>
      </c>
      <c r="F288" s="823">
        <v>566176</v>
      </c>
      <c r="G288" s="823">
        <v>566176</v>
      </c>
      <c r="H288" s="823">
        <v>566176</v>
      </c>
      <c r="I288" s="823">
        <v>566176</v>
      </c>
      <c r="J288" s="823">
        <v>566176</v>
      </c>
      <c r="K288" s="823">
        <v>566100</v>
      </c>
      <c r="L288" s="823">
        <v>566100</v>
      </c>
      <c r="M288" s="823">
        <v>563582</v>
      </c>
      <c r="N288" s="291"/>
      <c r="O288" s="823">
        <v>37</v>
      </c>
      <c r="P288" s="823">
        <v>37</v>
      </c>
      <c r="Q288" s="823">
        <v>37</v>
      </c>
      <c r="R288" s="823">
        <v>37</v>
      </c>
      <c r="S288" s="823">
        <v>37</v>
      </c>
      <c r="T288" s="823">
        <v>37</v>
      </c>
      <c r="U288" s="823">
        <v>37</v>
      </c>
      <c r="V288" s="823">
        <v>37</v>
      </c>
      <c r="W288" s="823">
        <v>37</v>
      </c>
      <c r="X288" s="823">
        <v>37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823">
        <v>64552</v>
      </c>
      <c r="E289" s="823">
        <v>64552</v>
      </c>
      <c r="F289" s="823">
        <v>64552</v>
      </c>
      <c r="G289" s="823">
        <v>64552</v>
      </c>
      <c r="H289" s="823">
        <v>64552</v>
      </c>
      <c r="I289" s="823">
        <v>64552</v>
      </c>
      <c r="J289" s="823">
        <v>64552</v>
      </c>
      <c r="K289" s="823">
        <v>64546</v>
      </c>
      <c r="L289" s="823">
        <v>64546</v>
      </c>
      <c r="M289" s="823">
        <v>64637</v>
      </c>
      <c r="N289" s="291"/>
      <c r="O289" s="823">
        <v>4</v>
      </c>
      <c r="P289" s="823">
        <v>4</v>
      </c>
      <c r="Q289" s="823">
        <v>4</v>
      </c>
      <c r="R289" s="823">
        <v>4</v>
      </c>
      <c r="S289" s="823">
        <v>4</v>
      </c>
      <c r="T289" s="823">
        <v>4</v>
      </c>
      <c r="U289" s="823">
        <v>4</v>
      </c>
      <c r="V289" s="823">
        <v>4</v>
      </c>
      <c r="W289" s="823">
        <v>4</v>
      </c>
      <c r="X289" s="823">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23">
        <v>106387</v>
      </c>
      <c r="E291" s="823">
        <v>106387</v>
      </c>
      <c r="F291" s="823">
        <v>106387</v>
      </c>
      <c r="G291" s="823">
        <v>106387</v>
      </c>
      <c r="H291" s="823">
        <v>106387</v>
      </c>
      <c r="I291" s="823">
        <v>106387</v>
      </c>
      <c r="J291" s="823">
        <v>106387</v>
      </c>
      <c r="K291" s="823">
        <v>106387</v>
      </c>
      <c r="L291" s="823">
        <v>106387</v>
      </c>
      <c r="M291" s="823">
        <v>106387</v>
      </c>
      <c r="N291" s="291"/>
      <c r="O291" s="823">
        <v>32</v>
      </c>
      <c r="P291" s="823">
        <v>32</v>
      </c>
      <c r="Q291" s="823">
        <v>32</v>
      </c>
      <c r="R291" s="823">
        <v>32</v>
      </c>
      <c r="S291" s="823">
        <v>32</v>
      </c>
      <c r="T291" s="823">
        <v>32</v>
      </c>
      <c r="U291" s="823">
        <v>32</v>
      </c>
      <c r="V291" s="823">
        <v>32</v>
      </c>
      <c r="W291" s="823">
        <v>32</v>
      </c>
      <c r="X291" s="823">
        <v>32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823">
        <v>1977</v>
      </c>
      <c r="E292" s="823">
        <v>1977</v>
      </c>
      <c r="F292" s="823">
        <v>1977</v>
      </c>
      <c r="G292" s="823">
        <v>1977</v>
      </c>
      <c r="H292" s="823">
        <v>1977</v>
      </c>
      <c r="I292" s="823">
        <v>1977</v>
      </c>
      <c r="J292" s="823">
        <v>1977</v>
      </c>
      <c r="K292" s="823">
        <v>1977</v>
      </c>
      <c r="L292" s="823">
        <v>1977</v>
      </c>
      <c r="M292" s="823">
        <v>1977</v>
      </c>
      <c r="N292" s="291"/>
      <c r="O292" s="823">
        <v>1</v>
      </c>
      <c r="P292" s="823">
        <v>1</v>
      </c>
      <c r="Q292" s="823">
        <v>1</v>
      </c>
      <c r="R292" s="823">
        <v>1</v>
      </c>
      <c r="S292" s="823">
        <v>1</v>
      </c>
      <c r="T292" s="823">
        <v>1</v>
      </c>
      <c r="U292" s="823">
        <v>1</v>
      </c>
      <c r="V292" s="823">
        <v>1</v>
      </c>
      <c r="W292" s="823">
        <v>1</v>
      </c>
      <c r="X292" s="823">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823">
        <v>2661</v>
      </c>
      <c r="E297" s="823">
        <v>2661</v>
      </c>
      <c r="F297" s="823">
        <v>2661</v>
      </c>
      <c r="G297" s="823">
        <v>2661</v>
      </c>
      <c r="H297" s="823">
        <v>2661</v>
      </c>
      <c r="I297" s="823">
        <v>2661</v>
      </c>
      <c r="J297" s="823">
        <v>2661</v>
      </c>
      <c r="K297" s="823">
        <v>2661</v>
      </c>
      <c r="L297" s="823">
        <v>2661</v>
      </c>
      <c r="M297" s="823">
        <v>2661</v>
      </c>
      <c r="N297" s="291"/>
      <c r="O297" s="823">
        <v>0</v>
      </c>
      <c r="P297" s="823">
        <v>0</v>
      </c>
      <c r="Q297" s="823">
        <v>0</v>
      </c>
      <c r="R297" s="823">
        <v>0</v>
      </c>
      <c r="S297" s="823">
        <v>0</v>
      </c>
      <c r="T297" s="823">
        <v>0</v>
      </c>
      <c r="U297" s="823">
        <v>0</v>
      </c>
      <c r="V297" s="823">
        <v>0</v>
      </c>
      <c r="W297" s="823">
        <v>0</v>
      </c>
      <c r="X297" s="823">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823">
        <v>2356545</v>
      </c>
      <c r="E304" s="823">
        <v>2303157</v>
      </c>
      <c r="F304" s="823">
        <v>2303157</v>
      </c>
      <c r="G304" s="823">
        <v>2303157</v>
      </c>
      <c r="H304" s="823">
        <v>2303157</v>
      </c>
      <c r="I304" s="823">
        <v>2223286</v>
      </c>
      <c r="J304" s="823">
        <v>2223286</v>
      </c>
      <c r="K304" s="823">
        <v>2223286</v>
      </c>
      <c r="L304" s="823">
        <v>2223286</v>
      </c>
      <c r="M304" s="823">
        <v>2223286</v>
      </c>
      <c r="N304" s="295">
        <v>12</v>
      </c>
      <c r="O304" s="823">
        <v>396</v>
      </c>
      <c r="P304" s="823">
        <v>385</v>
      </c>
      <c r="Q304" s="823">
        <v>385</v>
      </c>
      <c r="R304" s="823">
        <v>385</v>
      </c>
      <c r="S304" s="823">
        <v>385</v>
      </c>
      <c r="T304" s="823">
        <v>372</v>
      </c>
      <c r="U304" s="823">
        <v>372</v>
      </c>
      <c r="V304" s="823">
        <v>372</v>
      </c>
      <c r="W304" s="823">
        <v>372</v>
      </c>
      <c r="X304" s="823">
        <v>372</v>
      </c>
      <c r="Y304" s="426"/>
      <c r="Z304" s="824">
        <v>0.21979808451733299</v>
      </c>
      <c r="AA304" s="824">
        <v>0.75810308699497897</v>
      </c>
      <c r="AB304" s="410"/>
      <c r="AC304" s="410"/>
      <c r="AD304" s="824">
        <v>2.2098405681166701E-2</v>
      </c>
      <c r="AE304" s="410"/>
      <c r="AF304" s="410"/>
      <c r="AG304" s="415"/>
      <c r="AH304" s="415"/>
      <c r="AI304" s="415"/>
      <c r="AJ304" s="415"/>
      <c r="AK304" s="415"/>
      <c r="AL304" s="415"/>
      <c r="AM304" s="296">
        <f>SUM(Y304:AL304)</f>
        <v>0.99999957719347865</v>
      </c>
    </row>
    <row r="305" spans="1:39" outlineLevel="1">
      <c r="B305" s="294" t="s">
        <v>289</v>
      </c>
      <c r="C305" s="291" t="s">
        <v>163</v>
      </c>
      <c r="D305" s="823">
        <v>411613</v>
      </c>
      <c r="E305" s="823">
        <v>465001</v>
      </c>
      <c r="F305" s="823">
        <v>465001</v>
      </c>
      <c r="G305" s="823">
        <v>465001</v>
      </c>
      <c r="H305" s="823">
        <v>465001</v>
      </c>
      <c r="I305" s="823">
        <v>465001</v>
      </c>
      <c r="J305" s="823">
        <v>465001</v>
      </c>
      <c r="K305" s="823">
        <v>465001</v>
      </c>
      <c r="L305" s="823">
        <v>418628</v>
      </c>
      <c r="M305" s="823">
        <v>418628</v>
      </c>
      <c r="N305" s="295">
        <f>N304</f>
        <v>12</v>
      </c>
      <c r="O305" s="823">
        <v>44</v>
      </c>
      <c r="P305" s="823">
        <v>55</v>
      </c>
      <c r="Q305" s="823">
        <v>55</v>
      </c>
      <c r="R305" s="823">
        <v>55</v>
      </c>
      <c r="S305" s="823">
        <v>55</v>
      </c>
      <c r="T305" s="823">
        <v>55</v>
      </c>
      <c r="U305" s="823">
        <v>55</v>
      </c>
      <c r="V305" s="823">
        <v>55</v>
      </c>
      <c r="W305" s="823">
        <v>55</v>
      </c>
      <c r="X305" s="823">
        <v>55</v>
      </c>
      <c r="Y305" s="411">
        <f>Y304</f>
        <v>0</v>
      </c>
      <c r="Z305" s="411">
        <f t="shared" ref="Z305" si="811">Z304</f>
        <v>0.21979808451733299</v>
      </c>
      <c r="AA305" s="411">
        <f t="shared" ref="AA305" si="812">AA304</f>
        <v>0.75810308699497897</v>
      </c>
      <c r="AB305" s="411">
        <f t="shared" ref="AB305" si="813">AB304</f>
        <v>0</v>
      </c>
      <c r="AC305" s="411">
        <f t="shared" ref="AC305" si="814">AC304</f>
        <v>0</v>
      </c>
      <c r="AD305" s="411">
        <f t="shared" ref="AD305" si="815">AD304</f>
        <v>2.2098405681166701E-2</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23">
        <v>304897</v>
      </c>
      <c r="E307" s="823">
        <v>304897</v>
      </c>
      <c r="F307" s="823">
        <v>304325</v>
      </c>
      <c r="G307" s="823">
        <v>299799</v>
      </c>
      <c r="H307" s="823">
        <v>271274</v>
      </c>
      <c r="I307" s="823">
        <v>244731</v>
      </c>
      <c r="J307" s="823">
        <v>190426</v>
      </c>
      <c r="K307" s="823">
        <v>142537</v>
      </c>
      <c r="L307" s="823">
        <v>55670</v>
      </c>
      <c r="M307" s="823">
        <v>30034</v>
      </c>
      <c r="N307" s="295">
        <v>12</v>
      </c>
      <c r="O307" s="823">
        <v>58</v>
      </c>
      <c r="P307" s="823">
        <v>58</v>
      </c>
      <c r="Q307" s="823">
        <v>58</v>
      </c>
      <c r="R307" s="823">
        <v>57</v>
      </c>
      <c r="S307" s="823">
        <v>54</v>
      </c>
      <c r="T307" s="823">
        <v>51</v>
      </c>
      <c r="U307" s="823">
        <v>42</v>
      </c>
      <c r="V307" s="823">
        <v>33</v>
      </c>
      <c r="W307" s="823">
        <v>15</v>
      </c>
      <c r="X307" s="823">
        <v>9</v>
      </c>
      <c r="Y307" s="426">
        <v>1</v>
      </c>
      <c r="Z307" s="410"/>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823">
        <v>62454</v>
      </c>
      <c r="E308" s="823">
        <v>62454</v>
      </c>
      <c r="F308" s="823">
        <v>62226</v>
      </c>
      <c r="G308" s="823">
        <v>60867</v>
      </c>
      <c r="H308" s="823">
        <v>54736</v>
      </c>
      <c r="I308" s="823">
        <v>47037</v>
      </c>
      <c r="J308" s="823">
        <v>36971</v>
      </c>
      <c r="K308" s="823">
        <v>27950</v>
      </c>
      <c r="L308" s="823">
        <v>13536</v>
      </c>
      <c r="M308" s="823">
        <v>9586</v>
      </c>
      <c r="N308" s="295">
        <f>N307</f>
        <v>12</v>
      </c>
      <c r="O308" s="823">
        <v>12</v>
      </c>
      <c r="P308" s="823">
        <v>12</v>
      </c>
      <c r="Q308" s="823">
        <v>12</v>
      </c>
      <c r="R308" s="823">
        <v>12</v>
      </c>
      <c r="S308" s="823">
        <v>11</v>
      </c>
      <c r="T308" s="823">
        <v>10</v>
      </c>
      <c r="U308" s="823">
        <v>9</v>
      </c>
      <c r="V308" s="823">
        <v>7</v>
      </c>
      <c r="W308" s="823">
        <v>4</v>
      </c>
      <c r="X308" s="823">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823">
        <v>152197</v>
      </c>
      <c r="E310" s="823">
        <v>152197</v>
      </c>
      <c r="F310" s="823">
        <v>152197</v>
      </c>
      <c r="G310" s="823">
        <v>152197</v>
      </c>
      <c r="H310" s="823">
        <v>152197</v>
      </c>
      <c r="I310" s="823">
        <v>152197</v>
      </c>
      <c r="J310" s="823">
        <v>152197</v>
      </c>
      <c r="K310" s="823">
        <v>152197</v>
      </c>
      <c r="L310" s="823">
        <v>152197</v>
      </c>
      <c r="M310" s="823">
        <v>152197</v>
      </c>
      <c r="N310" s="295">
        <v>12</v>
      </c>
      <c r="O310" s="823">
        <v>37</v>
      </c>
      <c r="P310" s="823">
        <v>37</v>
      </c>
      <c r="Q310" s="823">
        <v>37</v>
      </c>
      <c r="R310" s="823">
        <v>37</v>
      </c>
      <c r="S310" s="823">
        <v>37</v>
      </c>
      <c r="T310" s="823">
        <v>37</v>
      </c>
      <c r="U310" s="823">
        <v>37</v>
      </c>
      <c r="V310" s="823">
        <v>37</v>
      </c>
      <c r="W310" s="823">
        <v>37</v>
      </c>
      <c r="X310" s="823">
        <v>37</v>
      </c>
      <c r="Y310" s="426"/>
      <c r="Z310" s="824">
        <v>0.53841198385594502</v>
      </c>
      <c r="AA310" s="824">
        <v>0.46158801614405498</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0.53841198385594502</v>
      </c>
      <c r="AA311" s="411">
        <f t="shared" ref="AA311" si="838">AA310</f>
        <v>0.46158801614405498</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690380.51474825467</v>
      </c>
      <c r="AA378" s="329">
        <f>IF(AA219="kw",SUMPRODUCT(N221:N376,O221:O376,AA221:AA376),SUMPRODUCT(D221:D376,AA221:AA376))</f>
        <v>4207.729378501449</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116.67958199656017</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690380.51474825467</v>
      </c>
      <c r="AA392" s="291">
        <f t="shared" ref="AA392:AL392" si="1130">IF(AA219="kw",SUMPRODUCT($N$221:$N$376,$P$221:$P$376,AA221:AA376),SUMPRODUCT($E$221:$E$376,AA221:AA376))</f>
        <v>4207.729378501449</v>
      </c>
      <c r="AB392" s="291">
        <f t="shared" si="1130"/>
        <v>0</v>
      </c>
      <c r="AC392" s="291">
        <f t="shared" si="1130"/>
        <v>0</v>
      </c>
      <c r="AD392" s="291">
        <f t="shared" si="1130"/>
        <v>116.67958199656017</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690380.51474825467</v>
      </c>
      <c r="AA393" s="291">
        <f t="shared" ref="AA393:AL393" si="1131">IF(AA219="kw",SUMPRODUCT($N$221:$N$376,$Q$221:$Q$376,AA221:AA376),SUMPRODUCT($F$221:$F$376,AA221:AA376))</f>
        <v>4207.729378501449</v>
      </c>
      <c r="AB393" s="291">
        <f t="shared" si="1131"/>
        <v>0</v>
      </c>
      <c r="AC393" s="291">
        <f t="shared" si="1131"/>
        <v>0</v>
      </c>
      <c r="AD393" s="291">
        <f t="shared" si="1131"/>
        <v>116.67958199656017</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690380.51474825467</v>
      </c>
      <c r="AA394" s="291">
        <f t="shared" ref="AA394:AL394" si="1132">IF(AA219="kw",SUMPRODUCT($N$221:$N$376,$R$221:$R$376,AA221:AA376),SUMPRODUCT($G$221:$G$376,AA221:AA376))</f>
        <v>4207.729378501449</v>
      </c>
      <c r="AB394" s="291">
        <f t="shared" si="1132"/>
        <v>0</v>
      </c>
      <c r="AC394" s="291">
        <f t="shared" si="1132"/>
        <v>0</v>
      </c>
      <c r="AD394" s="291">
        <f t="shared" si="1132"/>
        <v>116.67958199656017</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690380.51474825467</v>
      </c>
      <c r="AA395" s="326">
        <f t="shared" ref="AA395:AL395" si="1133">IF(AA219="kw",SUMPRODUCT($N$221:$N$376,$S$221:$S$376,AA221:AA376),SUMPRODUCT($H$221:$H$376,AA221:AA376))</f>
        <v>4207.729378501449</v>
      </c>
      <c r="AB395" s="326">
        <f t="shared" si="1133"/>
        <v>0</v>
      </c>
      <c r="AC395" s="326">
        <f t="shared" si="1133"/>
        <v>0</v>
      </c>
      <c r="AD395" s="326">
        <f t="shared" si="1133"/>
        <v>116.67958199656017</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2" t="s">
        <v>211</v>
      </c>
      <c r="C400" s="894" t="s">
        <v>33</v>
      </c>
      <c r="D400" s="284" t="s">
        <v>421</v>
      </c>
      <c r="E400" s="896" t="s">
        <v>209</v>
      </c>
      <c r="F400" s="897"/>
      <c r="G400" s="897"/>
      <c r="H400" s="897"/>
      <c r="I400" s="897"/>
      <c r="J400" s="897"/>
      <c r="K400" s="897"/>
      <c r="L400" s="897"/>
      <c r="M400" s="898"/>
      <c r="N400" s="902" t="s">
        <v>213</v>
      </c>
      <c r="O400" s="284" t="s">
        <v>422</v>
      </c>
      <c r="P400" s="896" t="s">
        <v>212</v>
      </c>
      <c r="Q400" s="897"/>
      <c r="R400" s="897"/>
      <c r="S400" s="897"/>
      <c r="T400" s="897"/>
      <c r="U400" s="897"/>
      <c r="V400" s="897"/>
      <c r="W400" s="897"/>
      <c r="X400" s="898"/>
      <c r="Y400" s="899" t="s">
        <v>243</v>
      </c>
      <c r="Z400" s="900"/>
      <c r="AA400" s="900"/>
      <c r="AB400" s="900"/>
      <c r="AC400" s="900"/>
      <c r="AD400" s="900"/>
      <c r="AE400" s="900"/>
      <c r="AF400" s="900"/>
      <c r="AG400" s="900"/>
      <c r="AH400" s="900"/>
      <c r="AI400" s="900"/>
      <c r="AJ400" s="900"/>
      <c r="AK400" s="900"/>
      <c r="AL400" s="900"/>
      <c r="AM400" s="901"/>
    </row>
    <row r="401" spans="1:39" ht="61.5" customHeight="1">
      <c r="B401" s="893"/>
      <c r="C401" s="895"/>
      <c r="D401" s="285">
        <v>2017</v>
      </c>
      <c r="E401" s="285">
        <v>2018</v>
      </c>
      <c r="F401" s="285">
        <v>2019</v>
      </c>
      <c r="G401" s="285">
        <v>2020</v>
      </c>
      <c r="H401" s="285">
        <v>2021</v>
      </c>
      <c r="I401" s="285">
        <v>2022</v>
      </c>
      <c r="J401" s="285">
        <v>2023</v>
      </c>
      <c r="K401" s="285">
        <v>2024</v>
      </c>
      <c r="L401" s="285">
        <v>2025</v>
      </c>
      <c r="M401" s="285">
        <v>2026</v>
      </c>
      <c r="N401" s="903"/>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50 - 4,999 kW</v>
      </c>
      <c r="AB401" s="285" t="str">
        <f>'1.  LRAMVA Summary'!G52</f>
        <v>Large Use</v>
      </c>
      <c r="AC401" s="285" t="str">
        <f>'1.  LRAMVA Summary'!H52</f>
        <v>Unmetered</v>
      </c>
      <c r="AD401" s="285" t="str">
        <f>'1.  LRAMVA Summary'!I52</f>
        <v>Steet Lights</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832" t="s">
        <v>113</v>
      </c>
      <c r="C471" s="291" t="s">
        <v>25</v>
      </c>
      <c r="D471" s="823">
        <v>1195766</v>
      </c>
      <c r="E471" s="823">
        <v>915765</v>
      </c>
      <c r="F471" s="823">
        <v>915765</v>
      </c>
      <c r="G471" s="823">
        <v>915765</v>
      </c>
      <c r="H471" s="823">
        <v>915765</v>
      </c>
      <c r="I471" s="823">
        <v>915765</v>
      </c>
      <c r="J471" s="823">
        <v>915765</v>
      </c>
      <c r="K471" s="823">
        <v>915752</v>
      </c>
      <c r="L471" s="823">
        <v>915752</v>
      </c>
      <c r="M471" s="823">
        <v>914529</v>
      </c>
      <c r="N471" s="291"/>
      <c r="O471" s="823">
        <v>83</v>
      </c>
      <c r="P471" s="823">
        <v>64</v>
      </c>
      <c r="Q471" s="823">
        <v>64</v>
      </c>
      <c r="R471" s="823">
        <v>64</v>
      </c>
      <c r="S471" s="823">
        <v>64</v>
      </c>
      <c r="T471" s="823">
        <v>64</v>
      </c>
      <c r="U471" s="823">
        <v>64</v>
      </c>
      <c r="V471" s="823">
        <v>64</v>
      </c>
      <c r="W471" s="823">
        <v>64</v>
      </c>
      <c r="X471" s="823">
        <v>64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823">
        <v>67894</v>
      </c>
      <c r="E474" s="823">
        <v>67894</v>
      </c>
      <c r="F474" s="823">
        <v>67894</v>
      </c>
      <c r="G474" s="823">
        <v>67894</v>
      </c>
      <c r="H474" s="823">
        <v>67894</v>
      </c>
      <c r="I474" s="823">
        <v>67894</v>
      </c>
      <c r="J474" s="823">
        <v>67894</v>
      </c>
      <c r="K474" s="823">
        <v>67894</v>
      </c>
      <c r="L474" s="823">
        <v>67894</v>
      </c>
      <c r="M474" s="823">
        <v>67894</v>
      </c>
      <c r="N474" s="291"/>
      <c r="O474" s="823">
        <v>19</v>
      </c>
      <c r="P474" s="823">
        <v>19</v>
      </c>
      <c r="Q474" s="823">
        <v>19</v>
      </c>
      <c r="R474" s="823">
        <v>19</v>
      </c>
      <c r="S474" s="823">
        <v>19</v>
      </c>
      <c r="T474" s="823">
        <v>19</v>
      </c>
      <c r="U474" s="823">
        <v>19</v>
      </c>
      <c r="V474" s="823">
        <v>19</v>
      </c>
      <c r="W474" s="823">
        <v>19</v>
      </c>
      <c r="X474" s="823">
        <v>19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823">
        <v>10395</v>
      </c>
      <c r="E480" s="823">
        <v>10395</v>
      </c>
      <c r="F480" s="823">
        <v>10395</v>
      </c>
      <c r="G480" s="823">
        <v>10395</v>
      </c>
      <c r="H480" s="823">
        <v>10395</v>
      </c>
      <c r="I480" s="823">
        <v>10395</v>
      </c>
      <c r="J480" s="823">
        <v>10395</v>
      </c>
      <c r="K480" s="823">
        <v>10395</v>
      </c>
      <c r="L480" s="823">
        <v>10395</v>
      </c>
      <c r="M480" s="823">
        <v>10395</v>
      </c>
      <c r="N480" s="291"/>
      <c r="O480" s="823">
        <v>1</v>
      </c>
      <c r="P480" s="823">
        <v>1</v>
      </c>
      <c r="Q480" s="823">
        <v>1</v>
      </c>
      <c r="R480" s="823">
        <v>1</v>
      </c>
      <c r="S480" s="823">
        <v>1</v>
      </c>
      <c r="T480" s="823">
        <v>1</v>
      </c>
      <c r="U480" s="823">
        <v>1</v>
      </c>
      <c r="V480" s="823">
        <v>1</v>
      </c>
      <c r="W480" s="823">
        <v>1</v>
      </c>
      <c r="X480" s="823">
        <v>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823"/>
      <c r="E484" s="823"/>
      <c r="F484" s="823"/>
      <c r="G484" s="823"/>
      <c r="H484" s="823"/>
      <c r="I484" s="823"/>
      <c r="J484" s="823"/>
      <c r="K484" s="823"/>
      <c r="L484" s="823"/>
      <c r="M484" s="823"/>
      <c r="N484" s="295">
        <v>12</v>
      </c>
      <c r="O484" s="823"/>
      <c r="P484" s="823"/>
      <c r="Q484" s="823"/>
      <c r="R484" s="823"/>
      <c r="S484" s="823"/>
      <c r="T484" s="823"/>
      <c r="U484" s="823"/>
      <c r="V484" s="823"/>
      <c r="W484" s="823"/>
      <c r="X484" s="823"/>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823">
        <v>1798912</v>
      </c>
      <c r="E487" s="823">
        <v>1804151</v>
      </c>
      <c r="F487" s="823">
        <v>1804151</v>
      </c>
      <c r="G487" s="823">
        <v>1804151</v>
      </c>
      <c r="H487" s="823">
        <v>1804151</v>
      </c>
      <c r="I487" s="823">
        <v>1769421</v>
      </c>
      <c r="J487" s="823">
        <v>1769421</v>
      </c>
      <c r="K487" s="823">
        <v>1769421</v>
      </c>
      <c r="L487" s="823">
        <v>1768934</v>
      </c>
      <c r="M487" s="823">
        <v>1768934</v>
      </c>
      <c r="N487" s="295">
        <v>12</v>
      </c>
      <c r="O487" s="823">
        <v>420</v>
      </c>
      <c r="P487" s="823">
        <v>421</v>
      </c>
      <c r="Q487" s="823">
        <v>421</v>
      </c>
      <c r="R487" s="823">
        <v>421</v>
      </c>
      <c r="S487" s="823">
        <v>421</v>
      </c>
      <c r="T487" s="823">
        <v>414</v>
      </c>
      <c r="U487" s="823">
        <v>414</v>
      </c>
      <c r="V487" s="823">
        <v>414</v>
      </c>
      <c r="W487" s="823">
        <v>414</v>
      </c>
      <c r="X487" s="823">
        <v>414</v>
      </c>
      <c r="Y487" s="426"/>
      <c r="Z487" s="824">
        <v>0.14889911584059101</v>
      </c>
      <c r="AA487" s="410">
        <f>1-Z487</f>
        <v>0.85110088415940899</v>
      </c>
      <c r="AB487" s="410"/>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0.14889911584059101</v>
      </c>
      <c r="AA488" s="411">
        <f t="shared" ref="AA488" si="1388">AA487</f>
        <v>0.85110088415940899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823">
        <v>596919</v>
      </c>
      <c r="E490" s="823">
        <v>596919</v>
      </c>
      <c r="F490" s="823">
        <v>596459</v>
      </c>
      <c r="G490" s="823">
        <v>593836</v>
      </c>
      <c r="H490" s="823">
        <v>589079</v>
      </c>
      <c r="I490" s="823">
        <v>556009</v>
      </c>
      <c r="J490" s="823">
        <v>484942</v>
      </c>
      <c r="K490" s="823">
        <v>410443</v>
      </c>
      <c r="L490" s="823">
        <v>247531</v>
      </c>
      <c r="M490" s="823">
        <v>127009</v>
      </c>
      <c r="N490" s="295">
        <v>12</v>
      </c>
      <c r="O490" s="823">
        <v>146</v>
      </c>
      <c r="P490" s="823">
        <v>146</v>
      </c>
      <c r="Q490" s="823">
        <v>146</v>
      </c>
      <c r="R490" s="823">
        <v>145</v>
      </c>
      <c r="S490" s="823">
        <v>145</v>
      </c>
      <c r="T490" s="823">
        <v>140</v>
      </c>
      <c r="U490" s="823">
        <v>129</v>
      </c>
      <c r="V490" s="823">
        <v>113</v>
      </c>
      <c r="W490" s="823">
        <v>71</v>
      </c>
      <c r="X490" s="823">
        <v>38</v>
      </c>
      <c r="Y490" s="426"/>
      <c r="Z490" s="824">
        <v>0.92125312535122805</v>
      </c>
      <c r="AA490" s="824">
        <f>1-Z490</f>
        <v>7.8746874648771947E-2</v>
      </c>
      <c r="AB490" s="410"/>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0.92125312535122805</v>
      </c>
      <c r="AA491" s="411">
        <f t="shared" ref="AA491" si="1401">AA490</f>
        <v>7.8746874648771947E-2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823">
        <v>53016</v>
      </c>
      <c r="E493" s="823">
        <v>53016</v>
      </c>
      <c r="F493" s="823">
        <v>53016</v>
      </c>
      <c r="G493" s="823">
        <v>53016</v>
      </c>
      <c r="H493" s="823">
        <v>53016</v>
      </c>
      <c r="I493" s="823">
        <v>53016</v>
      </c>
      <c r="J493" s="823">
        <v>53016</v>
      </c>
      <c r="K493" s="823">
        <v>53016</v>
      </c>
      <c r="L493" s="823">
        <v>53016</v>
      </c>
      <c r="M493" s="823">
        <v>53016</v>
      </c>
      <c r="N493" s="295">
        <v>12</v>
      </c>
      <c r="O493" s="823">
        <v>10</v>
      </c>
      <c r="P493" s="823">
        <v>10</v>
      </c>
      <c r="Q493" s="823">
        <v>10</v>
      </c>
      <c r="R493" s="823">
        <v>10</v>
      </c>
      <c r="S493" s="823">
        <v>10</v>
      </c>
      <c r="T493" s="823">
        <v>10</v>
      </c>
      <c r="U493" s="823">
        <v>10</v>
      </c>
      <c r="V493" s="823">
        <v>10</v>
      </c>
      <c r="W493" s="823">
        <v>10</v>
      </c>
      <c r="X493" s="823">
        <v>10</v>
      </c>
      <c r="Y493" s="426"/>
      <c r="Z493" s="410"/>
      <c r="AA493" s="824">
        <f>1-Z493</f>
        <v>1</v>
      </c>
      <c r="AB493" s="410"/>
      <c r="AC493" s="410"/>
      <c r="AD493" s="410"/>
      <c r="AE493" s="410"/>
      <c r="AF493" s="415"/>
      <c r="AG493" s="415"/>
      <c r="AH493" s="415"/>
      <c r="AI493" s="415"/>
      <c r="AJ493" s="415"/>
      <c r="AK493" s="415"/>
      <c r="AL493" s="415"/>
      <c r="AM493" s="296">
        <f>SUM(Y493:AL493)</f>
        <v>1</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1</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817769.90060655889</v>
      </c>
      <c r="AA561" s="329">
        <f>IF(AA402="kw",SUMPRODUCT(N404:N559,O404:O559,AA404:AA559),SUMPRODUCT(D404:D559,AA404:AA559))</f>
        <v>4547.5129805480692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818549.98307444784</v>
      </c>
      <c r="AA576" s="291">
        <f>IF(AA402="kw",SUMPRODUCT($N$404:$N$559,$P$404:$P$559,AA404:AA559),SUMPRODUCT($E$404:$E$559,AA404:AA559))</f>
        <v>4557.7261911579826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818126.20663678623</v>
      </c>
      <c r="AA577" s="291">
        <f t="shared" ref="AA577:AL577" si="1708">IF(AA402="kw",SUMPRODUCT($N$404:$N$559,$Q$404:$Q$559,AA404:AA559),SUMPRODUCT($F$404:$F$559,AA404:AA559))</f>
        <v>4557.7261911579826</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815709.75968898996</v>
      </c>
      <c r="AA578" s="326">
        <f t="shared" ref="AA578:AL578" si="1709">IF(AA402="kw",SUMPRODUCT($N$404:$N$559,$R$404:$R$559,AA404:AA559),SUMPRODUCT($G$404:$G$559,AA404:AA559))</f>
        <v>4556.7812286621975</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92" t="s">
        <v>211</v>
      </c>
      <c r="C583" s="894" t="s">
        <v>33</v>
      </c>
      <c r="D583" s="284" t="s">
        <v>421</v>
      </c>
      <c r="E583" s="896" t="s">
        <v>209</v>
      </c>
      <c r="F583" s="897"/>
      <c r="G583" s="897"/>
      <c r="H583" s="897"/>
      <c r="I583" s="897"/>
      <c r="J583" s="897"/>
      <c r="K583" s="897"/>
      <c r="L583" s="897"/>
      <c r="M583" s="898"/>
      <c r="N583" s="902" t="s">
        <v>213</v>
      </c>
      <c r="O583" s="284" t="s">
        <v>422</v>
      </c>
      <c r="P583" s="896" t="s">
        <v>212</v>
      </c>
      <c r="Q583" s="897"/>
      <c r="R583" s="897"/>
      <c r="S583" s="897"/>
      <c r="T583" s="897"/>
      <c r="U583" s="897"/>
      <c r="V583" s="897"/>
      <c r="W583" s="897"/>
      <c r="X583" s="898"/>
      <c r="Y583" s="899" t="s">
        <v>243</v>
      </c>
      <c r="Z583" s="900"/>
      <c r="AA583" s="900"/>
      <c r="AB583" s="900"/>
      <c r="AC583" s="900"/>
      <c r="AD583" s="900"/>
      <c r="AE583" s="900"/>
      <c r="AF583" s="900"/>
      <c r="AG583" s="900"/>
      <c r="AH583" s="900"/>
      <c r="AI583" s="900"/>
      <c r="AJ583" s="900"/>
      <c r="AK583" s="900"/>
      <c r="AL583" s="900"/>
      <c r="AM583" s="901"/>
    </row>
    <row r="584" spans="1:39" ht="68.25" customHeight="1">
      <c r="B584" s="893"/>
      <c r="C584" s="895"/>
      <c r="D584" s="285">
        <v>2018</v>
      </c>
      <c r="E584" s="285">
        <v>2019</v>
      </c>
      <c r="F584" s="285">
        <v>2020</v>
      </c>
      <c r="G584" s="285">
        <v>2021</v>
      </c>
      <c r="H584" s="285">
        <v>2022</v>
      </c>
      <c r="I584" s="285">
        <v>2023</v>
      </c>
      <c r="J584" s="285">
        <v>2024</v>
      </c>
      <c r="K584" s="285">
        <v>2025</v>
      </c>
      <c r="L584" s="285">
        <v>2026</v>
      </c>
      <c r="M584" s="285">
        <v>2027</v>
      </c>
      <c r="N584" s="903"/>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50 - 4,999 kW</v>
      </c>
      <c r="AB584" s="285" t="str">
        <f>'1.  LRAMVA Summary'!G52</f>
        <v>Large Use</v>
      </c>
      <c r="AC584" s="285" t="str">
        <f>'1.  LRAMVA Summary'!H52</f>
        <v>Unmetered</v>
      </c>
      <c r="AD584" s="285" t="str">
        <f>'1.  LRAMVA Summary'!I52</f>
        <v>Steet Lights</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v>247540</v>
      </c>
      <c r="E654" s="295">
        <v>199207.96935889541</v>
      </c>
      <c r="F654" s="295">
        <v>199207.96935889541</v>
      </c>
      <c r="G654" s="295">
        <v>199207.96935889541</v>
      </c>
      <c r="H654" s="295">
        <v>199207.96935889541</v>
      </c>
      <c r="I654" s="295">
        <v>199207.96935889541</v>
      </c>
      <c r="J654" s="295">
        <v>199207.96935889541</v>
      </c>
      <c r="K654" s="295">
        <v>199205.90262891492</v>
      </c>
      <c r="L654" s="295">
        <v>199205.90262891492</v>
      </c>
      <c r="M654" s="295">
        <v>198716.0876235402</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614.59999999999991</v>
      </c>
      <c r="E663" s="295">
        <v>614.59999999999991</v>
      </c>
      <c r="F663" s="295">
        <v>614.59999999999991</v>
      </c>
      <c r="G663" s="295">
        <v>614.59999999999991</v>
      </c>
      <c r="H663" s="295">
        <v>614.59999999999991</v>
      </c>
      <c r="I663" s="295">
        <v>614.59999999999991</v>
      </c>
      <c r="J663" s="295">
        <v>614.59999999999991</v>
      </c>
      <c r="K663" s="295">
        <v>614.59999999999991</v>
      </c>
      <c r="L663" s="295">
        <v>614.59999999999991</v>
      </c>
      <c r="M663" s="295">
        <v>614.59999999999991</v>
      </c>
      <c r="N663" s="291"/>
      <c r="O663" s="295">
        <v>7.1400000000000005E-2</v>
      </c>
      <c r="P663" s="295">
        <v>7.1400000000000005E-2</v>
      </c>
      <c r="Q663" s="295">
        <v>7.1400000000000005E-2</v>
      </c>
      <c r="R663" s="295">
        <v>7.1400000000000005E-2</v>
      </c>
      <c r="S663" s="295">
        <v>7.1400000000000005E-2</v>
      </c>
      <c r="T663" s="295">
        <v>7.1400000000000005E-2</v>
      </c>
      <c r="U663" s="295">
        <v>7.1400000000000005E-2</v>
      </c>
      <c r="V663" s="295">
        <v>7.1400000000000005E-2</v>
      </c>
      <c r="W663" s="295">
        <v>7.1400000000000005E-2</v>
      </c>
      <c r="X663" s="295">
        <v>7.1400000000000005E-2</v>
      </c>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1296142.7068800007</v>
      </c>
      <c r="E670" s="295">
        <v>1299917.5548677456</v>
      </c>
      <c r="F670" s="295">
        <v>1299917.5548677456</v>
      </c>
      <c r="G670" s="295">
        <v>1299917.5548677456</v>
      </c>
      <c r="H670" s="295">
        <v>1299917.5548677456</v>
      </c>
      <c r="I670" s="295">
        <v>1274893.8926968789</v>
      </c>
      <c r="J670" s="295">
        <v>1274893.8926968789</v>
      </c>
      <c r="K670" s="295">
        <v>1274893.8926968789</v>
      </c>
      <c r="L670" s="295">
        <v>1274543.0150413553</v>
      </c>
      <c r="M670" s="295">
        <v>1274192.2339547535</v>
      </c>
      <c r="N670" s="295">
        <v>12</v>
      </c>
      <c r="O670" s="295">
        <v>308.68991999999997</v>
      </c>
      <c r="P670" s="295">
        <v>309.51309312000092</v>
      </c>
      <c r="Q670" s="295">
        <v>309.51309312000092</v>
      </c>
      <c r="R670" s="295">
        <v>309.51309312000092</v>
      </c>
      <c r="S670" s="295">
        <v>309.51309312000092</v>
      </c>
      <c r="T670" s="295">
        <v>304.57405440000105</v>
      </c>
      <c r="U670" s="295">
        <v>304.57405440000105</v>
      </c>
      <c r="V670" s="295">
        <v>304.57405440000105</v>
      </c>
      <c r="W670" s="295">
        <v>304.57405440000105</v>
      </c>
      <c r="X670" s="295">
        <v>304.57405440000105</v>
      </c>
      <c r="Y670" s="426"/>
      <c r="Z670" s="410">
        <v>0.15859999999999999</v>
      </c>
      <c r="AA670" s="410">
        <v>0.84140000000000004</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0.15859999999999999</v>
      </c>
      <c r="AA671" s="411">
        <f t="shared" ref="AA671" si="1964">AA670</f>
        <v>0.84140000000000004</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56348.351399999992</v>
      </c>
      <c r="E673" s="295">
        <v>56348.351399999992</v>
      </c>
      <c r="F673" s="295">
        <v>56304.982306621569</v>
      </c>
      <c r="G673" s="295">
        <v>56057.37139984189</v>
      </c>
      <c r="H673" s="295">
        <v>55608.336887894933</v>
      </c>
      <c r="I673" s="295">
        <v>52486.545000269238</v>
      </c>
      <c r="J673" s="295">
        <v>45777.956866411681</v>
      </c>
      <c r="K673" s="295">
        <v>38745.274785646812</v>
      </c>
      <c r="L673" s="295">
        <v>23366.625587083872</v>
      </c>
      <c r="M673" s="295">
        <v>11989.440662957661</v>
      </c>
      <c r="N673" s="295">
        <v>12</v>
      </c>
      <c r="O673" s="295">
        <v>13.146204000000001</v>
      </c>
      <c r="P673" s="295">
        <v>13.146204000000001</v>
      </c>
      <c r="Q673" s="295">
        <v>13.146204000000001</v>
      </c>
      <c r="R673" s="295">
        <v>13.071509659090911</v>
      </c>
      <c r="S673" s="295">
        <v>13.071509659090911</v>
      </c>
      <c r="T673" s="295">
        <v>12.623343613636363</v>
      </c>
      <c r="U673" s="295">
        <v>11.652317181818184</v>
      </c>
      <c r="V673" s="295">
        <v>10.158430363636365</v>
      </c>
      <c r="W673" s="295">
        <v>6.4237133181818189</v>
      </c>
      <c r="X673" s="295">
        <v>3.4359396818181827</v>
      </c>
      <c r="Y673" s="426"/>
      <c r="Z673" s="410">
        <v>0.97099999999999997</v>
      </c>
      <c r="AA673" s="410">
        <v>2.9000000000000001E-2</v>
      </c>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0.97099999999999997</v>
      </c>
      <c r="AA674" s="411">
        <f t="shared" ref="AA674" si="1977">AA673</f>
        <v>2.9000000000000001E-2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17990.399399999998</v>
      </c>
      <c r="E692" s="295">
        <v>17990.399399999998</v>
      </c>
      <c r="F692" s="295">
        <v>17976.552902416512</v>
      </c>
      <c r="G692" s="295">
        <v>17897.497899065289</v>
      </c>
      <c r="H692" s="295">
        <v>17754.134162352493</v>
      </c>
      <c r="I692" s="295">
        <v>16757.436273120795</v>
      </c>
      <c r="J692" s="295">
        <v>14615.578047643088</v>
      </c>
      <c r="K692" s="295">
        <v>12370.245995458448</v>
      </c>
      <c r="L692" s="295">
        <v>7460.2879498245338</v>
      </c>
      <c r="M692" s="295">
        <v>3827.8817525300146</v>
      </c>
      <c r="N692" s="295">
        <v>0</v>
      </c>
      <c r="O692" s="295">
        <v>0.194635</v>
      </c>
      <c r="P692" s="295">
        <v>0.194635</v>
      </c>
      <c r="Q692" s="295">
        <v>0.194635</v>
      </c>
      <c r="R692" s="295">
        <v>0.19352911931818184</v>
      </c>
      <c r="S692" s="295">
        <v>0.19352911931818184</v>
      </c>
      <c r="T692" s="295">
        <v>0.18689383522727271</v>
      </c>
      <c r="U692" s="295">
        <v>0.17251738636363637</v>
      </c>
      <c r="V692" s="295">
        <v>0.15039977272727273</v>
      </c>
      <c r="W692" s="295">
        <v>9.5105738636363651E-2</v>
      </c>
      <c r="X692" s="295">
        <v>5.0870511363636378E-2</v>
      </c>
      <c r="Y692" s="426"/>
      <c r="Z692" s="410">
        <v>1</v>
      </c>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1</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1618636.0576800008</v>
      </c>
      <c r="E744" s="329"/>
      <c r="F744" s="329"/>
      <c r="G744" s="329"/>
      <c r="H744" s="329"/>
      <c r="I744" s="329"/>
      <c r="J744" s="329"/>
      <c r="K744" s="329"/>
      <c r="L744" s="329"/>
      <c r="M744" s="329"/>
      <c r="N744" s="329"/>
      <c r="O744" s="329">
        <f>SUM(O587:O742)</f>
        <v>322.10215899999997</v>
      </c>
      <c r="P744" s="329"/>
      <c r="Q744" s="329"/>
      <c r="R744" s="329"/>
      <c r="S744" s="329"/>
      <c r="T744" s="329"/>
      <c r="U744" s="329"/>
      <c r="V744" s="329"/>
      <c r="W744" s="329"/>
      <c r="X744" s="329"/>
      <c r="Y744" s="329">
        <f>IF(Y585="kWh",SUMPRODUCT(D587:D742,Y587:Y742))</f>
        <v>248154.6</v>
      </c>
      <c r="Z744" s="329">
        <f>IF(Z585="kWh",SUMPRODUCT(D587:D742,Z587:Z742))</f>
        <v>278272.88192056806</v>
      </c>
      <c r="AA744" s="329">
        <f>IF(AA585="kw",SUMPRODUCT(N587:N742,O587:O742,AA587:AA742),SUMPRODUCT(D587:D742,AA587:AA742))</f>
        <v>3121.3552632479996</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461087</v>
      </c>
      <c r="Z745" s="392">
        <f>HLOOKUP(Z401,'2. LRAMVA Threshold'!$B$42:$Q$53,10,FALSE)</f>
        <v>1231015</v>
      </c>
      <c r="AA745" s="392">
        <f>HLOOKUP(AA401,'2. LRAMVA Threshold'!$B$42:$Q$53,10,FALSE)</f>
        <v>1104</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836"/>
      <c r="Z747" s="836"/>
      <c r="AA747" s="836"/>
      <c r="AB747" s="836"/>
      <c r="AC747" s="836"/>
      <c r="AD747" s="836"/>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837"/>
      <c r="Z748" s="837"/>
      <c r="AA748" s="837"/>
      <c r="AB748" s="837"/>
      <c r="AC748" s="837"/>
      <c r="AD748" s="837"/>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837"/>
      <c r="Z749" s="837"/>
      <c r="AA749" s="837"/>
      <c r="AB749" s="837"/>
      <c r="AC749" s="837"/>
      <c r="AD749" s="837"/>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837"/>
      <c r="Z750" s="837"/>
      <c r="AA750" s="837"/>
      <c r="AB750" s="837"/>
      <c r="AC750" s="837"/>
      <c r="AD750" s="837"/>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837"/>
      <c r="Z751" s="837"/>
      <c r="AA751" s="837"/>
      <c r="AB751" s="837"/>
      <c r="AC751" s="837"/>
      <c r="AD751" s="837"/>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837"/>
      <c r="Z752" s="837"/>
      <c r="AA752" s="837"/>
      <c r="AB752" s="837"/>
      <c r="AC752" s="837"/>
      <c r="AD752" s="837"/>
      <c r="AE752" s="378">
        <f t="shared" ref="AE752:AL752" si="2276">AE210*AE747</f>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837"/>
      <c r="Z753" s="837"/>
      <c r="AA753" s="837"/>
      <c r="AB753" s="837"/>
      <c r="AC753" s="837"/>
      <c r="AD753" s="837"/>
      <c r="AE753" s="378">
        <f t="shared" ref="AE753:AL753" si="2277">AE393*AE747</f>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837"/>
      <c r="Z754" s="837"/>
      <c r="AA754" s="837"/>
      <c r="AB754" s="837"/>
      <c r="AC754" s="837"/>
      <c r="AD754" s="837"/>
      <c r="AE754" s="378">
        <f t="shared" ref="AE754:AL754" si="2278">AE576*AE747</f>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837"/>
      <c r="Z755" s="837"/>
      <c r="AA755" s="837"/>
      <c r="AB755" s="837"/>
      <c r="AC755" s="837"/>
      <c r="AD755" s="837"/>
      <c r="AE755" s="378">
        <f t="shared" ref="AE755:AL755" si="2279">AE744*AE747</f>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199822.56935889542</v>
      </c>
      <c r="Z760" s="291">
        <f>SUMPRODUCT(E587:E742,Z587:Z742)</f>
        <v>278871.57281142444</v>
      </c>
      <c r="AA760" s="291">
        <f t="shared" ref="AA760:AL760" si="2284">IF(AA585="kw",SUMPRODUCT($N$587:$N$742,$P$587:$P$742,AA587:AA742),SUMPRODUCT($E$587:$E$742,AA587:AA742))</f>
        <v>3129.6666776060251</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199822.56935889542</v>
      </c>
      <c r="Z761" s="326">
        <f>SUMPRODUCT(F587:F742,Z587:Z742)</f>
        <v>278815.61492417048</v>
      </c>
      <c r="AA761" s="326">
        <f t="shared" ref="AA761:AL761" si="2285">IF(AA585="kw",SUMPRODUCT($N$587:$N$742,$Q$587:$Q$742,AA587:AA742),SUMPRODUCT($F$587:$F$742,AA587:AA742))</f>
        <v>3129.6666776060251</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92" t="s">
        <v>211</v>
      </c>
      <c r="C766" s="894" t="s">
        <v>33</v>
      </c>
      <c r="D766" s="284" t="s">
        <v>421</v>
      </c>
      <c r="E766" s="896" t="s">
        <v>209</v>
      </c>
      <c r="F766" s="897"/>
      <c r="G766" s="897"/>
      <c r="H766" s="897"/>
      <c r="I766" s="897"/>
      <c r="J766" s="897"/>
      <c r="K766" s="897"/>
      <c r="L766" s="897"/>
      <c r="M766" s="898"/>
      <c r="N766" s="902" t="s">
        <v>213</v>
      </c>
      <c r="O766" s="284" t="s">
        <v>422</v>
      </c>
      <c r="P766" s="896" t="s">
        <v>212</v>
      </c>
      <c r="Q766" s="897"/>
      <c r="R766" s="897"/>
      <c r="S766" s="897"/>
      <c r="T766" s="897"/>
      <c r="U766" s="897"/>
      <c r="V766" s="897"/>
      <c r="W766" s="897"/>
      <c r="X766" s="898"/>
      <c r="Y766" s="899" t="s">
        <v>243</v>
      </c>
      <c r="Z766" s="900"/>
      <c r="AA766" s="900"/>
      <c r="AB766" s="900"/>
      <c r="AC766" s="900"/>
      <c r="AD766" s="900"/>
      <c r="AE766" s="900"/>
      <c r="AF766" s="900"/>
      <c r="AG766" s="900"/>
      <c r="AH766" s="900"/>
      <c r="AI766" s="900"/>
      <c r="AJ766" s="900"/>
      <c r="AK766" s="900"/>
      <c r="AL766" s="900"/>
      <c r="AM766" s="901"/>
    </row>
    <row r="767" spans="1:40" ht="65.25" customHeight="1">
      <c r="B767" s="893"/>
      <c r="C767" s="895"/>
      <c r="D767" s="285">
        <v>2019</v>
      </c>
      <c r="E767" s="285">
        <v>2020</v>
      </c>
      <c r="F767" s="285">
        <v>2021</v>
      </c>
      <c r="G767" s="285">
        <v>2022</v>
      </c>
      <c r="H767" s="285">
        <v>2023</v>
      </c>
      <c r="I767" s="285">
        <v>2024</v>
      </c>
      <c r="J767" s="285">
        <v>2025</v>
      </c>
      <c r="K767" s="285">
        <v>2026</v>
      </c>
      <c r="L767" s="285">
        <v>2027</v>
      </c>
      <c r="M767" s="285">
        <v>2028</v>
      </c>
      <c r="N767" s="903"/>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50 - 4,999 kW</v>
      </c>
      <c r="AB767" s="285" t="str">
        <f>'1.  LRAMVA Summary'!G52</f>
        <v>Large Use</v>
      </c>
      <c r="AC767" s="285" t="str">
        <f>'1.  LRAMVA Summary'!H52</f>
        <v>Unmetered</v>
      </c>
      <c r="AD767" s="285" t="str">
        <f>'1.  LRAMVA Summary'!I52</f>
        <v>Steet Lights</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3472.2168000000001</v>
      </c>
      <c r="E840" s="295">
        <v>3472.2168000000001</v>
      </c>
      <c r="F840" s="295">
        <v>3472.2168000000001</v>
      </c>
      <c r="G840" s="295">
        <v>3472.2168000000001</v>
      </c>
      <c r="H840" s="295">
        <v>3472.2168000000001</v>
      </c>
      <c r="I840" s="295">
        <v>3472.2168000000001</v>
      </c>
      <c r="J840" s="295">
        <v>3472.2168000000001</v>
      </c>
      <c r="K840" s="295">
        <v>3472.2168000000001</v>
      </c>
      <c r="L840" s="295">
        <v>3472.2168000000001</v>
      </c>
      <c r="M840" s="295">
        <v>3472.2168000000001</v>
      </c>
      <c r="N840" s="291"/>
      <c r="O840" s="295">
        <v>1.357378</v>
      </c>
      <c r="P840" s="295">
        <v>1.357378</v>
      </c>
      <c r="Q840" s="295">
        <v>1.357378</v>
      </c>
      <c r="R840" s="295">
        <v>1.357378</v>
      </c>
      <c r="S840" s="295">
        <v>1.357378</v>
      </c>
      <c r="T840" s="295">
        <v>1.357378</v>
      </c>
      <c r="U840" s="295">
        <v>1.357378</v>
      </c>
      <c r="V840" s="295">
        <v>1.357378</v>
      </c>
      <c r="W840" s="295">
        <v>1.357378</v>
      </c>
      <c r="X840" s="295">
        <v>1.357378</v>
      </c>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v>184625.80992</v>
      </c>
      <c r="E853" s="295">
        <v>185163.50871147035</v>
      </c>
      <c r="F853" s="295">
        <v>185163.50871147035</v>
      </c>
      <c r="G853" s="295">
        <v>185163.50871147035</v>
      </c>
      <c r="H853" s="295">
        <v>185163.50871147035</v>
      </c>
      <c r="I853" s="295">
        <v>181599.07566645337</v>
      </c>
      <c r="J853" s="295">
        <v>181599.07566645337</v>
      </c>
      <c r="K853" s="295">
        <v>181599.07566645337</v>
      </c>
      <c r="L853" s="295">
        <v>181549.09577535803</v>
      </c>
      <c r="M853" s="295">
        <v>181499.12963978157</v>
      </c>
      <c r="N853" s="295">
        <v>12</v>
      </c>
      <c r="O853" s="295">
        <v>31.711680000000008</v>
      </c>
      <c r="P853" s="295">
        <v>31.796244480000109</v>
      </c>
      <c r="Q853" s="295">
        <v>31.796244480000109</v>
      </c>
      <c r="R853" s="295">
        <v>31.796244480000109</v>
      </c>
      <c r="S853" s="295">
        <v>31.796244480000109</v>
      </c>
      <c r="T853" s="295">
        <v>31.288857600000107</v>
      </c>
      <c r="U853" s="295">
        <v>31.288857600000107</v>
      </c>
      <c r="V853" s="295">
        <v>31.288857600000107</v>
      </c>
      <c r="W853" s="295">
        <v>31.288857600000107</v>
      </c>
      <c r="X853" s="295">
        <v>31.288857600000107</v>
      </c>
      <c r="Y853" s="426"/>
      <c r="Z853" s="415">
        <v>0.1351</v>
      </c>
      <c r="AA853" s="415">
        <v>0.8649</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0.1351</v>
      </c>
      <c r="AA854" s="411">
        <f t="shared" ref="AA854" si="2540">AA853</f>
        <v>0.8649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v>81206.643899999995</v>
      </c>
      <c r="E856" s="295">
        <v>81206.643899999995</v>
      </c>
      <c r="F856" s="295">
        <v>81144.142363845982</v>
      </c>
      <c r="G856" s="295">
        <v>80787.296950749951</v>
      </c>
      <c r="H856" s="295">
        <v>80140.169132375348</v>
      </c>
      <c r="I856" s="295">
        <v>75641.186715858188</v>
      </c>
      <c r="J856" s="295">
        <v>65973.07905835651</v>
      </c>
      <c r="K856" s="295">
        <v>55837.902159559329</v>
      </c>
      <c r="L856" s="295">
        <v>33674.902566802499</v>
      </c>
      <c r="M856" s="295">
        <v>17278.628642842297</v>
      </c>
      <c r="N856" s="295">
        <v>12</v>
      </c>
      <c r="O856" s="295">
        <v>21.154044000000006</v>
      </c>
      <c r="P856" s="295">
        <v>21.154044000000006</v>
      </c>
      <c r="Q856" s="295">
        <v>21.154044000000006</v>
      </c>
      <c r="R856" s="295">
        <v>21.033850568181819</v>
      </c>
      <c r="S856" s="295">
        <v>21.033850568181819</v>
      </c>
      <c r="T856" s="295">
        <v>20.312689977272729</v>
      </c>
      <c r="U856" s="295">
        <v>18.750175363636359</v>
      </c>
      <c r="V856" s="295">
        <v>16.346306727272729</v>
      </c>
      <c r="W856" s="295">
        <v>10.336635136363636</v>
      </c>
      <c r="X856" s="295">
        <v>5.5288978636363657</v>
      </c>
      <c r="Y856" s="426"/>
      <c r="Z856" s="415">
        <v>1</v>
      </c>
      <c r="AA856" s="415"/>
      <c r="AB856" s="415"/>
      <c r="AC856" s="415"/>
      <c r="AD856" s="415"/>
      <c r="AE856" s="415"/>
      <c r="AF856" s="415"/>
      <c r="AG856" s="415"/>
      <c r="AH856" s="415"/>
      <c r="AI856" s="415"/>
      <c r="AJ856" s="415"/>
      <c r="AK856" s="415"/>
      <c r="AL856" s="415"/>
      <c r="AM856" s="296">
        <f>SUM(Y856:AL856)</f>
        <v>1</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1</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v>83663.699399999983</v>
      </c>
      <c r="E859" s="295">
        <v>83663.699399999983</v>
      </c>
      <c r="F859" s="295">
        <v>83663.699399999983</v>
      </c>
      <c r="G859" s="295">
        <v>83663.699399999983</v>
      </c>
      <c r="H859" s="295">
        <v>83663.699399999983</v>
      </c>
      <c r="I859" s="295">
        <v>83663.699399999983</v>
      </c>
      <c r="J859" s="295">
        <v>83663.699399999983</v>
      </c>
      <c r="K859" s="295">
        <v>83663.699399999983</v>
      </c>
      <c r="L859" s="295">
        <v>83663.699399999983</v>
      </c>
      <c r="M859" s="295">
        <v>83663.699399999983</v>
      </c>
      <c r="N859" s="295">
        <v>12</v>
      </c>
      <c r="O859" s="295">
        <v>15.75672</v>
      </c>
      <c r="P859" s="295">
        <v>15.75672</v>
      </c>
      <c r="Q859" s="295">
        <v>15.75672</v>
      </c>
      <c r="R859" s="295">
        <v>15.75672</v>
      </c>
      <c r="S859" s="295">
        <v>15.75672</v>
      </c>
      <c r="T859" s="295">
        <v>15.75672</v>
      </c>
      <c r="U859" s="295">
        <v>15.75672</v>
      </c>
      <c r="V859" s="295">
        <v>15.75672</v>
      </c>
      <c r="W859" s="295">
        <v>15.75672</v>
      </c>
      <c r="X859" s="295">
        <v>15.75672</v>
      </c>
      <c r="Y859" s="426"/>
      <c r="Z859" s="415">
        <v>0.20069999999999999</v>
      </c>
      <c r="AA859" s="415">
        <v>0.79930000000000001</v>
      </c>
      <c r="AB859" s="415"/>
      <c r="AC859" s="415"/>
      <c r="AD859" s="415"/>
      <c r="AE859" s="415"/>
      <c r="AF859" s="415"/>
      <c r="AG859" s="415"/>
      <c r="AH859" s="415"/>
      <c r="AI859" s="415"/>
      <c r="AJ859" s="415"/>
      <c r="AK859" s="415"/>
      <c r="AL859" s="415"/>
      <c r="AM859" s="296">
        <f>SUM(Y859:AL859)</f>
        <v>1</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0.20069999999999999</v>
      </c>
      <c r="AA860" s="411">
        <f t="shared" ref="AA860" si="2566">AA859</f>
        <v>0.79930000000000001</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v>13859.987399999998</v>
      </c>
      <c r="E875" s="295">
        <v>13859.987399999998</v>
      </c>
      <c r="F875" s="295">
        <v>13849.319916873344</v>
      </c>
      <c r="G875" s="295">
        <v>13788.415135050946</v>
      </c>
      <c r="H875" s="295">
        <v>13677.966248382185</v>
      </c>
      <c r="I875" s="295">
        <v>12910.100017110079</v>
      </c>
      <c r="J875" s="295">
        <v>11259.990569417254</v>
      </c>
      <c r="K875" s="295">
        <v>9530.1638290450937</v>
      </c>
      <c r="L875" s="295">
        <v>5747.4820144871201</v>
      </c>
      <c r="M875" s="295">
        <v>2949.0391891330619</v>
      </c>
      <c r="N875" s="295">
        <v>0</v>
      </c>
      <c r="O875" s="295">
        <v>0.38927000000000006</v>
      </c>
      <c r="P875" s="295">
        <v>0.38927000000000006</v>
      </c>
      <c r="Q875" s="295">
        <v>0.38927000000000006</v>
      </c>
      <c r="R875" s="295">
        <v>0.38705823863636368</v>
      </c>
      <c r="S875" s="295">
        <v>0.38705823863636368</v>
      </c>
      <c r="T875" s="295">
        <v>0.37378767045454553</v>
      </c>
      <c r="U875" s="295">
        <v>0.34503477272727279</v>
      </c>
      <c r="V875" s="295">
        <v>0.30079954545454557</v>
      </c>
      <c r="W875" s="295">
        <v>0.1902114772727273</v>
      </c>
      <c r="X875" s="295">
        <v>0.10174102272727276</v>
      </c>
      <c r="Y875" s="426"/>
      <c r="Z875" s="415">
        <v>1</v>
      </c>
      <c r="AA875" s="415"/>
      <c r="AB875" s="415"/>
      <c r="AC875" s="415"/>
      <c r="AD875" s="415"/>
      <c r="AE875" s="415"/>
      <c r="AF875" s="415"/>
      <c r="AG875" s="415"/>
      <c r="AH875" s="415"/>
      <c r="AI875" s="415"/>
      <c r="AJ875" s="415"/>
      <c r="AK875" s="415"/>
      <c r="AL875" s="415"/>
      <c r="AM875" s="296">
        <f>SUM(Y875:AL875)</f>
        <v>1</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1</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366828.35741999996</v>
      </c>
      <c r="E927" s="329"/>
      <c r="F927" s="329"/>
      <c r="G927" s="329"/>
      <c r="H927" s="329"/>
      <c r="I927" s="329"/>
      <c r="J927" s="329"/>
      <c r="K927" s="329"/>
      <c r="L927" s="329"/>
      <c r="M927" s="329"/>
      <c r="N927" s="329"/>
      <c r="O927" s="329">
        <f>SUM(O770:O925)</f>
        <v>70.369092000000009</v>
      </c>
      <c r="P927" s="329"/>
      <c r="Q927" s="329"/>
      <c r="R927" s="329"/>
      <c r="S927" s="329"/>
      <c r="T927" s="329"/>
      <c r="U927" s="329"/>
      <c r="V927" s="329"/>
      <c r="W927" s="329"/>
      <c r="X927" s="329"/>
      <c r="Y927" s="329">
        <f>IF(Y768="kWh",SUMPRODUCT(D770:D925,Y770:Y925))</f>
        <v>3472.2168000000001</v>
      </c>
      <c r="Z927" s="329">
        <f>IF(Z768="kWh",SUMPRODUCT(D770:D925,Z770:Z925))</f>
        <v>136800.882689772</v>
      </c>
      <c r="AA927" s="329">
        <f>IF(AA768="kw",SUMPRODUCT(N770:N925,O770:O925,AA770:AA925),SUMPRODUCT(D770:D925,AA770:AA925))</f>
        <v>480.26133993600013</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527891.33333333337</v>
      </c>
      <c r="Z928" s="392">
        <f>HLOOKUP(Z584,'2. LRAMVA Threshold'!$B$42:$Q$53,11,FALSE)</f>
        <v>734632.66666666663</v>
      </c>
      <c r="AA928" s="392">
        <f>HLOOKUP(AA584,'2. LRAMVA Threshold'!$B$42:$Q$53,11,FALSE)</f>
        <v>3221.3333333333335</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40">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40">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1.17E-2</v>
      </c>
      <c r="AA930" s="341">
        <f>HLOOKUP(AA$35,'3.  Distribution Rates'!$C$122:$P$133,11,FALSE)</f>
        <v>2.3574000000000002</v>
      </c>
      <c r="AB930" s="341">
        <f>HLOOKUP(AB$35,'3.  Distribution Rates'!$C$122:$P$133,11,FALSE)</f>
        <v>2.3574000000000002</v>
      </c>
      <c r="AC930" s="341">
        <f>HLOOKUP(AC$35,'3.  Distribution Rates'!$C$122:$P$133,11,FALSE)</f>
        <v>5.4000000000000003E-3</v>
      </c>
      <c r="AD930" s="341">
        <f>HLOOKUP(AD$35,'3.  Distribution Rates'!$C$122:$P$133,11,FALSE)</f>
        <v>1.8891</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40">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837"/>
      <c r="Z931" s="837"/>
      <c r="AA931" s="837"/>
      <c r="AB931" s="837"/>
      <c r="AC931" s="837"/>
      <c r="AD931" s="837"/>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40">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837"/>
      <c r="Z932" s="837"/>
      <c r="AA932" s="837"/>
      <c r="AB932" s="837"/>
      <c r="AC932" s="837"/>
      <c r="AD932" s="837"/>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40">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837"/>
      <c r="Z933" s="837"/>
      <c r="AA933" s="837"/>
      <c r="AB933" s="837"/>
      <c r="AC933" s="837"/>
      <c r="AD933" s="837"/>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40">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837"/>
      <c r="Z934" s="837"/>
      <c r="AA934" s="837"/>
      <c r="AB934" s="837"/>
      <c r="AC934" s="837"/>
      <c r="AD934" s="837"/>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40">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837"/>
      <c r="Z935" s="837"/>
      <c r="AA935" s="837"/>
      <c r="AB935" s="837"/>
      <c r="AC935" s="837"/>
      <c r="AD935" s="837"/>
      <c r="AE935" s="378">
        <f t="shared" ref="AE935:AL935" si="2851">AE211*AE930</f>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40">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837"/>
      <c r="Z936" s="837"/>
      <c r="AA936" s="837"/>
      <c r="AB936" s="837"/>
      <c r="AC936" s="837"/>
      <c r="AD936" s="837"/>
      <c r="AE936" s="378">
        <f t="shared" ref="AE936:AL936" si="2852">AE394*AE930</f>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40">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Y577*Y930/3*2</f>
        <v>0</v>
      </c>
      <c r="Z937" s="378">
        <f>Z577*Z930/3*2</f>
        <v>6381.3844117669323</v>
      </c>
      <c r="AA937" s="378">
        <f>AA577*AA930/3*2</f>
        <v>7162.922482023886</v>
      </c>
      <c r="AB937" s="378">
        <f t="shared" ref="AB937:AL937" si="2853">AB577*AB930</f>
        <v>0</v>
      </c>
      <c r="AC937" s="378">
        <f t="shared" si="2853"/>
        <v>0</v>
      </c>
      <c r="AD937" s="378">
        <f>AD577*AD930/3*2</f>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13544.306893790817</v>
      </c>
      <c r="AN937" s="835"/>
    </row>
    <row r="938" spans="2:40">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Y760*Y930/3*2</f>
        <v>0</v>
      </c>
      <c r="Z938" s="378">
        <f>Z760*Z930/3*2</f>
        <v>2175.1982679291109</v>
      </c>
      <c r="AA938" s="378">
        <f>AA760*AA930/3*2</f>
        <v>4918.5841505256294</v>
      </c>
      <c r="AB938" s="378">
        <f t="shared" ref="AB938:AL938" si="2854">AB760*AB930</f>
        <v>0</v>
      </c>
      <c r="AC938" s="378">
        <f t="shared" si="2854"/>
        <v>0</v>
      </c>
      <c r="AD938" s="378">
        <f>AD760*AD930/3*2</f>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7093.7824184547408</v>
      </c>
      <c r="AN938" s="835"/>
    </row>
    <row r="939" spans="2:40">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Y927*Y930/3*2</f>
        <v>0</v>
      </c>
      <c r="Z939" s="378">
        <f>Z927*Z930/3*2</f>
        <v>1067.0468849802216</v>
      </c>
      <c r="AA939" s="378">
        <f>AA927*AA930/3*2</f>
        <v>754.77872184341788</v>
      </c>
      <c r="AB939" s="378">
        <f t="shared" ref="AB939:AL939" si="2855">AB927*AB930</f>
        <v>0</v>
      </c>
      <c r="AC939" s="378">
        <f t="shared" si="2855"/>
        <v>0</v>
      </c>
      <c r="AD939" s="378">
        <f>AD927*AD930/3*2</f>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1821.8256068236396</v>
      </c>
      <c r="AN939" s="835"/>
    </row>
    <row r="940" spans="2:40"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9623.6295646762646</v>
      </c>
      <c r="AA940" s="346">
        <f t="shared" si="2856"/>
        <v>12836.285354392934</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22459.914919069201</v>
      </c>
    </row>
    <row r="941" spans="2:40"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8595.2021999999997</v>
      </c>
      <c r="AA941" s="347">
        <f t="shared" si="2858"/>
        <v>7593.9712000000009</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16189.1734</v>
      </c>
      <c r="AN941" s="835"/>
    </row>
    <row r="942" spans="2:40"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6270.7415190692009</v>
      </c>
      <c r="AN942" s="835"/>
    </row>
    <row r="943" spans="2:40">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40">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3472.2168000000001</v>
      </c>
      <c r="Z944" s="326">
        <f>SUMPRODUCT(E770:E925,Z770:Z925)</f>
        <v>136873.52579649963</v>
      </c>
      <c r="AA944" s="326">
        <f t="shared" ref="AA944:AL944" si="2860">IF(AA768="kw",SUMPRODUCT($N$770:$N$925,$P$770:$P$925,AA770:AA925),SUMPRODUCT($E$770:$E$925,AA770:AA925))</f>
        <v>481.13901776102512</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92" t="s">
        <v>211</v>
      </c>
      <c r="C949" s="894" t="s">
        <v>33</v>
      </c>
      <c r="D949" s="284" t="s">
        <v>421</v>
      </c>
      <c r="E949" s="896" t="s">
        <v>209</v>
      </c>
      <c r="F949" s="897"/>
      <c r="G949" s="897"/>
      <c r="H949" s="897"/>
      <c r="I949" s="897"/>
      <c r="J949" s="897"/>
      <c r="K949" s="897"/>
      <c r="L949" s="897"/>
      <c r="M949" s="898"/>
      <c r="N949" s="902" t="s">
        <v>213</v>
      </c>
      <c r="O949" s="284" t="s">
        <v>422</v>
      </c>
      <c r="P949" s="896" t="s">
        <v>212</v>
      </c>
      <c r="Q949" s="897"/>
      <c r="R949" s="897"/>
      <c r="S949" s="897"/>
      <c r="T949" s="897"/>
      <c r="U949" s="897"/>
      <c r="V949" s="897"/>
      <c r="W949" s="897"/>
      <c r="X949" s="898"/>
      <c r="Y949" s="899" t="s">
        <v>243</v>
      </c>
      <c r="Z949" s="900"/>
      <c r="AA949" s="900"/>
      <c r="AB949" s="900"/>
      <c r="AC949" s="900"/>
      <c r="AD949" s="900"/>
      <c r="AE949" s="900"/>
      <c r="AF949" s="900"/>
      <c r="AG949" s="900"/>
      <c r="AH949" s="900"/>
      <c r="AI949" s="900"/>
      <c r="AJ949" s="900"/>
      <c r="AK949" s="900"/>
      <c r="AL949" s="900"/>
      <c r="AM949" s="901"/>
    </row>
    <row r="950" spans="1:39" ht="65.25" customHeight="1">
      <c r="B950" s="893"/>
      <c r="C950" s="895"/>
      <c r="D950" s="285">
        <v>2020</v>
      </c>
      <c r="E950" s="285">
        <v>2021</v>
      </c>
      <c r="F950" s="285">
        <v>2022</v>
      </c>
      <c r="G950" s="285">
        <v>2023</v>
      </c>
      <c r="H950" s="285">
        <v>2024</v>
      </c>
      <c r="I950" s="285">
        <v>2025</v>
      </c>
      <c r="J950" s="285">
        <v>2026</v>
      </c>
      <c r="K950" s="285">
        <v>2027</v>
      </c>
      <c r="L950" s="285">
        <v>2028</v>
      </c>
      <c r="M950" s="285">
        <v>2029</v>
      </c>
      <c r="N950" s="903"/>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50 - 4,999 kW</v>
      </c>
      <c r="AB950" s="285" t="str">
        <f>'1.  LRAMVA Summary'!G52</f>
        <v>Large Use</v>
      </c>
      <c r="AC950" s="285" t="str">
        <f>'1.  LRAMVA Summary'!H52</f>
        <v>Unmetered</v>
      </c>
      <c r="AD950" s="285" t="str">
        <f>'1.  LRAMVA Summary'!I52</f>
        <v>Steet Lights</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56" zoomScale="90" zoomScaleNormal="90" workbookViewId="0">
      <selection activeCell="H165" sqref="H165:H169"/>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05" t="s">
        <v>660</v>
      </c>
      <c r="D8" s="905"/>
      <c r="E8" s="905"/>
      <c r="F8" s="905"/>
      <c r="G8" s="905"/>
      <c r="H8" s="905"/>
      <c r="I8" s="905"/>
      <c r="J8" s="905"/>
      <c r="K8" s="905"/>
      <c r="L8" s="905"/>
      <c r="M8" s="905"/>
      <c r="N8" s="905"/>
      <c r="O8" s="905"/>
      <c r="P8" s="905"/>
      <c r="Q8" s="905"/>
      <c r="R8" s="905"/>
      <c r="S8" s="905"/>
      <c r="T8" s="105"/>
      <c r="U8" s="105"/>
      <c r="V8" s="105"/>
      <c r="W8" s="105"/>
    </row>
    <row r="9" spans="1:28" s="9" customFormat="1" ht="47.1" customHeight="1">
      <c r="B9" s="55"/>
      <c r="C9" s="865" t="s">
        <v>671</v>
      </c>
      <c r="D9" s="865"/>
      <c r="E9" s="865"/>
      <c r="F9" s="865"/>
      <c r="G9" s="865"/>
      <c r="H9" s="865"/>
      <c r="I9" s="865"/>
      <c r="J9" s="865"/>
      <c r="K9" s="865"/>
      <c r="L9" s="865"/>
      <c r="M9" s="865"/>
      <c r="N9" s="865"/>
      <c r="O9" s="865"/>
      <c r="P9" s="865"/>
      <c r="Q9" s="865"/>
      <c r="R9" s="865"/>
      <c r="S9" s="865"/>
      <c r="T9" s="105"/>
      <c r="U9" s="105"/>
      <c r="V9" s="105"/>
      <c r="W9" s="105"/>
    </row>
    <row r="10" spans="1:28" s="9" customFormat="1" ht="38.1" customHeight="1">
      <c r="B10" s="88"/>
      <c r="C10" s="883" t="s">
        <v>672</v>
      </c>
      <c r="D10" s="865"/>
      <c r="E10" s="865"/>
      <c r="F10" s="865"/>
      <c r="G10" s="865"/>
      <c r="H10" s="865"/>
      <c r="I10" s="865"/>
      <c r="J10" s="865"/>
      <c r="K10" s="865"/>
      <c r="L10" s="865"/>
      <c r="M10" s="865"/>
      <c r="N10" s="865"/>
      <c r="O10" s="865"/>
      <c r="P10" s="865"/>
      <c r="Q10" s="865"/>
      <c r="R10" s="865"/>
      <c r="S10" s="86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4" t="s">
        <v>235</v>
      </c>
      <c r="C12" s="904"/>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50 - 4,999 kW</v>
      </c>
      <c r="L14" s="204" t="str">
        <f>'1.  LRAMVA Summary'!G52</f>
        <v>Large Use</v>
      </c>
      <c r="M14" s="204" t="str">
        <f>'1.  LRAMVA Summary'!H52</f>
        <v>Unmetered</v>
      </c>
      <c r="N14" s="204" t="str">
        <f>'1.  LRAMVA Summary'!I52</f>
        <v>Steet Lights</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236">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236">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717</v>
      </c>
      <c r="C57" s="236">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718</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0.17497548912894786</v>
      </c>
      <c r="K136" s="230">
        <f>(SUM('1.  LRAMVA Summary'!F$54:F$77)+SUM('1.  LRAMVA Summary'!F$78:F$79)*(MONTH($E136)-1)/12)*$H136</f>
        <v>0.89192150543490889</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1.0668969945638567</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0.34995097825789573</v>
      </c>
      <c r="K137" s="230">
        <f>(SUM('1.  LRAMVA Summary'!F$54:F$77)+SUM('1.  LRAMVA Summary'!F$78:F$79)*(MONTH($E137)-1)/12)*$H137</f>
        <v>1.7838430108698178</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2.1337939891277133</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0.46707742812380365</v>
      </c>
      <c r="K138" s="230">
        <f>(SUM('1.  LRAMVA Summary'!F$54:F$77)+SUM('1.  LRAMVA Summary'!F$78:F$79)*(MONTH($E138)-1)/12)*$H138</f>
        <v>2.380884345120124</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2.8479617732439277</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0.6227699041650715</v>
      </c>
      <c r="K139" s="230">
        <f>(SUM('1.  LRAMVA Summary'!F$54:F$77)+SUM('1.  LRAMVA Summary'!F$78:F$79)*(MONTH($E139)-1)/12)*$H139</f>
        <v>3.1745124601601651</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3.7972823643252367</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0.77846238020633951</v>
      </c>
      <c r="K140" s="230">
        <f>(SUM('1.  LRAMVA Summary'!F$54:F$77)+SUM('1.  LRAMVA Summary'!F$78:F$79)*(MONTH($E140)-1)/12)*$H140</f>
        <v>3.9681405752002066</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4.7466029554065461</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0.9341548562476073</v>
      </c>
      <c r="K141" s="230">
        <f>(SUM('1.  LRAMVA Summary'!F$54:F$77)+SUM('1.  LRAMVA Summary'!F$78:F$79)*(MONTH($E141)-1)/12)*$H141</f>
        <v>4.7617686902402481</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5.6959235464878555</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1.0898473322888753</v>
      </c>
      <c r="K142" s="230">
        <f>(SUM('1.  LRAMVA Summary'!F$54:F$77)+SUM('1.  LRAMVA Summary'!F$78:F$79)*(MONTH($E142)-1)/12)*$H142</f>
        <v>5.5553968052802896</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6.6452441375691649</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1.245539808330143</v>
      </c>
      <c r="K143" s="230">
        <f>(SUM('1.  LRAMVA Summary'!F$54:F$77)+SUM('1.  LRAMVA Summary'!F$78:F$79)*(MONTH($E143)-1)/12)*$H143</f>
        <v>6.3490249203203302</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7.5945647286504734</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1.4012322843714109</v>
      </c>
      <c r="K144" s="230">
        <f>(SUM('1.  LRAMVA Summary'!F$54:F$77)+SUM('1.  LRAMVA Summary'!F$78:F$79)*(MONTH($E144)-1)/12)*$H144</f>
        <v>7.1426530353603717</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8.5438853197317819</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1.556924760412679</v>
      </c>
      <c r="K145" s="230">
        <f>(SUM('1.  LRAMVA Summary'!F$54:F$77)+SUM('1.  LRAMVA Summary'!F$78:F$79)*(MONTH($E145)-1)/12)*$H145</f>
        <v>7.9362811504004132</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9.4932059108130922</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1.7126172364539467</v>
      </c>
      <c r="K146" s="230">
        <f>(SUM('1.  LRAMVA Summary'!F$54:F$77)+SUM('1.  LRAMVA Summary'!F$78:F$79)*(MONTH($E146)-1)/12)*$H146</f>
        <v>8.7299092654404529</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10.442526501894399</v>
      </c>
    </row>
    <row r="147" spans="2:23" s="9" customFormat="1" ht="15.75" thickBot="1">
      <c r="B147" s="66"/>
      <c r="E147" s="216" t="s">
        <v>468</v>
      </c>
      <c r="F147" s="216"/>
      <c r="G147" s="217"/>
      <c r="H147" s="218"/>
      <c r="I147" s="219">
        <f>SUM(I134:I146)</f>
        <v>0</v>
      </c>
      <c r="J147" s="219">
        <f>SUM(J134:J146)</f>
        <v>10.333552457986722</v>
      </c>
      <c r="K147" s="219">
        <f t="shared" ref="K147:O147" si="80">SUM(K134:K146)</f>
        <v>52.674335763827322</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63.007888221814049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0</v>
      </c>
      <c r="J149" s="228">
        <f t="shared" ref="J149" si="82">J147+J148</f>
        <v>10.333552457986722</v>
      </c>
      <c r="K149" s="228">
        <f t="shared" ref="K149" si="83">K147+K148</f>
        <v>52.674335763827322</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63.007888221814049</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1.8683097124952146</v>
      </c>
      <c r="K150" s="230">
        <f>(SUM('1.  LRAMVA Summary'!F$54:F$80)+SUM('1.  LRAMVA Summary'!F$81:F$82)*(MONTH($E150)-1)/12)*$H150</f>
        <v>9.5235373804804961</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11.391847092975711</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1.8683097124952146</v>
      </c>
      <c r="K151" s="230">
        <f>(SUM('1.  LRAMVA Summary'!F$54:F$80)+SUM('1.  LRAMVA Summary'!F$81:F$82)*(MONTH($E151)-1)/12)*$H151</f>
        <v>9.5235373804804961</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11.391847092975711</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1.8683097124952146</v>
      </c>
      <c r="K152" s="230">
        <f>(SUM('1.  LRAMVA Summary'!F$54:F$80)+SUM('1.  LRAMVA Summary'!F$81:F$82)*(MONTH($E152)-1)/12)*$H152</f>
        <v>9.5235373804804961</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11.391847092975711</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1.8683097124952146</v>
      </c>
      <c r="K153" s="230">
        <f>(SUM('1.  LRAMVA Summary'!F$54:F$80)+SUM('1.  LRAMVA Summary'!F$81:F$82)*(MONTH($E153)-1)/12)*$H153</f>
        <v>9.5235373804804961</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11.391847092975711</v>
      </c>
    </row>
    <row r="154" spans="2:23" s="9" customFormat="1">
      <c r="B154" s="66"/>
      <c r="E154" s="214">
        <v>43952</v>
      </c>
      <c r="F154" s="214" t="s">
        <v>187</v>
      </c>
      <c r="G154" s="215" t="s">
        <v>66</v>
      </c>
      <c r="H154" s="240">
        <f t="shared" ref="H154:H155" si="90">$C$52/12</f>
        <v>1.8166666666666667E-3</v>
      </c>
      <c r="I154" s="230">
        <f>(SUM('1.  LRAMVA Summary'!D$54:D$80)+SUM('1.  LRAMVA Summary'!D$81:D$82)*(MONTH($E154)-1)/12)*$H154</f>
        <v>0</v>
      </c>
      <c r="J154" s="230">
        <f>(SUM('1.  LRAMVA Summary'!E$54:E$80)+SUM('1.  LRAMVA Summary'!E$81:E$82)*(MONTH($E154)-1)/12)*$H154</f>
        <v>1.8683097124952146</v>
      </c>
      <c r="K154" s="230">
        <f>(SUM('1.  LRAMVA Summary'!F$54:F$80)+SUM('1.  LRAMVA Summary'!F$81:F$82)*(MONTH($E154)-1)/12)*$H154</f>
        <v>9.5235373804804961</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11.391847092975711</v>
      </c>
    </row>
    <row r="155" spans="2:23" s="9" customFormat="1">
      <c r="B155" s="66"/>
      <c r="E155" s="214">
        <v>43983</v>
      </c>
      <c r="F155" s="214" t="s">
        <v>187</v>
      </c>
      <c r="G155" s="215" t="s">
        <v>66</v>
      </c>
      <c r="H155" s="240">
        <f t="shared" si="90"/>
        <v>1.8166666666666667E-3</v>
      </c>
      <c r="I155" s="230">
        <f>(SUM('1.  LRAMVA Summary'!D$54:D$80)+SUM('1.  LRAMVA Summary'!D$81:D$82)*(MONTH($E155)-1)/12)*$H155</f>
        <v>0</v>
      </c>
      <c r="J155" s="230">
        <f>(SUM('1.  LRAMVA Summary'!E$54:E$80)+SUM('1.  LRAMVA Summary'!E$81:E$82)*(MONTH($E155)-1)/12)*$H155</f>
        <v>1.8683097124952146</v>
      </c>
      <c r="K155" s="230">
        <f>(SUM('1.  LRAMVA Summary'!F$54:F$80)+SUM('1.  LRAMVA Summary'!F$81:F$82)*(MONTH($E155)-1)/12)*$H155</f>
        <v>9.5235373804804961</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11.391847092975711</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0.48850299822122584</v>
      </c>
      <c r="K156" s="230">
        <f>(SUM('1.  LRAMVA Summary'!F$54:F$80)+SUM('1.  LRAMVA Summary'!F$81:F$82)*(MONTH($E156)-1)/12)*$H156</f>
        <v>2.4900992233366432</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2.9786022215578689</v>
      </c>
    </row>
    <row r="157" spans="2:23" s="9" customFormat="1">
      <c r="B157" s="66"/>
      <c r="E157" s="214">
        <v>44044</v>
      </c>
      <c r="F157" s="214" t="s">
        <v>187</v>
      </c>
      <c r="G157" s="215" t="s">
        <v>68</v>
      </c>
      <c r="H157" s="240">
        <f t="shared" ref="H157:H158" si="91">$C$53/12</f>
        <v>4.75E-4</v>
      </c>
      <c r="I157" s="230">
        <f>(SUM('1.  LRAMVA Summary'!D$54:D$80)+SUM('1.  LRAMVA Summary'!D$81:D$82)*(MONTH($E157)-1)/12)*$H157</f>
        <v>0</v>
      </c>
      <c r="J157" s="230">
        <f>(SUM('1.  LRAMVA Summary'!E$54:E$80)+SUM('1.  LRAMVA Summary'!E$81:E$82)*(MONTH($E157)-1)/12)*$H157</f>
        <v>0.48850299822122584</v>
      </c>
      <c r="K157" s="230">
        <f>(SUM('1.  LRAMVA Summary'!F$54:F$80)+SUM('1.  LRAMVA Summary'!F$81:F$82)*(MONTH($E157)-1)/12)*$H157</f>
        <v>2.4900992233366432</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2.9786022215578689</v>
      </c>
    </row>
    <row r="158" spans="2:23" s="9" customFormat="1">
      <c r="B158" s="66"/>
      <c r="E158" s="214">
        <v>44075</v>
      </c>
      <c r="F158" s="214" t="s">
        <v>187</v>
      </c>
      <c r="G158" s="215" t="s">
        <v>68</v>
      </c>
      <c r="H158" s="240">
        <f t="shared" si="91"/>
        <v>4.75E-4</v>
      </c>
      <c r="I158" s="230">
        <f>(SUM('1.  LRAMVA Summary'!D$54:D$80)+SUM('1.  LRAMVA Summary'!D$81:D$82)*(MONTH($E158)-1)/12)*$H158</f>
        <v>0</v>
      </c>
      <c r="J158" s="230">
        <f>(SUM('1.  LRAMVA Summary'!E$54:E$80)+SUM('1.  LRAMVA Summary'!E$81:E$82)*(MONTH($E158)-1)/12)*$H158</f>
        <v>0.48850299822122584</v>
      </c>
      <c r="K158" s="230">
        <f>(SUM('1.  LRAMVA Summary'!F$54:F$80)+SUM('1.  LRAMVA Summary'!F$81:F$82)*(MONTH($E158)-1)/12)*$H158</f>
        <v>2.4900992233366432</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2.9786022215578689</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0.48850299822122584</v>
      </c>
      <c r="K159" s="230">
        <f>(SUM('1.  LRAMVA Summary'!F$54:F$80)+SUM('1.  LRAMVA Summary'!F$81:F$82)*(MONTH($E159)-1)/12)*$H159</f>
        <v>2.4900992233366432</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2.9786022215578689</v>
      </c>
    </row>
    <row r="160" spans="2:23" s="9" customFormat="1">
      <c r="B160" s="66"/>
      <c r="E160" s="214">
        <v>44136</v>
      </c>
      <c r="F160" s="214" t="s">
        <v>187</v>
      </c>
      <c r="G160" s="215" t="s">
        <v>69</v>
      </c>
      <c r="H160" s="240">
        <f t="shared" ref="H160:H161" si="92">$C$54/12</f>
        <v>4.75E-4</v>
      </c>
      <c r="I160" s="230">
        <f>(SUM('1.  LRAMVA Summary'!D$54:D$80)+SUM('1.  LRAMVA Summary'!D$81:D$82)*(MONTH($E160)-1)/12)*$H160</f>
        <v>0</v>
      </c>
      <c r="J160" s="230">
        <f>(SUM('1.  LRAMVA Summary'!E$54:E$80)+SUM('1.  LRAMVA Summary'!E$81:E$82)*(MONTH($E160)-1)/12)*$H160</f>
        <v>0.48850299822122584</v>
      </c>
      <c r="K160" s="230">
        <f>(SUM('1.  LRAMVA Summary'!F$54:F$80)+SUM('1.  LRAMVA Summary'!F$81:F$82)*(MONTH($E160)-1)/12)*$H160</f>
        <v>2.4900992233366432</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2.9786022215578689</v>
      </c>
    </row>
    <row r="161" spans="2:23" s="9" customFormat="1">
      <c r="B161" s="66"/>
      <c r="E161" s="214">
        <v>44166</v>
      </c>
      <c r="F161" s="214" t="s">
        <v>187</v>
      </c>
      <c r="G161" s="215" t="s">
        <v>69</v>
      </c>
      <c r="H161" s="240">
        <f t="shared" si="92"/>
        <v>4.75E-4</v>
      </c>
      <c r="I161" s="230">
        <f>(SUM('1.  LRAMVA Summary'!D$54:D$80)+SUM('1.  LRAMVA Summary'!D$81:D$82)*(MONTH($E161)-1)/12)*$H161</f>
        <v>0</v>
      </c>
      <c r="J161" s="230">
        <f>(SUM('1.  LRAMVA Summary'!E$54:E$80)+SUM('1.  LRAMVA Summary'!E$81:E$82)*(MONTH($E161)-1)/12)*$H161</f>
        <v>0.48850299822122584</v>
      </c>
      <c r="K161" s="230">
        <f>(SUM('1.  LRAMVA Summary'!F$54:F$80)+SUM('1.  LRAMVA Summary'!F$81:F$82)*(MONTH($E161)-1)/12)*$H161</f>
        <v>2.4900992233366432</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2.9786022215578689</v>
      </c>
    </row>
    <row r="162" spans="2:23" s="9" customFormat="1" ht="15.75" thickBot="1">
      <c r="B162" s="66"/>
      <c r="E162" s="216" t="s">
        <v>469</v>
      </c>
      <c r="F162" s="216"/>
      <c r="G162" s="217"/>
      <c r="H162" s="218"/>
      <c r="I162" s="219">
        <f>SUM(I149:I161)</f>
        <v>0</v>
      </c>
      <c r="J162" s="219">
        <f>SUM(J149:J161)</f>
        <v>24.47442872228536</v>
      </c>
      <c r="K162" s="219">
        <f t="shared" ref="K162:O162" si="93">SUM(K149:K161)</f>
        <v>124.75615538673013</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149.23058410901558</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0</v>
      </c>
      <c r="J164" s="228">
        <f t="shared" ref="J164:U164" si="95">J162+J163</f>
        <v>24.47442872228536</v>
      </c>
      <c r="K164" s="228">
        <f t="shared" si="95"/>
        <v>124.75615538673013</v>
      </c>
      <c r="L164" s="228">
        <f t="shared" si="95"/>
        <v>0</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149.23058410901558</v>
      </c>
    </row>
    <row r="165" spans="2:23">
      <c r="E165" s="214">
        <v>44197</v>
      </c>
      <c r="F165" s="214" t="s">
        <v>729</v>
      </c>
      <c r="G165" s="215" t="s">
        <v>65</v>
      </c>
      <c r="H165" s="240">
        <f>$C$55/12</f>
        <v>4.75E-4</v>
      </c>
      <c r="I165" s="230">
        <f>(SUM('1.  LRAMVA Summary'!D$54:D$80)+SUM('1.  LRAMVA Summary'!D$81:D$82)*(MONTH($E165)-1)/12)*$H165</f>
        <v>0</v>
      </c>
      <c r="J165" s="230">
        <f>(SUM('1.  LRAMVA Summary'!E$54:E$80)+SUM('1.  LRAMVA Summary'!E$81:E$82)*(MONTH($E165)-1)/12)*$H165</f>
        <v>0.48850299822122584</v>
      </c>
      <c r="K165" s="230">
        <f>(SUM('1.  LRAMVA Summary'!F$54:F$80)+SUM('1.  LRAMVA Summary'!F$81:F$82)*(MONTH($E165)-1)/12)*$H165</f>
        <v>2.4900992233366432</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2.9786022215578689</v>
      </c>
    </row>
    <row r="166" spans="2:23">
      <c r="E166" s="214">
        <v>44228</v>
      </c>
      <c r="F166" s="214" t="s">
        <v>729</v>
      </c>
      <c r="G166" s="215" t="s">
        <v>65</v>
      </c>
      <c r="H166" s="240">
        <f>$C$55/12</f>
        <v>4.75E-4</v>
      </c>
      <c r="I166" s="230">
        <f>(SUM('1.  LRAMVA Summary'!D$54:D$80)+SUM('1.  LRAMVA Summary'!D$81:D$82)*(MONTH($E166)-1)/12)*$H166</f>
        <v>0</v>
      </c>
      <c r="J166" s="230">
        <f>(SUM('1.  LRAMVA Summary'!E$54:E$80)+SUM('1.  LRAMVA Summary'!E$81:E$82)*(MONTH($E166)-1)/12)*$H166</f>
        <v>0.48850299822122584</v>
      </c>
      <c r="K166" s="230">
        <f>(SUM('1.  LRAMVA Summary'!F$54:F$80)+SUM('1.  LRAMVA Summary'!F$81:F$82)*(MONTH($E166)-1)/12)*$H166</f>
        <v>2.4900992233366432</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2.9786022215578689</v>
      </c>
    </row>
    <row r="167" spans="2:23">
      <c r="E167" s="214">
        <v>44256</v>
      </c>
      <c r="F167" s="214" t="s">
        <v>729</v>
      </c>
      <c r="G167" s="215" t="s">
        <v>65</v>
      </c>
      <c r="H167" s="240">
        <f>$C$55/12</f>
        <v>4.75E-4</v>
      </c>
      <c r="I167" s="230">
        <f>(SUM('1.  LRAMVA Summary'!D$54:D$80)+SUM('1.  LRAMVA Summary'!D$81:D$82)*(MONTH($E167)-1)/12)*$H167</f>
        <v>0</v>
      </c>
      <c r="J167" s="230">
        <f>(SUM('1.  LRAMVA Summary'!E$54:E$80)+SUM('1.  LRAMVA Summary'!E$81:E$82)*(MONTH($E167)-1)/12)*$H167</f>
        <v>0.48850299822122584</v>
      </c>
      <c r="K167" s="230">
        <f>(SUM('1.  LRAMVA Summary'!F$54:F$80)+SUM('1.  LRAMVA Summary'!F$81:F$82)*(MONTH($E167)-1)/12)*$H167</f>
        <v>2.4900992233366432</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2.9786022215578689</v>
      </c>
    </row>
    <row r="168" spans="2:23">
      <c r="E168" s="214">
        <v>44287</v>
      </c>
      <c r="F168" s="214" t="s">
        <v>729</v>
      </c>
      <c r="G168" s="215" t="s">
        <v>66</v>
      </c>
      <c r="H168" s="240">
        <f>$C$56/12</f>
        <v>4.75E-4</v>
      </c>
      <c r="I168" s="230">
        <f>(SUM('1.  LRAMVA Summary'!D$54:D$80)+SUM('1.  LRAMVA Summary'!D$81:D$82)*(MONTH($E168)-1)/12)*$H168</f>
        <v>0</v>
      </c>
      <c r="J168" s="230">
        <f>(SUM('1.  LRAMVA Summary'!E$54:E$80)+SUM('1.  LRAMVA Summary'!E$81:E$82)*(MONTH($E168)-1)/12)*$H168</f>
        <v>0.48850299822122584</v>
      </c>
      <c r="K168" s="230">
        <f>(SUM('1.  LRAMVA Summary'!F$54:F$80)+SUM('1.  LRAMVA Summary'!F$81:F$82)*(MONTH($E168)-1)/12)*$H168</f>
        <v>2.4900992233366432</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2.9786022215578689</v>
      </c>
    </row>
    <row r="169" spans="2:23">
      <c r="E169" s="214">
        <v>44317</v>
      </c>
      <c r="F169" s="214" t="s">
        <v>729</v>
      </c>
      <c r="G169" s="215" t="s">
        <v>66</v>
      </c>
      <c r="H169" s="240">
        <f>$C$56/12</f>
        <v>4.75E-4</v>
      </c>
      <c r="I169" s="230">
        <f>(SUM('1.  LRAMVA Summary'!D$54:D$80)+SUM('1.  LRAMVA Summary'!D$81:D$82)*(MONTH($E169)-1)/12)*$H169</f>
        <v>0</v>
      </c>
      <c r="J169" s="230">
        <f>(SUM('1.  LRAMVA Summary'!E$54:E$80)+SUM('1.  LRAMVA Summary'!E$81:E$82)*(MONTH($E169)-1)/12)*$H169</f>
        <v>0.48850299822122584</v>
      </c>
      <c r="K169" s="230">
        <f>(SUM('1.  LRAMVA Summary'!F$54:F$80)+SUM('1.  LRAMVA Summary'!F$81:F$82)*(MONTH($E169)-1)/12)*$H169</f>
        <v>2.4900992233366432</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2.9786022215578689</v>
      </c>
    </row>
    <row r="170" spans="2:23">
      <c r="E170" s="214">
        <v>44348</v>
      </c>
      <c r="F170" s="214" t="s">
        <v>729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724</v>
      </c>
      <c r="F177" s="216"/>
      <c r="G177" s="217"/>
      <c r="H177" s="218"/>
      <c r="I177" s="219">
        <f>SUM(I164:I176)</f>
        <v>0</v>
      </c>
      <c r="J177" s="219">
        <f>SUM(J164:J176)</f>
        <v>26.916943713391486</v>
      </c>
      <c r="K177" s="219">
        <f t="shared" ref="K177:V177" si="97">SUM(K164:K176)</f>
        <v>137.20665150341335</v>
      </c>
      <c r="L177" s="219">
        <f t="shared" si="97"/>
        <v>0</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164.12359521680497</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0</v>
      </c>
      <c r="J179" s="228">
        <f t="shared" ref="J179:U179" si="98">J177+J178</f>
        <v>26.916943713391486</v>
      </c>
      <c r="K179" s="228">
        <f t="shared" si="98"/>
        <v>137.20665150341335</v>
      </c>
      <c r="L179" s="228">
        <f t="shared" si="98"/>
        <v>0</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164.12359521680497</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726</v>
      </c>
      <c r="F192" s="216"/>
      <c r="G192" s="217"/>
      <c r="H192" s="218"/>
      <c r="I192" s="219">
        <f>SUM(I179:I191)</f>
        <v>0</v>
      </c>
      <c r="J192" s="219">
        <f>SUM(J179:J191)</f>
        <v>26.916943713391486</v>
      </c>
      <c r="K192" s="219">
        <f t="shared" ref="K192:V192" si="100">SUM(K179:K191)</f>
        <v>137.20665150341335</v>
      </c>
      <c r="L192" s="219">
        <f t="shared" si="100"/>
        <v>0</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164.12359521680497</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0</v>
      </c>
      <c r="J194" s="228">
        <f t="shared" ref="J194:U194" si="101">J192+J193</f>
        <v>26.916943713391486</v>
      </c>
      <c r="K194" s="228">
        <f t="shared" si="101"/>
        <v>137.20665150341335</v>
      </c>
      <c r="L194" s="228">
        <f t="shared" si="101"/>
        <v>0</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164.12359521680497</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728</v>
      </c>
      <c r="F207" s="216"/>
      <c r="G207" s="217"/>
      <c r="H207" s="218"/>
      <c r="I207" s="219">
        <f>SUM(I194:I206)</f>
        <v>0</v>
      </c>
      <c r="J207" s="219">
        <f>SUM(J194:J206)</f>
        <v>26.916943713391486</v>
      </c>
      <c r="K207" s="219">
        <f t="shared" ref="K207:V207" si="103">SUM(K194:K206)</f>
        <v>137.20665150341335</v>
      </c>
      <c r="L207" s="219">
        <f t="shared" si="103"/>
        <v>0</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164.12359521680497</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0</v>
      </c>
      <c r="J209" s="228">
        <f t="shared" ref="J209:U209" si="104">J207+J208</f>
        <v>26.916943713391486</v>
      </c>
      <c r="K209" s="228">
        <f t="shared" si="104"/>
        <v>137.20665150341335</v>
      </c>
      <c r="L209" s="228">
        <f t="shared" si="104"/>
        <v>0</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164.12359521680497</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748</v>
      </c>
      <c r="F222" s="216"/>
      <c r="G222" s="217"/>
      <c r="H222" s="218"/>
      <c r="I222" s="219">
        <f>SUM(I209:I221)</f>
        <v>0</v>
      </c>
      <c r="J222" s="219">
        <f>SUM(J209:J221)</f>
        <v>26.916943713391486</v>
      </c>
      <c r="K222" s="219">
        <f t="shared" ref="K222:V222" si="106">SUM(K209:K221)</f>
        <v>137.20665150341335</v>
      </c>
      <c r="L222" s="219">
        <f t="shared" si="106"/>
        <v>0</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164.12359521680497</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0</v>
      </c>
      <c r="J224" s="228">
        <f t="shared" ref="J224:U224" si="107">J222+J223</f>
        <v>26.916943713391486</v>
      </c>
      <c r="K224" s="228">
        <f t="shared" si="107"/>
        <v>137.20665150341335</v>
      </c>
      <c r="L224" s="228">
        <f t="shared" si="107"/>
        <v>0</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164.12359521680497</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749</v>
      </c>
      <c r="F237" s="216"/>
      <c r="G237" s="217"/>
      <c r="H237" s="218"/>
      <c r="I237" s="219">
        <f>SUM(I224:I236)</f>
        <v>0</v>
      </c>
      <c r="J237" s="219">
        <f>SUM(J224:J236)</f>
        <v>26.916943713391486</v>
      </c>
      <c r="K237" s="219">
        <f t="shared" ref="K237:U237" si="109">SUM(K224:K236)</f>
        <v>137.20665150341335</v>
      </c>
      <c r="L237" s="219">
        <f t="shared" si="109"/>
        <v>0</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164.12359521680497</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7"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8"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1"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587</v>
      </c>
      <c r="H23" s="10"/>
      <c r="I23" s="10"/>
      <c r="J23" s="10"/>
    </row>
    <row r="24" spans="2:73" s="670" customFormat="1" ht="21" customHeight="1">
      <c r="B24" s="700" t="s">
        <v>591</v>
      </c>
      <c r="C24" s="906" t="s">
        <v>592</v>
      </c>
      <c r="D24" s="906"/>
      <c r="E24" s="906"/>
      <c r="F24" s="906"/>
      <c r="G24" s="906"/>
      <c r="H24" s="678" t="s">
        <v>589</v>
      </c>
      <c r="I24" s="678" t="s">
        <v>588</v>
      </c>
      <c r="J24" s="678" t="s">
        <v>590</v>
      </c>
      <c r="K24" s="669"/>
      <c r="L24" s="670" t="s">
        <v>592</v>
      </c>
      <c r="AQ24" s="670" t="s">
        <v>592</v>
      </c>
      <c r="BU24" s="669"/>
    </row>
    <row r="25" spans="2:73" s="250" customFormat="1" ht="49.5" customHeight="1">
      <c r="B25" s="245" t="s">
        <v>472</v>
      </c>
      <c r="C25" s="245" t="s">
        <v>211</v>
      </c>
      <c r="D25" s="628" t="s">
        <v>473</v>
      </c>
      <c r="E25" s="245" t="s">
        <v>208</v>
      </c>
      <c r="F25" s="245" t="s">
        <v>474</v>
      </c>
      <c r="G25" s="245" t="s">
        <v>475</v>
      </c>
      <c r="H25" s="628" t="s">
        <v>476</v>
      </c>
      <c r="I25" s="636" t="s">
        <v>580</v>
      </c>
      <c r="J25" s="643" t="s">
        <v>581</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c r="C27" s="690"/>
      <c r="D27" s="690"/>
      <c r="E27" s="690"/>
      <c r="F27" s="690"/>
      <c r="G27" s="690"/>
      <c r="H27" s="690"/>
      <c r="I27" s="644"/>
      <c r="J27" s="644"/>
      <c r="K27" s="633"/>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3"/>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4"/>
      <c r="J28" s="644"/>
      <c r="K28" s="633"/>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3"/>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4"/>
      <c r="J29" s="644"/>
      <c r="K29" s="633"/>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3"/>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4"/>
      <c r="J30" s="644"/>
      <c r="K30" s="633"/>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3"/>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4"/>
      <c r="J31" s="644"/>
      <c r="K31" s="633"/>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3"/>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4"/>
      <c r="J32" s="644"/>
      <c r="K32" s="633"/>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3"/>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4"/>
      <c r="J33" s="644"/>
      <c r="K33" s="633"/>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3"/>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4"/>
      <c r="J34" s="644"/>
      <c r="K34" s="633"/>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3"/>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4"/>
      <c r="J35" s="644"/>
      <c r="K35" s="633"/>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3"/>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4"/>
      <c r="J36" s="644"/>
      <c r="K36" s="633"/>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3"/>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4"/>
      <c r="J37" s="644"/>
      <c r="K37" s="633"/>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3"/>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4"/>
      <c r="J38" s="644"/>
      <c r="K38" s="633"/>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3"/>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4"/>
      <c r="J39" s="644"/>
      <c r="K39" s="633"/>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3"/>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4"/>
      <c r="J40" s="644"/>
      <c r="K40" s="633"/>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3"/>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4"/>
      <c r="J41" s="644"/>
      <c r="K41" s="633"/>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3"/>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4"/>
      <c r="J42" s="644"/>
      <c r="K42" s="633"/>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3"/>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4"/>
      <c r="J43" s="644"/>
      <c r="K43" s="633"/>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3"/>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4"/>
      <c r="J44" s="644"/>
      <c r="K44" s="633"/>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3"/>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4"/>
      <c r="J45" s="644"/>
      <c r="K45" s="633"/>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3"/>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4"/>
      <c r="J46" s="644"/>
      <c r="K46" s="633"/>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3"/>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4"/>
      <c r="J47" s="644"/>
      <c r="K47" s="633"/>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3"/>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4"/>
      <c r="J48" s="644"/>
      <c r="K48" s="633"/>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3"/>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4"/>
      <c r="J49" s="644"/>
      <c r="K49" s="633"/>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3"/>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4"/>
      <c r="J50" s="644"/>
      <c r="K50" s="633"/>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3"/>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4"/>
      <c r="J51" s="644"/>
      <c r="K51" s="633"/>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3"/>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4"/>
      <c r="J52" s="644"/>
      <c r="K52" s="633"/>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3"/>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4"/>
      <c r="J53" s="644"/>
      <c r="K53" s="633"/>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3"/>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4"/>
      <c r="J54" s="644"/>
      <c r="K54" s="633"/>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3"/>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4"/>
      <c r="J55" s="644"/>
      <c r="K55" s="633"/>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3"/>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4"/>
      <c r="J56" s="644"/>
      <c r="K56" s="633"/>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3"/>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4"/>
      <c r="J57" s="644"/>
      <c r="K57" s="633"/>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3"/>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4"/>
      <c r="J58" s="644"/>
      <c r="K58" s="633"/>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3"/>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4"/>
      <c r="J59" s="644"/>
      <c r="K59" s="633"/>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3"/>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4"/>
      <c r="J60" s="644"/>
      <c r="K60" s="633"/>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3"/>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4"/>
      <c r="J61" s="644"/>
      <c r="K61" s="633"/>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3"/>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4"/>
      <c r="J62" s="644"/>
      <c r="K62" s="633"/>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3"/>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4"/>
      <c r="J63" s="644"/>
      <c r="K63" s="633"/>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3"/>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4"/>
      <c r="J64" s="644"/>
      <c r="K64" s="633"/>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3"/>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4"/>
      <c r="J65" s="644"/>
      <c r="K65" s="633"/>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3"/>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4"/>
      <c r="J66" s="644"/>
      <c r="K66" s="633"/>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3"/>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4"/>
      <c r="J67" s="644"/>
      <c r="K67" s="633"/>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3"/>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4"/>
      <c r="J68" s="644"/>
      <c r="K68" s="633"/>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3"/>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4"/>
      <c r="J69" s="644"/>
      <c r="K69" s="633"/>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3"/>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4"/>
      <c r="J70" s="644"/>
      <c r="K70" s="633"/>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3"/>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4"/>
      <c r="J71" s="644"/>
      <c r="K71" s="633"/>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3"/>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4"/>
      <c r="J72" s="644"/>
      <c r="K72" s="633"/>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3"/>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4"/>
      <c r="J73" s="644"/>
      <c r="K73" s="633"/>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3"/>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4"/>
      <c r="J74" s="644"/>
      <c r="K74" s="633"/>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3"/>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4"/>
      <c r="J75" s="644"/>
      <c r="K75" s="633"/>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3"/>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4"/>
      <c r="J76" s="644"/>
      <c r="K76" s="633"/>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3"/>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4"/>
      <c r="J77" s="644"/>
      <c r="K77" s="633"/>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3"/>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4"/>
      <c r="J78" s="644"/>
      <c r="K78" s="633"/>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3"/>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4"/>
      <c r="J79" s="644"/>
      <c r="K79" s="633"/>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3"/>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4"/>
      <c r="J80" s="644"/>
      <c r="K80" s="633"/>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3"/>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4"/>
      <c r="J81" s="644"/>
      <c r="K81" s="633"/>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3"/>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4"/>
      <c r="J82" s="644"/>
      <c r="K82" s="633"/>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3"/>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4"/>
      <c r="J83" s="644"/>
      <c r="K83" s="633"/>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3"/>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4"/>
      <c r="J84" s="644"/>
      <c r="K84" s="633"/>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3"/>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4"/>
      <c r="J85" s="644"/>
      <c r="K85" s="633"/>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3"/>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4"/>
      <c r="J86" s="644"/>
      <c r="K86" s="633"/>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3"/>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4"/>
      <c r="J87" s="644"/>
      <c r="K87" s="633"/>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3"/>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4"/>
      <c r="J88" s="644"/>
      <c r="K88" s="633"/>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3"/>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4"/>
      <c r="J89" s="644"/>
      <c r="K89" s="633"/>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3"/>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4"/>
      <c r="J90" s="644"/>
      <c r="K90" s="633"/>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3"/>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4"/>
      <c r="J91" s="644"/>
      <c r="K91" s="633"/>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3"/>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4"/>
      <c r="J92" s="644"/>
      <c r="K92" s="633"/>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3"/>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4"/>
      <c r="J93" s="644"/>
      <c r="K93" s="633"/>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3"/>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4"/>
      <c r="J94" s="644"/>
      <c r="K94" s="633"/>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3"/>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4"/>
      <c r="J95" s="644"/>
      <c r="K95" s="633"/>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3"/>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4"/>
      <c r="J96" s="644"/>
      <c r="K96" s="633"/>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3"/>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4"/>
      <c r="J97" s="644"/>
      <c r="K97" s="633"/>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3"/>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4"/>
      <c r="J98" s="644"/>
      <c r="K98" s="633"/>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3"/>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4"/>
      <c r="J99" s="644"/>
      <c r="K99" s="633"/>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3"/>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4"/>
      <c r="J100" s="644"/>
      <c r="K100" s="633"/>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3"/>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4"/>
      <c r="J101" s="644"/>
      <c r="K101" s="633"/>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3"/>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4"/>
      <c r="J102" s="644"/>
      <c r="K102" s="633"/>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3"/>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4"/>
      <c r="J103" s="644"/>
      <c r="K103" s="633"/>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3"/>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4"/>
      <c r="J104" s="644"/>
      <c r="K104" s="633"/>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3"/>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4"/>
      <c r="J105" s="644"/>
      <c r="K105" s="633"/>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3"/>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4"/>
      <c r="J106" s="644"/>
      <c r="K106" s="633"/>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3"/>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4"/>
      <c r="J107" s="644"/>
      <c r="K107" s="633"/>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3"/>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4"/>
      <c r="J108" s="644"/>
      <c r="K108" s="633"/>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3"/>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4"/>
      <c r="J109" s="644"/>
      <c r="K109" s="633"/>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3"/>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4"/>
      <c r="J110" s="644"/>
      <c r="K110" s="633"/>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3"/>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4"/>
      <c r="J111" s="644"/>
      <c r="K111" s="633"/>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3"/>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4"/>
      <c r="J112" s="644"/>
      <c r="K112" s="633"/>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3"/>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4"/>
      <c r="J113" s="644"/>
      <c r="K113" s="633"/>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3"/>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4"/>
      <c r="J114" s="644"/>
      <c r="K114" s="633"/>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3"/>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4"/>
      <c r="J115" s="644"/>
      <c r="K115" s="633"/>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3"/>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4"/>
      <c r="J116" s="644"/>
      <c r="K116" s="633"/>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3"/>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4"/>
      <c r="J117" s="644"/>
      <c r="K117" s="633"/>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3"/>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4"/>
      <c r="J118" s="644"/>
      <c r="K118" s="633"/>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3"/>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4"/>
      <c r="J119" s="644"/>
      <c r="K119" s="633"/>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3"/>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4"/>
      <c r="J120" s="644"/>
      <c r="K120" s="633"/>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3"/>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4"/>
      <c r="J121" s="644"/>
      <c r="K121" s="633"/>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3"/>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4"/>
      <c r="J122" s="644"/>
      <c r="K122" s="633"/>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3"/>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08" t="s">
        <v>714</v>
      </c>
      <c r="C18" s="908"/>
      <c r="D18" s="908"/>
      <c r="E18" s="908"/>
      <c r="F18" s="908"/>
      <c r="G18" s="908"/>
      <c r="H18" s="908"/>
      <c r="I18" s="908"/>
      <c r="J18" s="908"/>
      <c r="K18" s="908"/>
      <c r="L18" s="908"/>
      <c r="M18" s="908"/>
      <c r="N18" s="908"/>
      <c r="O18" s="908"/>
      <c r="P18" s="908"/>
      <c r="Q18" s="908"/>
      <c r="R18" s="908"/>
      <c r="S18" s="908"/>
      <c r="T18" s="908"/>
      <c r="U18" s="908"/>
    </row>
    <row r="21" spans="2:21" ht="21">
      <c r="B21" s="742" t="s">
        <v>698</v>
      </c>
    </row>
    <row r="23" spans="2:21" ht="21">
      <c r="B23" s="742" t="s">
        <v>699</v>
      </c>
      <c r="C23" s="743"/>
      <c r="E23" s="743"/>
      <c r="F23" s="743"/>
      <c r="H23" s="742" t="s">
        <v>700</v>
      </c>
    </row>
    <row r="24" spans="2:21" ht="18.75" customHeight="1">
      <c r="B24" s="907" t="s">
        <v>677</v>
      </c>
      <c r="C24" s="907"/>
      <c r="D24" s="907"/>
      <c r="E24" s="907"/>
      <c r="F24" s="907"/>
      <c r="H24" s="12" t="s">
        <v>685</v>
      </c>
      <c r="M24" s="12" t="s">
        <v>686</v>
      </c>
    </row>
    <row r="25" spans="2:21" ht="45">
      <c r="B25" s="739" t="s">
        <v>62</v>
      </c>
      <c r="C25" s="739" t="s">
        <v>678</v>
      </c>
      <c r="D25" s="739" t="s">
        <v>679</v>
      </c>
      <c r="E25" s="739" t="s">
        <v>681</v>
      </c>
      <c r="F25" s="739" t="s">
        <v>680</v>
      </c>
      <c r="H25" s="739" t="s">
        <v>682</v>
      </c>
      <c r="I25" s="739" t="s">
        <v>683</v>
      </c>
      <c r="J25" s="739" t="s">
        <v>684</v>
      </c>
      <c r="K25" s="739" t="s">
        <v>678</v>
      </c>
      <c r="M25" s="739" t="s">
        <v>682</v>
      </c>
      <c r="N25" s="739" t="s">
        <v>683</v>
      </c>
      <c r="O25" s="739" t="s">
        <v>684</v>
      </c>
      <c r="P25" s="739" t="s">
        <v>678</v>
      </c>
    </row>
    <row r="26" spans="2:21" ht="18">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41" t="s">
        <v>702</v>
      </c>
      <c r="C27" s="749">
        <f>K49</f>
        <v>0</v>
      </c>
      <c r="D27" s="747"/>
      <c r="E27" s="740"/>
      <c r="F27" s="740"/>
      <c r="H27" s="740"/>
      <c r="I27" s="740"/>
      <c r="J27" s="740"/>
      <c r="K27" s="740">
        <f>I27*J27</f>
        <v>0</v>
      </c>
      <c r="M27" s="740"/>
      <c r="N27" s="740"/>
      <c r="O27" s="740"/>
      <c r="P27" s="740">
        <f>N27*O27</f>
        <v>0</v>
      </c>
    </row>
    <row r="28" spans="2:21" ht="15.75" customHeight="1">
      <c r="B28" s="741" t="s">
        <v>703</v>
      </c>
      <c r="C28" s="750">
        <f>P49</f>
        <v>0</v>
      </c>
      <c r="D28" s="751">
        <f>C28-C27</f>
        <v>0</v>
      </c>
      <c r="E28" s="740"/>
      <c r="F28" s="748">
        <f>D28*E28</f>
        <v>0</v>
      </c>
      <c r="H28" s="740"/>
      <c r="I28" s="740"/>
      <c r="J28" s="740"/>
      <c r="K28" s="740"/>
      <c r="M28" s="740"/>
      <c r="N28" s="740"/>
      <c r="O28" s="740"/>
      <c r="P28" s="740"/>
    </row>
    <row r="29" spans="2:21" ht="15.75" customHeight="1">
      <c r="B29" s="741" t="s">
        <v>704</v>
      </c>
      <c r="C29" s="740"/>
      <c r="D29" s="740"/>
      <c r="E29" s="740"/>
      <c r="F29" s="740"/>
      <c r="H29" s="740"/>
      <c r="I29" s="740"/>
      <c r="J29" s="740"/>
      <c r="K29" s="740"/>
      <c r="M29" s="740"/>
      <c r="N29" s="740"/>
      <c r="O29" s="740"/>
      <c r="P29" s="740"/>
    </row>
    <row r="30" spans="2:21" ht="15.75" customHeight="1">
      <c r="B30" s="741" t="s">
        <v>705</v>
      </c>
      <c r="C30" s="740"/>
      <c r="D30" s="740"/>
      <c r="E30" s="740"/>
      <c r="F30" s="740"/>
      <c r="H30" s="740"/>
      <c r="I30" s="740"/>
      <c r="J30" s="740"/>
      <c r="K30" s="740"/>
      <c r="M30" s="740"/>
      <c r="N30" s="740"/>
      <c r="O30" s="740"/>
      <c r="P30" s="740"/>
    </row>
    <row r="31" spans="2:21" ht="15.75" customHeight="1">
      <c r="B31" s="741" t="s">
        <v>706</v>
      </c>
      <c r="C31" s="740"/>
      <c r="D31" s="740"/>
      <c r="E31" s="740"/>
      <c r="F31" s="740"/>
      <c r="H31" s="740"/>
      <c r="I31" s="740"/>
      <c r="J31" s="740"/>
      <c r="K31" s="740"/>
      <c r="M31" s="740"/>
      <c r="N31" s="740"/>
      <c r="O31" s="740"/>
      <c r="P31" s="740"/>
    </row>
    <row r="32" spans="2:21" ht="15.75" customHeight="1">
      <c r="B32" s="741" t="s">
        <v>707</v>
      </c>
      <c r="C32" s="740"/>
      <c r="D32" s="740"/>
      <c r="E32" s="740"/>
      <c r="F32" s="740"/>
      <c r="H32" s="740"/>
      <c r="I32" s="740"/>
      <c r="J32" s="740"/>
      <c r="K32" s="740"/>
      <c r="M32" s="740"/>
      <c r="N32" s="740"/>
      <c r="O32" s="740"/>
      <c r="P32" s="740"/>
    </row>
    <row r="33" spans="2:16" ht="15.75" customHeight="1">
      <c r="B33" s="741" t="s">
        <v>708</v>
      </c>
      <c r="C33" s="740"/>
      <c r="D33" s="740"/>
      <c r="E33" s="740"/>
      <c r="F33" s="740"/>
      <c r="H33" s="740"/>
      <c r="I33" s="740"/>
      <c r="J33" s="740"/>
      <c r="K33" s="740"/>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2" customWidth="1"/>
    <col min="3" max="3" width="9" style="10"/>
    <col min="4" max="16384" width="9" style="12"/>
  </cols>
  <sheetData>
    <row r="16" spans="2:21" ht="26.25" customHeight="1">
      <c r="B16" s="703" t="s">
        <v>560</v>
      </c>
      <c r="C16" s="845" t="s">
        <v>504</v>
      </c>
      <c r="D16" s="846"/>
      <c r="E16" s="846"/>
      <c r="F16" s="846"/>
      <c r="G16" s="846"/>
      <c r="H16" s="846"/>
      <c r="I16" s="846"/>
      <c r="J16" s="846"/>
      <c r="K16" s="846"/>
      <c r="L16" s="846"/>
      <c r="M16" s="846"/>
      <c r="N16" s="846"/>
      <c r="O16" s="846"/>
      <c r="P16" s="846"/>
      <c r="Q16" s="846"/>
      <c r="R16" s="846"/>
      <c r="S16" s="846"/>
      <c r="T16" s="846"/>
      <c r="U16" s="846"/>
    </row>
    <row r="17" spans="2:21" ht="55.5" customHeight="1">
      <c r="B17" s="704" t="s">
        <v>631</v>
      </c>
      <c r="C17" s="847" t="s">
        <v>737</v>
      </c>
      <c r="D17" s="847"/>
      <c r="E17" s="847"/>
      <c r="F17" s="847"/>
      <c r="G17" s="847"/>
      <c r="H17" s="847"/>
      <c r="I17" s="847"/>
      <c r="J17" s="847"/>
      <c r="K17" s="847"/>
      <c r="L17" s="847"/>
      <c r="M17" s="847"/>
      <c r="N17" s="847"/>
      <c r="O17" s="847"/>
      <c r="P17" s="847"/>
      <c r="Q17" s="847"/>
      <c r="R17" s="847"/>
      <c r="S17" s="847"/>
      <c r="T17" s="847"/>
      <c r="U17" s="848"/>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635</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632</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41" t="s">
        <v>633</v>
      </c>
      <c r="D23" s="841"/>
      <c r="E23" s="841"/>
      <c r="F23" s="841"/>
      <c r="G23" s="841"/>
      <c r="H23" s="841"/>
      <c r="I23" s="841"/>
      <c r="J23" s="841"/>
      <c r="K23" s="841"/>
      <c r="L23" s="841"/>
      <c r="M23" s="841"/>
      <c r="N23" s="841"/>
      <c r="O23" s="841"/>
      <c r="P23" s="841"/>
      <c r="Q23" s="841"/>
      <c r="R23" s="841"/>
      <c r="S23" s="841"/>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636</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41" t="s">
        <v>634</v>
      </c>
      <c r="D27" s="841"/>
      <c r="E27" s="841"/>
      <c r="F27" s="841"/>
      <c r="G27" s="841"/>
      <c r="H27" s="841"/>
      <c r="I27" s="841"/>
      <c r="J27" s="841"/>
      <c r="K27" s="841"/>
      <c r="L27" s="841"/>
      <c r="M27" s="841"/>
      <c r="N27" s="841"/>
      <c r="O27" s="841"/>
      <c r="P27" s="841"/>
      <c r="Q27" s="841"/>
      <c r="R27" s="841"/>
      <c r="S27" s="841"/>
      <c r="T27" s="841"/>
      <c r="U27" s="842"/>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41" t="s">
        <v>637</v>
      </c>
      <c r="D29" s="841"/>
      <c r="E29" s="841"/>
      <c r="F29" s="841"/>
      <c r="G29" s="841"/>
      <c r="H29" s="841"/>
      <c r="I29" s="841"/>
      <c r="J29" s="841"/>
      <c r="K29" s="841"/>
      <c r="L29" s="841"/>
      <c r="M29" s="841"/>
      <c r="N29" s="841"/>
      <c r="O29" s="841"/>
      <c r="P29" s="841"/>
      <c r="Q29" s="841"/>
      <c r="R29" s="841"/>
      <c r="S29" s="841"/>
      <c r="T29" s="841"/>
      <c r="U29" s="842"/>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638</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639</v>
      </c>
      <c r="C33" s="849" t="s">
        <v>640</v>
      </c>
      <c r="D33" s="849"/>
      <c r="E33" s="849"/>
      <c r="F33" s="849"/>
      <c r="G33" s="849"/>
      <c r="H33" s="849"/>
      <c r="I33" s="849"/>
      <c r="J33" s="849"/>
      <c r="K33" s="849"/>
      <c r="L33" s="849"/>
      <c r="M33" s="849"/>
      <c r="N33" s="849"/>
      <c r="O33" s="849"/>
      <c r="P33" s="849"/>
      <c r="Q33" s="849"/>
      <c r="R33" s="849"/>
      <c r="S33" s="849"/>
      <c r="T33" s="849"/>
      <c r="U33" s="850"/>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641</v>
      </c>
      <c r="C35" s="718" t="s">
        <v>642</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643</v>
      </c>
      <c r="C37" s="843" t="s">
        <v>644</v>
      </c>
      <c r="D37" s="843"/>
      <c r="E37" s="843"/>
      <c r="F37" s="843"/>
      <c r="G37" s="843"/>
      <c r="H37" s="843"/>
      <c r="I37" s="843"/>
      <c r="J37" s="843"/>
      <c r="K37" s="843"/>
      <c r="L37" s="843"/>
      <c r="M37" s="843"/>
      <c r="N37" s="843"/>
      <c r="O37" s="843"/>
      <c r="P37" s="843"/>
      <c r="Q37" s="843"/>
      <c r="R37" s="843"/>
      <c r="S37" s="843"/>
      <c r="T37" s="843"/>
      <c r="U37" s="844"/>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645</v>
      </c>
      <c r="C39" s="720" t="s">
        <v>646</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647</v>
      </c>
      <c r="C41" s="851" t="s">
        <v>648</v>
      </c>
      <c r="D41" s="851"/>
      <c r="E41" s="851"/>
      <c r="F41" s="851"/>
      <c r="G41" s="851"/>
      <c r="H41" s="851"/>
      <c r="I41" s="851"/>
      <c r="J41" s="851"/>
      <c r="K41" s="851"/>
      <c r="L41" s="851"/>
      <c r="M41" s="851"/>
      <c r="N41" s="851"/>
      <c r="O41" s="851"/>
      <c r="P41" s="851"/>
      <c r="Q41" s="851"/>
      <c r="R41" s="851"/>
      <c r="S41" s="851"/>
      <c r="T41" s="851"/>
      <c r="U41" s="852"/>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649</v>
      </c>
      <c r="C43" s="718" t="s">
        <v>650</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39" t="s">
        <v>666</v>
      </c>
      <c r="D45" s="839"/>
      <c r="E45" s="839"/>
      <c r="F45" s="839"/>
      <c r="G45" s="839"/>
      <c r="H45" s="839"/>
      <c r="I45" s="839"/>
      <c r="J45" s="839"/>
      <c r="K45" s="839"/>
      <c r="L45" s="839"/>
      <c r="M45" s="839"/>
      <c r="N45" s="839"/>
      <c r="O45" s="839"/>
      <c r="P45" s="839"/>
      <c r="Q45" s="839"/>
      <c r="R45" s="839"/>
      <c r="S45" s="839"/>
      <c r="T45" s="839"/>
      <c r="U45" s="840"/>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39" t="s">
        <v>651</v>
      </c>
      <c r="D47" s="839"/>
      <c r="E47" s="839"/>
      <c r="F47" s="839"/>
      <c r="G47" s="839"/>
      <c r="H47" s="839"/>
      <c r="I47" s="839"/>
      <c r="J47" s="839"/>
      <c r="K47" s="839"/>
      <c r="L47" s="839"/>
      <c r="M47" s="839"/>
      <c r="N47" s="839"/>
      <c r="O47" s="839"/>
      <c r="P47" s="839"/>
      <c r="Q47" s="839"/>
      <c r="R47" s="839"/>
      <c r="S47" s="839"/>
      <c r="T47" s="839"/>
      <c r="U47" s="840"/>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39" t="s">
        <v>652</v>
      </c>
      <c r="D49" s="839"/>
      <c r="E49" s="839"/>
      <c r="F49" s="839"/>
      <c r="G49" s="839"/>
      <c r="H49" s="839"/>
      <c r="I49" s="839"/>
      <c r="J49" s="839"/>
      <c r="K49" s="839"/>
      <c r="L49" s="839"/>
      <c r="M49" s="839"/>
      <c r="N49" s="839"/>
      <c r="O49" s="839"/>
      <c r="P49" s="839"/>
      <c r="Q49" s="839"/>
      <c r="R49" s="839"/>
      <c r="S49" s="839"/>
      <c r="T49" s="839"/>
      <c r="U49" s="840"/>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39" t="s">
        <v>653</v>
      </c>
      <c r="D51" s="839"/>
      <c r="E51" s="839"/>
      <c r="F51" s="839"/>
      <c r="G51" s="839"/>
      <c r="H51" s="839"/>
      <c r="I51" s="839"/>
      <c r="J51" s="839"/>
      <c r="K51" s="839"/>
      <c r="L51" s="839"/>
      <c r="M51" s="839"/>
      <c r="N51" s="839"/>
      <c r="O51" s="839"/>
      <c r="P51" s="839"/>
      <c r="Q51" s="839"/>
      <c r="R51" s="839"/>
      <c r="S51" s="839"/>
      <c r="T51" s="839"/>
      <c r="U51" s="840"/>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41" t="s">
        <v>665</v>
      </c>
      <c r="D53" s="841"/>
      <c r="E53" s="841"/>
      <c r="F53" s="841"/>
      <c r="G53" s="841"/>
      <c r="H53" s="841"/>
      <c r="I53" s="841"/>
      <c r="J53" s="841"/>
      <c r="K53" s="841"/>
      <c r="L53" s="841"/>
      <c r="M53" s="841"/>
      <c r="N53" s="841"/>
      <c r="O53" s="841"/>
      <c r="P53" s="841"/>
      <c r="Q53" s="841"/>
      <c r="R53" s="841"/>
      <c r="S53" s="841"/>
      <c r="T53" s="841"/>
      <c r="U53" s="842"/>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654</v>
      </c>
      <c r="C55" s="843" t="s">
        <v>655</v>
      </c>
      <c r="D55" s="843"/>
      <c r="E55" s="843"/>
      <c r="F55" s="843"/>
      <c r="G55" s="843"/>
      <c r="H55" s="843"/>
      <c r="I55" s="843"/>
      <c r="J55" s="843"/>
      <c r="K55" s="843"/>
      <c r="L55" s="843"/>
      <c r="M55" s="843"/>
      <c r="N55" s="843"/>
      <c r="O55" s="843"/>
      <c r="P55" s="843"/>
      <c r="Q55" s="843"/>
      <c r="R55" s="843"/>
      <c r="S55" s="843"/>
      <c r="T55" s="843"/>
      <c r="U55" s="844"/>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656</v>
      </c>
      <c r="C57" s="843" t="s">
        <v>657</v>
      </c>
      <c r="D57" s="843"/>
      <c r="E57" s="843"/>
      <c r="F57" s="843"/>
      <c r="G57" s="843"/>
      <c r="H57" s="843"/>
      <c r="I57" s="843"/>
      <c r="J57" s="843"/>
      <c r="K57" s="843"/>
      <c r="L57" s="843"/>
      <c r="M57" s="843"/>
      <c r="N57" s="843"/>
      <c r="O57" s="843"/>
      <c r="P57" s="843"/>
      <c r="Q57" s="843"/>
      <c r="R57" s="843"/>
      <c r="S57" s="843"/>
      <c r="T57" s="843"/>
      <c r="U57" s="844"/>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658</v>
      </c>
      <c r="C59" s="725" t="s">
        <v>659</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54" t="s">
        <v>732</v>
      </c>
      <c r="C3" s="855"/>
      <c r="D3" s="855"/>
      <c r="E3" s="855"/>
      <c r="F3" s="856"/>
      <c r="G3" s="122"/>
    </row>
    <row r="4" spans="2:20" ht="16.5" customHeight="1">
      <c r="B4" s="857"/>
      <c r="C4" s="858"/>
      <c r="D4" s="858"/>
      <c r="E4" s="858"/>
      <c r="F4" s="859"/>
      <c r="G4" s="122"/>
    </row>
    <row r="5" spans="2:20" ht="71.25" customHeight="1">
      <c r="B5" s="857"/>
      <c r="C5" s="858"/>
      <c r="D5" s="858"/>
      <c r="E5" s="858"/>
      <c r="F5" s="859"/>
      <c r="G5" s="122"/>
    </row>
    <row r="6" spans="2:20" ht="21.75" customHeight="1">
      <c r="B6" s="860"/>
      <c r="C6" s="861"/>
      <c r="D6" s="861"/>
      <c r="E6" s="861"/>
      <c r="F6" s="862"/>
      <c r="G6" s="122"/>
    </row>
    <row r="8" spans="2:20" ht="21">
      <c r="B8" s="853" t="s">
        <v>480</v>
      </c>
      <c r="C8" s="853"/>
      <c r="D8" s="853"/>
      <c r="E8" s="853"/>
      <c r="F8" s="853"/>
      <c r="G8" s="85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584</v>
      </c>
      <c r="F22" s="656" t="s">
        <v>447</v>
      </c>
      <c r="G22" s="174"/>
      <c r="M22" s="645"/>
      <c r="T22" s="645"/>
    </row>
    <row r="23" spans="2:20" s="103" customFormat="1" ht="35.25" customHeight="1">
      <c r="B23" s="648" t="s">
        <v>457</v>
      </c>
      <c r="C23" s="654" t="s">
        <v>437</v>
      </c>
      <c r="D23" s="657" t="s">
        <v>443</v>
      </c>
      <c r="E23" s="661" t="s">
        <v>584</v>
      </c>
      <c r="F23" s="657" t="s">
        <v>447</v>
      </c>
      <c r="G23" s="174"/>
      <c r="M23" s="645"/>
      <c r="T23" s="645"/>
    </row>
    <row r="24" spans="2:20" s="103" customFormat="1" ht="34.5" customHeight="1">
      <c r="B24" s="648" t="s">
        <v>454</v>
      </c>
      <c r="C24" s="654" t="s">
        <v>437</v>
      </c>
      <c r="D24" s="657" t="s">
        <v>444</v>
      </c>
      <c r="E24" s="661" t="s">
        <v>584</v>
      </c>
      <c r="F24" s="657" t="s">
        <v>447</v>
      </c>
      <c r="G24" s="174"/>
      <c r="M24" s="645"/>
      <c r="T24" s="645"/>
    </row>
    <row r="25" spans="2:20" s="103" customFormat="1" ht="32.25" customHeight="1">
      <c r="B25" s="649" t="s">
        <v>455</v>
      </c>
      <c r="C25" s="654" t="s">
        <v>436</v>
      </c>
      <c r="D25" s="657" t="s">
        <v>445</v>
      </c>
      <c r="E25" s="662" t="s">
        <v>603</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567</v>
      </c>
      <c r="H1" s="120" t="s">
        <v>578</v>
      </c>
    </row>
    <row r="2" spans="1:8">
      <c r="A2" s="12" t="s">
        <v>29</v>
      </c>
      <c r="B2" s="12" t="s">
        <v>27</v>
      </c>
      <c r="C2" s="10">
        <v>2006</v>
      </c>
      <c r="D2" s="12" t="s">
        <v>415</v>
      </c>
      <c r="E2" s="10">
        <f>'2. LRAMVA Threshold'!D9</f>
        <v>2014</v>
      </c>
      <c r="F2" s="26" t="s">
        <v>170</v>
      </c>
      <c r="G2" s="12" t="s">
        <v>568</v>
      </c>
      <c r="H2" s="12" t="s">
        <v>586</v>
      </c>
    </row>
    <row r="3" spans="1:8">
      <c r="A3" s="12" t="s">
        <v>371</v>
      </c>
      <c r="B3" s="12" t="s">
        <v>27</v>
      </c>
      <c r="C3" s="10">
        <v>2007</v>
      </c>
      <c r="D3" s="12" t="s">
        <v>416</v>
      </c>
      <c r="E3" s="10">
        <f>'2. LRAMVA Threshold'!D24</f>
        <v>2019</v>
      </c>
      <c r="F3" s="12" t="s">
        <v>549</v>
      </c>
      <c r="G3" s="12" t="s">
        <v>569</v>
      </c>
      <c r="H3" s="12" t="s">
        <v>579</v>
      </c>
    </row>
    <row r="4" spans="1:8">
      <c r="A4" s="12" t="s">
        <v>372</v>
      </c>
      <c r="B4" s="12" t="s">
        <v>28</v>
      </c>
      <c r="C4" s="10">
        <v>2008</v>
      </c>
      <c r="D4" s="12" t="s">
        <v>417</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557</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zoomScale="85" zoomScaleNormal="85" workbookViewId="0"/>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754</v>
      </c>
      <c r="E14" s="130"/>
      <c r="F14" s="124" t="s">
        <v>547</v>
      </c>
      <c r="H14" s="542" t="s">
        <v>756</v>
      </c>
      <c r="J14" s="124" t="s">
        <v>514</v>
      </c>
      <c r="L14" s="132"/>
      <c r="N14" s="103"/>
      <c r="Q14" s="99"/>
      <c r="R14" s="96"/>
    </row>
    <row r="15" spans="2:22" ht="26.25" customHeight="1" thickBot="1">
      <c r="B15" s="124" t="s">
        <v>423</v>
      </c>
      <c r="C15" s="106"/>
      <c r="D15" s="542" t="s">
        <v>755</v>
      </c>
      <c r="F15" s="124" t="s">
        <v>413</v>
      </c>
      <c r="G15" s="127"/>
      <c r="H15" s="542" t="s">
        <v>757</v>
      </c>
      <c r="I15" s="17"/>
      <c r="J15" s="124" t="s">
        <v>515</v>
      </c>
      <c r="L15" s="132"/>
      <c r="M15" s="103"/>
      <c r="Q15" s="108"/>
      <c r="R15" s="96"/>
    </row>
    <row r="16" spans="2:22" ht="28.5" customHeight="1" thickBot="1">
      <c r="B16" s="124" t="s">
        <v>453</v>
      </c>
      <c r="C16" s="106"/>
      <c r="D16" s="543" t="s">
        <v>758</v>
      </c>
      <c r="E16" s="103"/>
      <c r="F16" s="124" t="s">
        <v>433</v>
      </c>
      <c r="G16" s="125"/>
      <c r="H16" s="543" t="s">
        <v>759</v>
      </c>
      <c r="I16" s="103"/>
      <c r="K16" s="195"/>
      <c r="L16" s="195"/>
      <c r="M16" s="195"/>
      <c r="N16" s="195"/>
      <c r="Q16" s="115"/>
      <c r="R16" s="96"/>
    </row>
    <row r="17" spans="1:21" ht="29.25" customHeight="1">
      <c r="B17" s="124" t="s">
        <v>420</v>
      </c>
      <c r="C17" s="106"/>
      <c r="D17" s="731">
        <v>202708</v>
      </c>
      <c r="E17" s="121"/>
      <c r="F17" s="738" t="s">
        <v>669</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434</v>
      </c>
      <c r="G19" s="603" t="s">
        <v>363</v>
      </c>
      <c r="H19" s="242">
        <f>SUM(R54,R57,R60,R63,R66,R69,R72,R75,R78)</f>
        <v>22459.914919069197</v>
      </c>
      <c r="I19" s="17"/>
      <c r="J19" s="115"/>
      <c r="K19" s="115"/>
      <c r="L19" s="115"/>
      <c r="M19" s="115"/>
      <c r="N19" s="115"/>
      <c r="P19" s="115"/>
      <c r="Q19" s="115"/>
      <c r="R19" s="96"/>
    </row>
    <row r="20" spans="1:21" ht="27.75" customHeight="1" thickBot="1">
      <c r="E20" s="9"/>
      <c r="F20" s="124" t="s">
        <v>435</v>
      </c>
      <c r="G20" s="603" t="s">
        <v>364</v>
      </c>
      <c r="H20" s="131">
        <f>-SUM(R55,R58,R61,R64,R67,R70,R73,R76,R79)</f>
        <v>16189.1734</v>
      </c>
      <c r="I20" s="17"/>
      <c r="J20" s="115"/>
      <c r="P20" s="115"/>
      <c r="Q20" s="115"/>
      <c r="R20" s="96"/>
    </row>
    <row r="21" spans="1:21" ht="27.75" customHeight="1" thickBot="1">
      <c r="C21" s="32"/>
      <c r="D21" s="32"/>
      <c r="E21" s="32"/>
      <c r="F21" s="124" t="s">
        <v>408</v>
      </c>
      <c r="G21" s="603" t="s">
        <v>365</v>
      </c>
      <c r="H21" s="188">
        <f>R84</f>
        <v>164.12359521680483</v>
      </c>
      <c r="I21" s="103"/>
      <c r="P21" s="115"/>
      <c r="Q21" s="115"/>
      <c r="R21" s="96"/>
    </row>
    <row r="22" spans="1:21" ht="27.75" customHeight="1">
      <c r="C22" s="32"/>
      <c r="D22" s="32"/>
      <c r="E22" s="32"/>
      <c r="F22" s="124" t="s">
        <v>509</v>
      </c>
      <c r="G22" s="603" t="s">
        <v>448</v>
      </c>
      <c r="H22" s="188">
        <f>H19-H20+H21</f>
        <v>6434.8651142860017</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5.25" customHeight="1">
      <c r="A26" s="28"/>
      <c r="B26" s="865" t="s">
        <v>676</v>
      </c>
      <c r="C26" s="865"/>
      <c r="D26" s="865"/>
      <c r="E26" s="865"/>
      <c r="F26" s="865"/>
      <c r="G26" s="865"/>
    </row>
    <row r="27" spans="1:21" ht="14.25" customHeight="1">
      <c r="A27" s="28"/>
      <c r="B27" s="548"/>
      <c r="C27" s="548"/>
      <c r="D27" s="538"/>
      <c r="E27" s="538"/>
      <c r="F27" s="538"/>
      <c r="G27" s="548"/>
    </row>
    <row r="28" spans="1:21" s="17" customFormat="1" ht="27" customHeight="1">
      <c r="B28" s="868" t="s">
        <v>506</v>
      </c>
      <c r="C28" s="869"/>
      <c r="D28" s="133" t="s">
        <v>41</v>
      </c>
      <c r="E28" s="134" t="s">
        <v>667</v>
      </c>
      <c r="F28" s="134" t="s">
        <v>408</v>
      </c>
      <c r="G28" s="135" t="s">
        <v>409</v>
      </c>
      <c r="T28" s="136"/>
      <c r="U28" s="136"/>
    </row>
    <row r="29" spans="1:21" ht="20.25" customHeight="1">
      <c r="B29" s="863" t="s">
        <v>29</v>
      </c>
      <c r="C29" s="864"/>
      <c r="D29" s="638" t="s">
        <v>27</v>
      </c>
      <c r="E29" s="138">
        <f>SUM(D54:D80)</f>
        <v>0</v>
      </c>
      <c r="F29" s="139">
        <f>D84</f>
        <v>0</v>
      </c>
      <c r="G29" s="138">
        <f>E29+F29</f>
        <v>0</v>
      </c>
    </row>
    <row r="30" spans="1:21" ht="20.25" customHeight="1">
      <c r="B30" s="863" t="s">
        <v>371</v>
      </c>
      <c r="C30" s="864"/>
      <c r="D30" s="638" t="s">
        <v>27</v>
      </c>
      <c r="E30" s="140">
        <f>SUM(E54:E80)</f>
        <v>1028.4273646762649</v>
      </c>
      <c r="F30" s="141">
        <f>E84</f>
        <v>26.916943713391486</v>
      </c>
      <c r="G30" s="924">
        <f>E30+F30</f>
        <v>1055.3443083896564</v>
      </c>
    </row>
    <row r="31" spans="1:21" ht="20.25" customHeight="1">
      <c r="B31" s="863" t="s">
        <v>762</v>
      </c>
      <c r="C31" s="864"/>
      <c r="D31" s="638" t="s">
        <v>28</v>
      </c>
      <c r="E31" s="140">
        <f>SUM(F54:F80)</f>
        <v>5242.3141543929332</v>
      </c>
      <c r="F31" s="141">
        <f>F84</f>
        <v>137.20665150341335</v>
      </c>
      <c r="G31" s="924">
        <f t="shared" ref="G31:G34" si="0">E31+F31</f>
        <v>5379.5208058963462</v>
      </c>
    </row>
    <row r="32" spans="1:21" ht="20.25" customHeight="1">
      <c r="B32" s="863" t="s">
        <v>396</v>
      </c>
      <c r="C32" s="864"/>
      <c r="D32" s="638" t="s">
        <v>28</v>
      </c>
      <c r="E32" s="140">
        <f>SUM(G54:G80)</f>
        <v>0</v>
      </c>
      <c r="F32" s="141">
        <f>G84</f>
        <v>0</v>
      </c>
      <c r="G32" s="140">
        <f t="shared" si="0"/>
        <v>0</v>
      </c>
    </row>
    <row r="33" spans="2:22" ht="20.25" customHeight="1">
      <c r="B33" s="863" t="s">
        <v>760</v>
      </c>
      <c r="C33" s="864"/>
      <c r="D33" s="638" t="s">
        <v>27</v>
      </c>
      <c r="E33" s="140">
        <f>SUM(H54:H80)</f>
        <v>0</v>
      </c>
      <c r="F33" s="141">
        <f>H84</f>
        <v>0</v>
      </c>
      <c r="G33" s="140">
        <f>E33+F33</f>
        <v>0</v>
      </c>
    </row>
    <row r="34" spans="2:22" ht="20.25" customHeight="1">
      <c r="B34" s="863" t="s">
        <v>761</v>
      </c>
      <c r="C34" s="864"/>
      <c r="D34" s="638" t="s">
        <v>28</v>
      </c>
      <c r="E34" s="140">
        <f>SUM(I54:I80)</f>
        <v>0</v>
      </c>
      <c r="F34" s="141">
        <f>I84</f>
        <v>0</v>
      </c>
      <c r="G34" s="140">
        <f t="shared" si="0"/>
        <v>0</v>
      </c>
    </row>
    <row r="35" spans="2:22" ht="20.25" customHeight="1">
      <c r="B35" s="863"/>
      <c r="C35" s="864"/>
      <c r="D35" s="638"/>
      <c r="E35" s="140">
        <f>SUM(J54:J80)</f>
        <v>0</v>
      </c>
      <c r="F35" s="141">
        <f>J84</f>
        <v>0</v>
      </c>
      <c r="G35" s="140">
        <f>E35+F35</f>
        <v>0</v>
      </c>
    </row>
    <row r="36" spans="2:22" ht="20.25" customHeight="1">
      <c r="B36" s="863"/>
      <c r="C36" s="864"/>
      <c r="D36" s="638"/>
      <c r="E36" s="140">
        <f>SUM(K54:K80)</f>
        <v>0</v>
      </c>
      <c r="F36" s="141">
        <f>K84</f>
        <v>0</v>
      </c>
      <c r="G36" s="140">
        <f t="shared" ref="G36:G42" si="1">E36+F36</f>
        <v>0</v>
      </c>
    </row>
    <row r="37" spans="2:22" ht="20.25" customHeight="1">
      <c r="B37" s="863"/>
      <c r="C37" s="864"/>
      <c r="D37" s="638"/>
      <c r="E37" s="140">
        <f>SUM(L54:L80)</f>
        <v>0</v>
      </c>
      <c r="F37" s="141">
        <f>L84</f>
        <v>0</v>
      </c>
      <c r="G37" s="140">
        <f t="shared" si="1"/>
        <v>0</v>
      </c>
    </row>
    <row r="38" spans="2:22" ht="20.25" customHeight="1">
      <c r="B38" s="863"/>
      <c r="C38" s="864"/>
      <c r="D38" s="638"/>
      <c r="E38" s="140">
        <f>SUM(M54:M80)</f>
        <v>0</v>
      </c>
      <c r="F38" s="141">
        <f>M84</f>
        <v>0</v>
      </c>
      <c r="G38" s="140">
        <f t="shared" si="1"/>
        <v>0</v>
      </c>
    </row>
    <row r="39" spans="2:22" ht="20.25" customHeight="1">
      <c r="B39" s="863"/>
      <c r="C39" s="864"/>
      <c r="D39" s="638"/>
      <c r="E39" s="140">
        <f>SUM(N54:N80)</f>
        <v>0</v>
      </c>
      <c r="F39" s="141">
        <f>N84</f>
        <v>0</v>
      </c>
      <c r="G39" s="140">
        <f t="shared" si="1"/>
        <v>0</v>
      </c>
    </row>
    <row r="40" spans="2:22" ht="20.25" customHeight="1">
      <c r="B40" s="863"/>
      <c r="C40" s="864"/>
      <c r="D40" s="638"/>
      <c r="E40" s="140">
        <f>SUM(O54:O80)</f>
        <v>0</v>
      </c>
      <c r="F40" s="141">
        <f>O84</f>
        <v>0</v>
      </c>
      <c r="G40" s="140">
        <f t="shared" si="1"/>
        <v>0</v>
      </c>
    </row>
    <row r="41" spans="2:22" ht="20.25" customHeight="1">
      <c r="B41" s="863"/>
      <c r="C41" s="864"/>
      <c r="D41" s="638"/>
      <c r="E41" s="140">
        <f>SUM(P54:P80)</f>
        <v>0</v>
      </c>
      <c r="F41" s="141">
        <f>P84</f>
        <v>0</v>
      </c>
      <c r="G41" s="140">
        <f t="shared" si="1"/>
        <v>0</v>
      </c>
    </row>
    <row r="42" spans="2:22" ht="20.25" customHeight="1">
      <c r="B42" s="863"/>
      <c r="C42" s="864"/>
      <c r="D42" s="639"/>
      <c r="E42" s="142">
        <f>SUM(Q54:Q80)</f>
        <v>0</v>
      </c>
      <c r="F42" s="143">
        <f>Q84</f>
        <v>0</v>
      </c>
      <c r="G42" s="142">
        <f t="shared" si="1"/>
        <v>0</v>
      </c>
    </row>
    <row r="43" spans="2:22" s="8" customFormat="1" ht="21" customHeight="1">
      <c r="B43" s="866" t="s">
        <v>26</v>
      </c>
      <c r="C43" s="867"/>
      <c r="D43" s="137"/>
      <c r="E43" s="144">
        <f>SUM(E29:E42)</f>
        <v>6270.7415190691981</v>
      </c>
      <c r="F43" s="144">
        <f>SUM(F29:F42)</f>
        <v>164.12359521680483</v>
      </c>
      <c r="G43" s="144">
        <f>SUM(G29:G42)</f>
        <v>6434.8651142860026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5" t="s">
        <v>606</v>
      </c>
      <c r="C48" s="865"/>
      <c r="D48" s="865"/>
      <c r="E48" s="865"/>
      <c r="F48" s="865"/>
      <c r="G48" s="865"/>
      <c r="H48" s="865"/>
      <c r="I48" s="865"/>
      <c r="J48" s="865"/>
      <c r="K48" s="865"/>
      <c r="L48" s="865"/>
      <c r="M48" s="617"/>
      <c r="N48" s="105"/>
      <c r="O48" s="105"/>
      <c r="P48" s="105"/>
      <c r="Q48" s="105"/>
      <c r="R48" s="105"/>
      <c r="T48" s="37"/>
      <c r="U48" s="19"/>
      <c r="V48" s="38"/>
    </row>
    <row r="49" spans="2:22" s="28" customFormat="1" ht="41.1" customHeight="1">
      <c r="B49" s="865" t="s">
        <v>561</v>
      </c>
      <c r="C49" s="865"/>
      <c r="D49" s="865"/>
      <c r="E49" s="865"/>
      <c r="F49" s="865"/>
      <c r="G49" s="865"/>
      <c r="H49" s="865"/>
      <c r="I49" s="865"/>
      <c r="J49" s="865"/>
      <c r="K49" s="865"/>
      <c r="L49" s="865"/>
      <c r="M49" s="617"/>
      <c r="N49" s="105"/>
      <c r="O49" s="105"/>
      <c r="P49" s="105"/>
      <c r="Q49" s="105"/>
      <c r="R49" s="105"/>
      <c r="T49" s="37"/>
      <c r="U49" s="19"/>
      <c r="V49" s="38"/>
    </row>
    <row r="50" spans="2:22" s="28" customFormat="1" ht="18" customHeight="1">
      <c r="B50" s="865" t="s">
        <v>675</v>
      </c>
      <c r="C50" s="865"/>
      <c r="D50" s="865"/>
      <c r="E50" s="865"/>
      <c r="F50" s="865"/>
      <c r="G50" s="865"/>
      <c r="H50" s="865"/>
      <c r="I50" s="865"/>
      <c r="J50" s="865"/>
      <c r="K50" s="865"/>
      <c r="L50" s="865"/>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50 - 4,999 kW</v>
      </c>
      <c r="G52" s="135" t="str">
        <f>IF($B32&lt;&gt;"",$B32,"")</f>
        <v>Large Use</v>
      </c>
      <c r="H52" s="135" t="str">
        <f>IF($B33&lt;&gt;"",$B33,"")</f>
        <v>Unmetered</v>
      </c>
      <c r="I52" s="135" t="str">
        <f>IF($B34&lt;&gt;"",$B34,"")</f>
        <v>Steet Lights</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9623.6295646762646</v>
      </c>
      <c r="F78" s="156">
        <f>'5.  2015-2020 LRAM'!AA940</f>
        <v>12836.285354392934</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22459.914919069197</v>
      </c>
      <c r="U78" s="152"/>
      <c r="V78" s="153"/>
    </row>
    <row r="79" spans="2:22" s="163" customFormat="1">
      <c r="B79" s="154" t="s">
        <v>230</v>
      </c>
      <c r="C79" s="155"/>
      <c r="D79" s="156">
        <f>-'5.  2015-2020 LRAM'!Y941</f>
        <v>0</v>
      </c>
      <c r="E79" s="156">
        <f>-'5.  2015-2020 LRAM'!Z941</f>
        <v>-8595.2021999999997</v>
      </c>
      <c r="F79" s="156">
        <f>-'5.  2015-2020 LRAM'!AA941</f>
        <v>-7593.9712000000009</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-16189.1734</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26.916943713391486</v>
      </c>
      <c r="F84" s="679">
        <f>'6.  Carrying Charges'!K237</f>
        <v>137.20665150341335</v>
      </c>
      <c r="G84" s="679">
        <f>'6.  Carrying Charges'!L237</f>
        <v>0</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164.12359521680483</v>
      </c>
      <c r="U84" s="152"/>
      <c r="V84" s="153"/>
    </row>
    <row r="85" spans="2:22" s="163" customFormat="1" ht="21.75" customHeight="1">
      <c r="B85" s="623" t="s">
        <v>240</v>
      </c>
      <c r="C85" s="624"/>
      <c r="D85" s="623">
        <f>SUM(D54:D80)+D84</f>
        <v>0</v>
      </c>
      <c r="E85" s="623">
        <f t="shared" ref="E85:Q85" si="2">SUM(E54:E80)+E84</f>
        <v>1055.3443083896564</v>
      </c>
      <c r="F85" s="623">
        <f t="shared" si="2"/>
        <v>5379.5208058963462</v>
      </c>
      <c r="G85" s="623">
        <f t="shared" si="2"/>
        <v>0</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6434.8651142860017</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c r="R88" s="923"/>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0</v>
      </c>
      <c r="M98" s="556">
        <f>SUM(H98:L98)</f>
        <v>0</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13544.306893790817</v>
      </c>
      <c r="L99" s="556">
        <f>SUM('5.  2015-2020 LRAM'!Y1120:AL1120)</f>
        <v>0</v>
      </c>
      <c r="M99" s="556">
        <f>SUM(I99:L99)</f>
        <v>13544.306893790817</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7093.7824184547408</v>
      </c>
      <c r="L100" s="556">
        <f>SUM('5.  2015-2020 LRAM'!Y1121:AL1121)</f>
        <v>0</v>
      </c>
      <c r="M100" s="556">
        <f>SUM(J100:L100)</f>
        <v>7093.7824184547408</v>
      </c>
      <c r="T100" s="197"/>
      <c r="U100" s="197"/>
    </row>
    <row r="101" spans="2:21" s="90" customFormat="1" ht="23.25" hidden="1" customHeight="1">
      <c r="B101" s="198">
        <v>2019</v>
      </c>
      <c r="C101" s="559"/>
      <c r="D101" s="559"/>
      <c r="E101" s="559"/>
      <c r="F101" s="559"/>
      <c r="G101" s="559"/>
      <c r="H101" s="559"/>
      <c r="I101" s="559"/>
      <c r="J101" s="559"/>
      <c r="K101" s="556">
        <f>SUM('5.  2015-2020 LRAM'!Y939:AL939)</f>
        <v>1821.8256068236396</v>
      </c>
      <c r="L101" s="556">
        <f>SUM('5.  2015-2020 LRAM'!Y1122:AL1122)</f>
        <v>0</v>
      </c>
      <c r="M101" s="556">
        <f>SUM(K101:L101)</f>
        <v>1821.8256068236396</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22459.914919069201</v>
      </c>
      <c r="L103" s="556">
        <f>SUM(L93:L102)</f>
        <v>0</v>
      </c>
      <c r="M103" s="556">
        <f>SUM(M93:M102)</f>
        <v>22459.914919069201</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16189.1734</v>
      </c>
      <c r="L104" s="554">
        <f>'5.  2015-2020 LRAM'!AM1125</f>
        <v>0</v>
      </c>
      <c r="M104" s="556">
        <f>SUM(C104:L104)</f>
        <v>16189.1734</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63.007888221814049</v>
      </c>
      <c r="L105" s="554">
        <f>'6.  Carrying Charges'!W162</f>
        <v>149.23058410901558</v>
      </c>
      <c r="M105" s="556">
        <f>SUM(C105:L105)</f>
        <v>212.23847233082964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6333.7494072910149</v>
      </c>
      <c r="L106" s="554">
        <f>L103-L104+L105</f>
        <v>149.23058410901558</v>
      </c>
      <c r="M106" s="554">
        <f>M103-M104+M105</f>
        <v>6482.9799914000305</v>
      </c>
    </row>
    <row r="107" spans="2:21" hidden="1"/>
    <row r="108" spans="2:21">
      <c r="B108" s="589" t="s">
        <v>525</v>
      </c>
      <c r="R108" s="923"/>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2"/>
  <sheetViews>
    <sheetView topLeftCell="A31" zoomScale="80" zoomScaleNormal="80" workbookViewId="0">
      <selection activeCell="B58" sqref="B58"/>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611</v>
      </c>
    </row>
    <row r="20" spans="2:8" ht="13.5" customHeight="1"/>
    <row r="21" spans="2:8" ht="41.1" customHeight="1">
      <c r="B21" s="865" t="s">
        <v>674</v>
      </c>
      <c r="C21" s="865"/>
      <c r="D21" s="865"/>
      <c r="E21" s="865"/>
      <c r="F21" s="865"/>
      <c r="G21" s="865"/>
      <c r="H21" s="865"/>
    </row>
    <row r="23" spans="2:8" s="609" customFormat="1" ht="15.75">
      <c r="B23" s="619" t="s">
        <v>545</v>
      </c>
      <c r="C23" s="619" t="s">
        <v>560</v>
      </c>
      <c r="D23" s="619" t="s">
        <v>544</v>
      </c>
      <c r="E23" s="876" t="s">
        <v>34</v>
      </c>
      <c r="F23" s="877"/>
      <c r="G23" s="876" t="s">
        <v>543</v>
      </c>
      <c r="H23" s="877"/>
    </row>
    <row r="24" spans="2:8">
      <c r="B24" s="608">
        <v>1</v>
      </c>
      <c r="C24" s="833" t="s">
        <v>368</v>
      </c>
      <c r="D24" s="834" t="s">
        <v>777</v>
      </c>
      <c r="E24" s="870" t="s">
        <v>778</v>
      </c>
      <c r="F24" s="871"/>
      <c r="G24" s="874"/>
      <c r="H24" s="875"/>
    </row>
    <row r="25" spans="2:8">
      <c r="B25" s="608">
        <v>2</v>
      </c>
      <c r="C25" s="833" t="s">
        <v>368</v>
      </c>
      <c r="D25" s="834" t="s">
        <v>779</v>
      </c>
      <c r="E25" s="870" t="s">
        <v>780</v>
      </c>
      <c r="F25" s="871"/>
      <c r="G25" s="874"/>
      <c r="H25" s="875"/>
    </row>
    <row r="26" spans="2:8">
      <c r="B26" s="608">
        <v>3</v>
      </c>
      <c r="C26" s="833" t="s">
        <v>368</v>
      </c>
      <c r="D26" s="834" t="s">
        <v>781</v>
      </c>
      <c r="E26" s="870" t="s">
        <v>782</v>
      </c>
      <c r="F26" s="871"/>
      <c r="G26" s="874"/>
      <c r="H26" s="875"/>
    </row>
    <row r="27" spans="2:8">
      <c r="B27" s="608">
        <v>4</v>
      </c>
      <c r="C27" s="833" t="s">
        <v>369</v>
      </c>
      <c r="D27" s="834" t="s">
        <v>783</v>
      </c>
      <c r="E27" s="870" t="s">
        <v>784</v>
      </c>
      <c r="F27" s="871"/>
      <c r="G27" s="874"/>
      <c r="H27" s="875"/>
    </row>
    <row r="28" spans="2:8">
      <c r="B28" s="608">
        <v>5</v>
      </c>
      <c r="C28" s="644"/>
      <c r="D28" s="607"/>
      <c r="E28" s="872"/>
      <c r="F28" s="873"/>
      <c r="G28" s="874"/>
      <c r="H28" s="875"/>
    </row>
    <row r="29" spans="2:8">
      <c r="B29" s="608">
        <v>6</v>
      </c>
      <c r="C29" s="644"/>
      <c r="D29" s="607"/>
      <c r="E29" s="872"/>
      <c r="F29" s="873"/>
      <c r="G29" s="874"/>
      <c r="H29" s="875"/>
    </row>
    <row r="30" spans="2:8">
      <c r="B30" s="608">
        <v>7</v>
      </c>
      <c r="C30" s="644"/>
      <c r="D30" s="607"/>
      <c r="E30" s="872"/>
      <c r="F30" s="873"/>
      <c r="G30" s="874"/>
      <c r="H30" s="875"/>
    </row>
    <row r="31" spans="2:8">
      <c r="B31" s="608">
        <v>8</v>
      </c>
      <c r="C31" s="644"/>
      <c r="D31" s="607"/>
      <c r="E31" s="872"/>
      <c r="F31" s="873"/>
      <c r="G31" s="874"/>
      <c r="H31" s="875"/>
    </row>
    <row r="32" spans="2:8">
      <c r="B32" s="608">
        <v>9</v>
      </c>
      <c r="C32" s="644"/>
      <c r="D32" s="607"/>
      <c r="E32" s="872"/>
      <c r="F32" s="873"/>
      <c r="G32" s="874"/>
      <c r="H32" s="875"/>
    </row>
    <row r="33" spans="2:8">
      <c r="B33" s="608">
        <v>10</v>
      </c>
      <c r="C33" s="644"/>
      <c r="D33" s="607"/>
      <c r="E33" s="872"/>
      <c r="F33" s="873"/>
      <c r="G33" s="874"/>
      <c r="H33" s="875"/>
    </row>
    <row r="34" spans="2:8">
      <c r="B34" s="608" t="s">
        <v>479</v>
      </c>
      <c r="C34" s="644"/>
      <c r="D34" s="607"/>
      <c r="E34" s="872"/>
      <c r="F34" s="873"/>
      <c r="G34" s="874"/>
      <c r="H34" s="875"/>
    </row>
    <row r="36" spans="2:8" ht="30.75" customHeight="1">
      <c r="B36" s="537" t="s">
        <v>607</v>
      </c>
    </row>
    <row r="37" spans="2:8" ht="23.25" customHeight="1">
      <c r="B37" s="568" t="s">
        <v>612</v>
      </c>
      <c r="C37" s="605"/>
      <c r="D37" s="605"/>
      <c r="E37" s="605"/>
      <c r="F37" s="605"/>
      <c r="G37" s="605"/>
      <c r="H37" s="605"/>
    </row>
    <row r="39" spans="2:8" s="90" customFormat="1" ht="15.75">
      <c r="B39" s="619" t="s">
        <v>545</v>
      </c>
      <c r="C39" s="619" t="s">
        <v>560</v>
      </c>
      <c r="D39" s="619" t="s">
        <v>544</v>
      </c>
      <c r="E39" s="876" t="s">
        <v>34</v>
      </c>
      <c r="F39" s="877"/>
      <c r="G39" s="876" t="s">
        <v>543</v>
      </c>
      <c r="H39" s="877"/>
    </row>
    <row r="40" spans="2:8" ht="48" customHeight="1">
      <c r="B40" s="608">
        <v>1</v>
      </c>
      <c r="C40" s="910" t="s">
        <v>549</v>
      </c>
      <c r="D40" s="911" t="s">
        <v>787</v>
      </c>
      <c r="E40" s="912" t="s">
        <v>790</v>
      </c>
      <c r="F40" s="913"/>
      <c r="G40" s="912" t="s">
        <v>788</v>
      </c>
      <c r="H40" s="913"/>
    </row>
    <row r="41" spans="2:8" ht="30">
      <c r="B41" s="608">
        <v>2</v>
      </c>
      <c r="C41" s="914" t="s">
        <v>169</v>
      </c>
      <c r="D41" s="915" t="s">
        <v>791</v>
      </c>
      <c r="E41" s="912" t="s">
        <v>792</v>
      </c>
      <c r="F41" s="913"/>
      <c r="G41" s="912" t="s">
        <v>793</v>
      </c>
      <c r="H41" s="913"/>
    </row>
    <row r="42" spans="2:8">
      <c r="B42" s="608">
        <v>3</v>
      </c>
      <c r="C42" s="914" t="s">
        <v>369</v>
      </c>
      <c r="D42" s="915" t="s">
        <v>794</v>
      </c>
      <c r="E42" s="912" t="s">
        <v>795</v>
      </c>
      <c r="F42" s="913"/>
      <c r="G42" s="912" t="s">
        <v>796</v>
      </c>
      <c r="H42" s="913"/>
    </row>
    <row r="43" spans="2:8" ht="41.25" customHeight="1">
      <c r="B43" s="608">
        <v>4</v>
      </c>
      <c r="C43" s="914" t="s">
        <v>369</v>
      </c>
      <c r="D43" s="915" t="s">
        <v>797</v>
      </c>
      <c r="E43" s="912" t="s">
        <v>795</v>
      </c>
      <c r="F43" s="913"/>
      <c r="G43" s="912" t="s">
        <v>798</v>
      </c>
      <c r="H43" s="913"/>
    </row>
    <row r="44" spans="2:8" ht="30.75" customHeight="1">
      <c r="B44" s="608">
        <v>5</v>
      </c>
      <c r="C44" s="914" t="s">
        <v>369</v>
      </c>
      <c r="D44" s="915" t="s">
        <v>799</v>
      </c>
      <c r="E44" s="912" t="s">
        <v>800</v>
      </c>
      <c r="F44" s="913"/>
      <c r="G44" s="912" t="s">
        <v>801</v>
      </c>
      <c r="H44" s="913"/>
    </row>
    <row r="45" spans="2:8" ht="30">
      <c r="B45" s="608">
        <v>6</v>
      </c>
      <c r="C45" s="914" t="s">
        <v>370</v>
      </c>
      <c r="D45" s="918" t="s">
        <v>785</v>
      </c>
      <c r="E45" s="919" t="s">
        <v>789</v>
      </c>
      <c r="F45" s="920"/>
      <c r="G45" s="921" t="s">
        <v>786</v>
      </c>
      <c r="H45" s="917"/>
    </row>
    <row r="46" spans="2:8">
      <c r="B46" s="608">
        <v>7</v>
      </c>
      <c r="C46" s="644"/>
      <c r="D46" s="607"/>
      <c r="E46" s="872"/>
      <c r="F46" s="873"/>
      <c r="G46" s="874"/>
      <c r="H46" s="875"/>
    </row>
    <row r="47" spans="2:8">
      <c r="B47" s="608">
        <v>8</v>
      </c>
      <c r="C47" s="644"/>
      <c r="D47" s="607"/>
      <c r="E47" s="872"/>
      <c r="F47" s="873"/>
      <c r="G47" s="874"/>
      <c r="H47" s="875"/>
    </row>
    <row r="48" spans="2:8">
      <c r="B48" s="608">
        <v>9</v>
      </c>
      <c r="C48" s="644"/>
      <c r="D48" s="607"/>
      <c r="E48" s="872"/>
      <c r="F48" s="873"/>
      <c r="G48" s="874"/>
      <c r="H48" s="875"/>
    </row>
    <row r="49" spans="2:8">
      <c r="B49" s="608">
        <v>10</v>
      </c>
      <c r="C49" s="644"/>
      <c r="D49" s="607"/>
      <c r="E49" s="872"/>
      <c r="F49" s="873"/>
      <c r="G49" s="874"/>
      <c r="H49" s="875"/>
    </row>
    <row r="50" spans="2:8">
      <c r="B50" s="608" t="s">
        <v>479</v>
      </c>
      <c r="C50" s="644"/>
      <c r="D50" s="607"/>
      <c r="E50" s="872"/>
      <c r="F50" s="873"/>
      <c r="G50" s="874"/>
      <c r="H50" s="875"/>
    </row>
    <row r="52" spans="2:8">
      <c r="B52" s="922" t="s">
        <v>802</v>
      </c>
      <c r="C52" s="922"/>
      <c r="D52" s="922"/>
    </row>
  </sheetData>
  <mergeCells count="47">
    <mergeCell ref="B21:H21"/>
    <mergeCell ref="E33:F33"/>
    <mergeCell ref="G23:H23"/>
    <mergeCell ref="E23:F23"/>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G40:H40"/>
    <mergeCell ref="E41:F41"/>
    <mergeCell ref="G41:H41"/>
    <mergeCell ref="E42:F42"/>
    <mergeCell ref="G42:H42"/>
    <mergeCell ref="G43:H43"/>
    <mergeCell ref="E44:F44"/>
    <mergeCell ref="G44:H44"/>
    <mergeCell ref="G49:H49"/>
    <mergeCell ref="E50:F50"/>
    <mergeCell ref="G50:H50"/>
    <mergeCell ref="E46:F46"/>
    <mergeCell ref="G46:H46"/>
    <mergeCell ref="E47:F47"/>
    <mergeCell ref="G47:H47"/>
    <mergeCell ref="E48:F48"/>
    <mergeCell ref="G48:H48"/>
    <mergeCell ref="E24:F24"/>
    <mergeCell ref="E25:F25"/>
    <mergeCell ref="E26:F26"/>
    <mergeCell ref="E27:F27"/>
    <mergeCell ref="E49:F49"/>
    <mergeCell ref="E43:F43"/>
    <mergeCell ref="E40:F40"/>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C46:C50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3" zoomScale="90" zoomScaleNormal="90" workbookViewId="0">
      <selection activeCell="B28" sqref="B28"/>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78" t="s">
        <v>752</v>
      </c>
      <c r="C11" s="878"/>
      <c r="D11" s="878"/>
      <c r="E11" s="878"/>
      <c r="F11" s="878"/>
      <c r="G11" s="878"/>
      <c r="H11" s="878"/>
      <c r="I11" s="878"/>
      <c r="J11" s="878"/>
      <c r="K11" s="878"/>
      <c r="L11" s="878"/>
      <c r="M11" s="87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50 - 4,999 kW</v>
      </c>
      <c r="G13" s="243" t="str">
        <f>'1.  LRAMVA Summary'!G52</f>
        <v>Large Use</v>
      </c>
      <c r="H13" s="243" t="str">
        <f>'1.  LRAMVA Summary'!H52</f>
        <v>Unmetered</v>
      </c>
      <c r="I13" s="243" t="str">
        <f>'1.  LRAMVA Summary'!I52</f>
        <v>Steet Lights</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451">
        <v>461087</v>
      </c>
      <c r="E15" s="451">
        <v>1231015</v>
      </c>
      <c r="F15" s="451">
        <v>1187082</v>
      </c>
      <c r="G15" s="451"/>
      <c r="H15" s="451"/>
      <c r="I15" s="451"/>
      <c r="J15" s="451"/>
      <c r="K15" s="451"/>
      <c r="L15" s="451"/>
      <c r="M15" s="451"/>
      <c r="N15" s="451"/>
      <c r="O15" s="451"/>
      <c r="P15" s="452"/>
      <c r="Q15" s="452"/>
    </row>
    <row r="16" spans="2:17" s="456" customFormat="1" ht="15.75" customHeight="1">
      <c r="B16" s="461" t="s">
        <v>28</v>
      </c>
      <c r="C16" s="626">
        <f>SUM(D16:Q16)</f>
        <v>1104</v>
      </c>
      <c r="D16" s="450"/>
      <c r="E16" s="450"/>
      <c r="F16" s="450">
        <v>1104</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L18" si="0">IF(D14="kw",HLOOKUP(D14,D14:D16,3,FALSE),HLOOKUP(D14,D14:D16,2,FALSE))</f>
        <v>461087</v>
      </c>
      <c r="E18" s="192">
        <f t="shared" si="0"/>
        <v>1231015</v>
      </c>
      <c r="F18" s="192">
        <f t="shared" si="0"/>
        <v>1104</v>
      </c>
      <c r="G18" s="192">
        <f t="shared" si="0"/>
        <v>0</v>
      </c>
      <c r="H18" s="192">
        <f t="shared" si="0"/>
        <v>0</v>
      </c>
      <c r="I18" s="192">
        <f t="shared" si="0"/>
        <v>0</v>
      </c>
      <c r="J18" s="192">
        <f t="shared" si="0"/>
        <v>0</v>
      </c>
      <c r="K18" s="192">
        <f t="shared" si="0"/>
        <v>0</v>
      </c>
      <c r="L18" s="192">
        <f t="shared" si="0"/>
        <v>0</v>
      </c>
      <c r="M18" s="192">
        <f t="shared" ref="M18:Q18" si="1">IF(M14="kw",HLOOKUP(M14,M14:M16,3,FALSE),HLOOKUP(M14,M14:M16,2,FALSE))</f>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v>2014</v>
      </c>
      <c r="D20" s="454"/>
    </row>
    <row r="21" spans="2:17" s="438" customFormat="1" ht="21" customHeight="1">
      <c r="B21" s="460" t="s">
        <v>366</v>
      </c>
      <c r="C21" s="755" t="s">
        <v>763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2019</v>
      </c>
    </row>
    <row r="25" spans="2:17" s="2" customFormat="1" ht="15.75" customHeight="1">
      <c r="D25" s="20"/>
    </row>
    <row r="26" spans="2:17" s="2" customFormat="1" ht="42" customHeight="1">
      <c r="B26" s="878" t="s">
        <v>752</v>
      </c>
      <c r="C26" s="878"/>
      <c r="D26" s="878"/>
      <c r="E26" s="878"/>
      <c r="F26" s="878"/>
      <c r="G26" s="878"/>
      <c r="H26" s="878"/>
      <c r="I26" s="878"/>
      <c r="J26" s="878"/>
      <c r="K26" s="878"/>
      <c r="L26" s="878"/>
      <c r="M26" s="87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50 - 4,999 kW</v>
      </c>
      <c r="G28" s="243" t="str">
        <f>'1.  LRAMVA Summary'!G52</f>
        <v>Large Use</v>
      </c>
      <c r="H28" s="243" t="str">
        <f>'1.  LRAMVA Summary'!H52</f>
        <v>Unmetered</v>
      </c>
      <c r="I28" s="243" t="str">
        <f>'1.  LRAMVA Summary'!I52</f>
        <v>Steet Lights</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2513902.666666667</v>
      </c>
      <c r="D30" s="909">
        <f>791837/3*2</f>
        <v>527891.33333333337</v>
      </c>
      <c r="E30" s="909">
        <f>1101949/3*2</f>
        <v>734632.66666666663</v>
      </c>
      <c r="F30" s="909">
        <f>1877068/3*2</f>
        <v>1251378.6666666667</v>
      </c>
      <c r="G30" s="462"/>
      <c r="H30" s="462"/>
      <c r="I30" s="462"/>
      <c r="J30" s="462"/>
      <c r="K30" s="462"/>
      <c r="L30" s="462"/>
      <c r="M30" s="462"/>
      <c r="N30" s="462"/>
      <c r="O30" s="462"/>
      <c r="P30" s="462"/>
      <c r="Q30" s="452"/>
    </row>
    <row r="31" spans="2:17" s="463" customFormat="1" ht="15" customHeight="1">
      <c r="B31" s="461" t="s">
        <v>28</v>
      </c>
      <c r="C31" s="626">
        <f>SUM(D31:Q31)</f>
        <v>3221.3333333333335</v>
      </c>
      <c r="D31" s="450"/>
      <c r="E31" s="450"/>
      <c r="F31" s="909">
        <f>4832/3*2</f>
        <v>3221.3333333333335</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527891.33333333337</v>
      </c>
      <c r="E33" s="192">
        <f>IF(E29="kw",HLOOKUP(E29,E29:E31,3,FALSE),HLOOKUP(E29,E29:E31,2,FALSE))</f>
        <v>734632.66666666663</v>
      </c>
      <c r="F33" s="192">
        <f>IF(F29="kw",HLOOKUP(F29,F29:F31,3,FALSE),HLOOKUP(F29,F29:F31,2,FALSE))</f>
        <v>3221.3333333333335</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v>2019</v>
      </c>
      <c r="D35" s="454"/>
      <c r="E35" s="93"/>
      <c r="F35" s="93"/>
      <c r="G35" s="93"/>
      <c r="H35" s="93"/>
      <c r="I35" s="93"/>
      <c r="J35" s="93"/>
      <c r="K35" s="93"/>
      <c r="L35" s="93"/>
      <c r="M35" s="93"/>
      <c r="N35" s="93"/>
      <c r="O35" s="93"/>
      <c r="P35" s="93"/>
      <c r="Q35" s="93"/>
    </row>
    <row r="36" spans="2:32" s="438" customFormat="1" ht="21" customHeight="1">
      <c r="B36" s="460" t="s">
        <v>366</v>
      </c>
      <c r="C36" s="453" t="s">
        <v>764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78" t="s">
        <v>605</v>
      </c>
      <c r="C40" s="878"/>
      <c r="D40" s="878"/>
      <c r="E40" s="878"/>
      <c r="F40" s="878"/>
      <c r="G40" s="878"/>
      <c r="H40" s="878"/>
      <c r="I40" s="878"/>
      <c r="J40" s="878"/>
      <c r="K40" s="878"/>
      <c r="L40" s="878"/>
      <c r="M40" s="87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50 - 4,999 kW</v>
      </c>
      <c r="G42" s="243" t="str">
        <f>'1.  LRAMVA Summary'!G52</f>
        <v>Large Use</v>
      </c>
      <c r="H42" s="243" t="str">
        <f>'1.  LRAMVA Summary'!H52</f>
        <v>Unmetered</v>
      </c>
      <c r="I42" s="243" t="str">
        <f>'1.  LRAMVA Summary'!I52</f>
        <v>Steet Lights</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2014</v>
      </c>
      <c r="D51" s="190">
        <f t="shared" ref="D51:Q51" si="11">IF(ISBLANK($C$51),0,IF($C$51=$D$9,HLOOKUP(D43,D14:D18,5,FALSE),HLOOKUP(D43,D29:D33,5,FALSE)))</f>
        <v>461087</v>
      </c>
      <c r="E51" s="190">
        <f t="shared" si="11"/>
        <v>1231015</v>
      </c>
      <c r="F51" s="190">
        <f t="shared" si="11"/>
        <v>1104</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2019</v>
      </c>
      <c r="D52" s="190">
        <f t="shared" ref="D52:Q52" si="12">IF(ISBLANK($C$52),0,IF($C$52=$D$9,HLOOKUP(D43,D14:D18,5,FALSE),HLOOKUP(D43,D29:D33,5,FALSE)))</f>
        <v>527891.33333333337</v>
      </c>
      <c r="E52" s="190">
        <f t="shared" si="12"/>
        <v>734632.66666666663</v>
      </c>
      <c r="F52" s="190">
        <f t="shared" si="12"/>
        <v>3221.3333333333335</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L53" sqref="L53"/>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4" t="s">
        <v>171</v>
      </c>
      <c r="C4" s="85" t="s">
        <v>175</v>
      </c>
      <c r="D4" s="85"/>
      <c r="E4" s="49"/>
    </row>
    <row r="5" spans="1:26" s="18" customFormat="1" ht="26.25" hidden="1" customHeight="1" outlineLevel="1" thickBot="1">
      <c r="A5" s="4"/>
      <c r="B5" s="884"/>
      <c r="C5" s="86" t="s">
        <v>172</v>
      </c>
      <c r="D5" s="86"/>
      <c r="E5" s="49"/>
    </row>
    <row r="6" spans="1:26" ht="26.25" hidden="1" customHeight="1" outlineLevel="1" thickBot="1">
      <c r="B6" s="884"/>
      <c r="C6" s="887" t="s">
        <v>550</v>
      </c>
      <c r="D6" s="88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82" t="s">
        <v>613</v>
      </c>
      <c r="C12" s="882"/>
      <c r="D12" s="882"/>
      <c r="E12" s="882"/>
      <c r="F12" s="882"/>
      <c r="G12" s="882"/>
      <c r="H12" s="882"/>
      <c r="I12" s="882"/>
      <c r="J12" s="882"/>
      <c r="K12" s="882"/>
      <c r="L12" s="882"/>
      <c r="M12" s="882"/>
      <c r="N12" s="882"/>
      <c r="O12" s="88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765</v>
      </c>
      <c r="E14" s="472" t="s">
        <v>766</v>
      </c>
      <c r="F14" s="472" t="s">
        <v>767</v>
      </c>
      <c r="G14" s="472" t="s">
        <v>768</v>
      </c>
      <c r="H14" s="472" t="s">
        <v>769</v>
      </c>
      <c r="I14" s="472" t="s">
        <v>770</v>
      </c>
      <c r="J14" s="472" t="s">
        <v>771</v>
      </c>
      <c r="K14" s="472" t="s">
        <v>772</v>
      </c>
      <c r="L14" s="472" t="s">
        <v>773</v>
      </c>
      <c r="M14" s="472" t="s">
        <v>754</v>
      </c>
      <c r="N14" s="472" t="s">
        <v>562</v>
      </c>
      <c r="O14" s="472" t="s">
        <v>563</v>
      </c>
      <c r="P14" s="7"/>
    </row>
    <row r="15" spans="1:26" s="7" customFormat="1" ht="18.75" customHeight="1">
      <c r="B15" s="473" t="s">
        <v>188</v>
      </c>
      <c r="C15" s="88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80"/>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559</v>
      </c>
      <c r="C17" s="886"/>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79" t="str">
        <f>'2. LRAMVA Threshold'!D43</f>
        <v>kWh</v>
      </c>
      <c r="D18" s="756">
        <v>1.2699999999999999E-2</v>
      </c>
      <c r="E18" s="756">
        <v>1.2699999999999999E-2</v>
      </c>
      <c r="F18" s="756">
        <v>1.2800000000000001E-2</v>
      </c>
      <c r="G18" s="756">
        <v>1.29E-2</v>
      </c>
      <c r="H18" s="756">
        <v>1.26E-2</v>
      </c>
      <c r="I18" s="756">
        <v>1.2800000000000001E-2</v>
      </c>
      <c r="J18" s="756">
        <v>9.7999999999999997E-3</v>
      </c>
      <c r="K18" s="756">
        <v>6.6E-3</v>
      </c>
      <c r="L18" s="916">
        <f>+M18</f>
        <v>0</v>
      </c>
      <c r="M18" s="46">
        <v>0</v>
      </c>
      <c r="N18" s="46"/>
      <c r="O18" s="69"/>
    </row>
    <row r="19" spans="1:15" s="7" customFormat="1" ht="15" customHeight="1" outlineLevel="1">
      <c r="B19" s="536" t="s">
        <v>510</v>
      </c>
      <c r="C19" s="880"/>
      <c r="D19" s="46"/>
      <c r="E19" s="46"/>
      <c r="F19" s="46"/>
      <c r="G19" s="46"/>
      <c r="H19" s="46"/>
      <c r="I19" s="46"/>
      <c r="J19" s="46"/>
      <c r="K19" s="46"/>
      <c r="L19" s="46"/>
      <c r="M19" s="46"/>
      <c r="N19" s="46"/>
      <c r="O19" s="69"/>
    </row>
    <row r="20" spans="1:15" s="7" customFormat="1" ht="15" customHeight="1" outlineLevel="1">
      <c r="B20" s="536" t="s">
        <v>511</v>
      </c>
      <c r="C20" s="880"/>
      <c r="D20" s="46"/>
      <c r="E20" s="46"/>
      <c r="F20" s="46"/>
      <c r="G20" s="46"/>
      <c r="H20" s="46"/>
      <c r="I20" s="46"/>
      <c r="J20" s="46"/>
      <c r="K20" s="46"/>
      <c r="L20" s="46"/>
      <c r="M20" s="46"/>
      <c r="N20" s="46"/>
      <c r="O20" s="69"/>
    </row>
    <row r="21" spans="1:15" s="7" customFormat="1" ht="15" customHeight="1" outlineLevel="1">
      <c r="B21" s="536" t="s">
        <v>489</v>
      </c>
      <c r="C21" s="880"/>
      <c r="D21" s="46"/>
      <c r="E21" s="46"/>
      <c r="F21" s="46"/>
      <c r="G21" s="46"/>
      <c r="H21" s="46"/>
      <c r="I21" s="46"/>
      <c r="J21" s="46"/>
      <c r="K21" s="46"/>
      <c r="L21" s="46"/>
      <c r="M21" s="46"/>
      <c r="N21" s="46"/>
      <c r="O21" s="69"/>
    </row>
    <row r="22" spans="1:15" s="7" customFormat="1" ht="14.25" customHeight="1">
      <c r="B22" s="536" t="s">
        <v>512</v>
      </c>
      <c r="C22" s="881"/>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0</v>
      </c>
      <c r="M22" s="65">
        <f t="shared" si="2"/>
        <v>0</v>
      </c>
      <c r="N22" s="65">
        <f t="shared" si="2"/>
        <v>0</v>
      </c>
      <c r="O22" s="76"/>
    </row>
    <row r="23" spans="1:15" s="63" customFormat="1">
      <c r="A23" s="62"/>
      <c r="B23" s="492" t="s">
        <v>513</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2.2000000000000001E-3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79" t="str">
        <f>'2. LRAMVA Threshold'!E43</f>
        <v>kWh</v>
      </c>
      <c r="D25" s="757">
        <v>1.3599999999999999E-2</v>
      </c>
      <c r="E25" s="757">
        <v>1.3599999999999999E-2</v>
      </c>
      <c r="F25" s="757">
        <v>1.37E-2</v>
      </c>
      <c r="G25" s="757">
        <v>1.38E-2</v>
      </c>
      <c r="H25" s="757">
        <v>1.12E-2</v>
      </c>
      <c r="I25" s="757">
        <v>1.1299999999999999E-2</v>
      </c>
      <c r="J25" s="757">
        <v>1.15E-2</v>
      </c>
      <c r="K25" s="757">
        <v>1.17E-2</v>
      </c>
      <c r="L25" s="916">
        <f>+M25</f>
        <v>1.17E-2</v>
      </c>
      <c r="M25" s="46">
        <v>1.17E-2</v>
      </c>
      <c r="N25" s="46"/>
      <c r="O25" s="69"/>
    </row>
    <row r="26" spans="1:15" s="18" customFormat="1" outlineLevel="1">
      <c r="A26" s="4"/>
      <c r="B26" s="536" t="s">
        <v>510</v>
      </c>
      <c r="C26" s="880"/>
      <c r="D26" s="46"/>
      <c r="E26" s="46"/>
      <c r="F26" s="46"/>
      <c r="G26" s="46"/>
      <c r="H26" s="46"/>
      <c r="I26" s="46"/>
      <c r="J26" s="46"/>
      <c r="K26" s="46"/>
      <c r="L26" s="46"/>
      <c r="M26" s="46"/>
      <c r="N26" s="46"/>
      <c r="O26" s="69"/>
    </row>
    <row r="27" spans="1:15" s="18" customFormat="1" outlineLevel="1">
      <c r="A27" s="4"/>
      <c r="B27" s="536" t="s">
        <v>511</v>
      </c>
      <c r="C27" s="880"/>
      <c r="D27" s="46"/>
      <c r="E27" s="46"/>
      <c r="F27" s="46"/>
      <c r="G27" s="46"/>
      <c r="H27" s="46"/>
      <c r="I27" s="46"/>
      <c r="J27" s="46"/>
      <c r="K27" s="46"/>
      <c r="L27" s="46"/>
      <c r="M27" s="46"/>
      <c r="N27" s="46"/>
      <c r="O27" s="69"/>
    </row>
    <row r="28" spans="1:15" s="18" customFormat="1" outlineLevel="1">
      <c r="A28" s="4"/>
      <c r="B28" s="536" t="s">
        <v>489</v>
      </c>
      <c r="C28" s="880"/>
      <c r="D28" s="46"/>
      <c r="E28" s="46"/>
      <c r="F28" s="46"/>
      <c r="G28" s="46"/>
      <c r="H28" s="46"/>
      <c r="I28" s="46"/>
      <c r="J28" s="46"/>
      <c r="K28" s="46"/>
      <c r="L28" s="46"/>
      <c r="M28" s="46"/>
      <c r="N28" s="46"/>
      <c r="O28" s="69"/>
    </row>
    <row r="29" spans="1:15" s="18" customFormat="1">
      <c r="A29" s="4"/>
      <c r="B29" s="536" t="s">
        <v>512</v>
      </c>
      <c r="C29" s="881"/>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1.17E-2</v>
      </c>
      <c r="M29" s="65">
        <f t="shared" si="4"/>
        <v>1.17E-2</v>
      </c>
      <c r="N29" s="65">
        <f t="shared" si="4"/>
        <v>0</v>
      </c>
      <c r="O29" s="76"/>
    </row>
    <row r="30" spans="1:15" s="18" customFormat="1">
      <c r="A30" s="4"/>
      <c r="B30" s="492" t="s">
        <v>513</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1.17E-2</v>
      </c>
      <c r="M30" s="484">
        <f t="shared" si="5"/>
        <v>1.17E-2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50 - 4,999 kW</v>
      </c>
      <c r="C32" s="879" t="str">
        <f>'2. LRAMVA Threshold'!F43</f>
        <v>kW</v>
      </c>
      <c r="D32" s="760">
        <v>2.6147999999999998</v>
      </c>
      <c r="E32" s="760">
        <v>2.5318000000000001</v>
      </c>
      <c r="F32" s="760">
        <v>2.5541</v>
      </c>
      <c r="G32" s="760">
        <v>2.5663999999999998</v>
      </c>
      <c r="H32" s="760">
        <v>2.1025</v>
      </c>
      <c r="I32" s="760">
        <v>2.1297999999999999</v>
      </c>
      <c r="J32" s="760">
        <v>2.1680999999999999</v>
      </c>
      <c r="K32" s="760">
        <v>2.2027999999999999</v>
      </c>
      <c r="L32" s="916">
        <f>+M32</f>
        <v>2.3574000000000002</v>
      </c>
      <c r="M32" s="46">
        <v>2.3574000000000002</v>
      </c>
      <c r="N32" s="46"/>
      <c r="O32" s="69"/>
    </row>
    <row r="33" spans="1:15" s="18" customFormat="1" outlineLevel="1">
      <c r="A33" s="4"/>
      <c r="B33" s="536" t="s">
        <v>510</v>
      </c>
      <c r="C33" s="880"/>
      <c r="D33" s="46"/>
      <c r="E33" s="46"/>
      <c r="F33" s="46"/>
      <c r="G33" s="46"/>
      <c r="H33" s="46"/>
      <c r="I33" s="46"/>
      <c r="J33" s="46"/>
      <c r="K33" s="46"/>
      <c r="L33" s="46"/>
      <c r="M33" s="46"/>
      <c r="N33" s="46"/>
      <c r="O33" s="69"/>
    </row>
    <row r="34" spans="1:15" s="18" customFormat="1" outlineLevel="1">
      <c r="A34" s="4"/>
      <c r="B34" s="536" t="s">
        <v>511</v>
      </c>
      <c r="C34" s="880"/>
      <c r="D34" s="46"/>
      <c r="E34" s="46"/>
      <c r="F34" s="46"/>
      <c r="G34" s="46"/>
      <c r="H34" s="46"/>
      <c r="I34" s="46"/>
      <c r="J34" s="46"/>
      <c r="K34" s="46"/>
      <c r="L34" s="46"/>
      <c r="M34" s="46"/>
      <c r="N34" s="46"/>
      <c r="O34" s="69"/>
    </row>
    <row r="35" spans="1:15" s="18" customFormat="1" outlineLevel="1">
      <c r="A35" s="4"/>
      <c r="B35" s="536" t="s">
        <v>489</v>
      </c>
      <c r="C35" s="880"/>
      <c r="D35" s="46"/>
      <c r="E35" s="46"/>
      <c r="F35" s="46"/>
      <c r="G35" s="46"/>
      <c r="H35" s="46"/>
      <c r="I35" s="46"/>
      <c r="J35" s="46"/>
      <c r="K35" s="46"/>
      <c r="L35" s="46"/>
      <c r="M35" s="46"/>
      <c r="N35" s="46"/>
      <c r="O35" s="69"/>
    </row>
    <row r="36" spans="1:15" s="18" customFormat="1">
      <c r="A36" s="4"/>
      <c r="B36" s="536" t="s">
        <v>512</v>
      </c>
      <c r="C36" s="881"/>
      <c r="D36" s="65">
        <f>SUM(D32:D35)</f>
        <v>2.6147999999999998</v>
      </c>
      <c r="E36" s="65">
        <f>SUM(E32:E35)</f>
        <v>2.5318000000000001</v>
      </c>
      <c r="F36" s="65">
        <f t="shared" ref="F36:M36" si="6">SUM(F32:F35)</f>
        <v>2.5541</v>
      </c>
      <c r="G36" s="65">
        <f t="shared" si="6"/>
        <v>2.5663999999999998</v>
      </c>
      <c r="H36" s="65">
        <f t="shared" si="6"/>
        <v>2.1025</v>
      </c>
      <c r="I36" s="65">
        <f t="shared" si="6"/>
        <v>2.1297999999999999</v>
      </c>
      <c r="J36" s="65">
        <f t="shared" si="6"/>
        <v>2.1680999999999999</v>
      </c>
      <c r="K36" s="65">
        <f t="shared" si="6"/>
        <v>2.2027999999999999</v>
      </c>
      <c r="L36" s="65">
        <f t="shared" si="6"/>
        <v>2.3574000000000002</v>
      </c>
      <c r="M36" s="65">
        <f t="shared" si="6"/>
        <v>2.3574000000000002</v>
      </c>
      <c r="N36" s="65">
        <f>SUM(N32:N35)</f>
        <v>0</v>
      </c>
      <c r="O36" s="76"/>
    </row>
    <row r="37" spans="1:15" s="18" customFormat="1">
      <c r="A37" s="4"/>
      <c r="B37" s="492" t="s">
        <v>513</v>
      </c>
      <c r="C37" s="488"/>
      <c r="D37" s="71"/>
      <c r="E37" s="484">
        <f t="shared" ref="E37:N37" si="7">ROUND(SUM(D36*E16+E36*E17)/12,4)</f>
        <v>2.5594999999999999</v>
      </c>
      <c r="F37" s="484">
        <f t="shared" si="7"/>
        <v>2.5467</v>
      </c>
      <c r="G37" s="484">
        <f t="shared" si="7"/>
        <v>2.5623</v>
      </c>
      <c r="H37" s="484">
        <f t="shared" si="7"/>
        <v>2.2570999999999999</v>
      </c>
      <c r="I37" s="484">
        <f t="shared" si="7"/>
        <v>2.1206999999999998</v>
      </c>
      <c r="J37" s="484">
        <f t="shared" si="7"/>
        <v>2.1553</v>
      </c>
      <c r="K37" s="484">
        <f t="shared" si="7"/>
        <v>2.1911999999999998</v>
      </c>
      <c r="L37" s="484">
        <f t="shared" si="7"/>
        <v>2.3058999999999998</v>
      </c>
      <c r="M37" s="484">
        <f t="shared" si="7"/>
        <v>2.3574000000000002</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79" t="str">
        <f>'2. LRAMVA Threshold'!G43</f>
        <v>kW</v>
      </c>
      <c r="D39" s="46">
        <v>0</v>
      </c>
      <c r="E39" s="46">
        <v>0</v>
      </c>
      <c r="F39" s="46">
        <v>0</v>
      </c>
      <c r="G39" s="46">
        <v>0</v>
      </c>
      <c r="H39" s="46">
        <v>0</v>
      </c>
      <c r="I39" s="46">
        <v>0</v>
      </c>
      <c r="J39" s="46">
        <v>0</v>
      </c>
      <c r="K39" s="46">
        <v>0</v>
      </c>
      <c r="L39" s="916">
        <f>+M39</f>
        <v>2.3574000000000002</v>
      </c>
      <c r="M39" s="46">
        <v>2.3574000000000002</v>
      </c>
      <c r="N39" s="46"/>
      <c r="O39" s="69"/>
    </row>
    <row r="40" spans="1:15" s="18" customFormat="1" outlineLevel="1">
      <c r="A40" s="4"/>
      <c r="B40" s="536" t="s">
        <v>510</v>
      </c>
      <c r="C40" s="880"/>
      <c r="D40" s="46"/>
      <c r="E40" s="46"/>
      <c r="F40" s="46"/>
      <c r="G40" s="46"/>
      <c r="H40" s="46"/>
      <c r="I40" s="46"/>
      <c r="J40" s="46"/>
      <c r="K40" s="46"/>
      <c r="L40" s="46"/>
      <c r="M40" s="46"/>
      <c r="N40" s="46"/>
      <c r="O40" s="69"/>
    </row>
    <row r="41" spans="1:15" s="18" customFormat="1" outlineLevel="1">
      <c r="A41" s="4"/>
      <c r="B41" s="536" t="s">
        <v>511</v>
      </c>
      <c r="C41" s="880"/>
      <c r="D41" s="46"/>
      <c r="E41" s="46"/>
      <c r="F41" s="46"/>
      <c r="G41" s="46"/>
      <c r="H41" s="46"/>
      <c r="I41" s="46"/>
      <c r="J41" s="46"/>
      <c r="K41" s="46"/>
      <c r="L41" s="46"/>
      <c r="M41" s="46"/>
      <c r="N41" s="46"/>
      <c r="O41" s="69"/>
    </row>
    <row r="42" spans="1:15" s="18" customFormat="1" outlineLevel="1">
      <c r="A42" s="4"/>
      <c r="B42" s="536" t="s">
        <v>489</v>
      </c>
      <c r="C42" s="880"/>
      <c r="D42" s="46"/>
      <c r="E42" s="46"/>
      <c r="F42" s="46"/>
      <c r="G42" s="46"/>
      <c r="H42" s="46"/>
      <c r="I42" s="46"/>
      <c r="J42" s="46"/>
      <c r="K42" s="46"/>
      <c r="L42" s="46"/>
      <c r="M42" s="46"/>
      <c r="N42" s="46"/>
      <c r="O42" s="69"/>
    </row>
    <row r="43" spans="1:15" s="18" customFormat="1">
      <c r="A43" s="4"/>
      <c r="B43" s="536" t="s">
        <v>512</v>
      </c>
      <c r="C43" s="881"/>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2.3574000000000002</v>
      </c>
      <c r="M43" s="65">
        <f t="shared" si="8"/>
        <v>2.3574000000000002</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1.5716000000000001</v>
      </c>
      <c r="M44" s="484">
        <f t="shared" si="9"/>
        <v>2.3574000000000002</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v>
      </c>
      <c r="C46" s="879" t="str">
        <f>'2. LRAMVA Threshold'!H43</f>
        <v>kWh</v>
      </c>
      <c r="D46" s="759">
        <v>1.61E-2</v>
      </c>
      <c r="E46" s="759">
        <v>1.61E-2</v>
      </c>
      <c r="F46" s="759">
        <v>1.6199999999999999E-2</v>
      </c>
      <c r="G46" s="759">
        <v>1.6299999999999999E-2</v>
      </c>
      <c r="H46" s="759">
        <v>6.0000000000000001E-3</v>
      </c>
      <c r="I46" s="759">
        <v>6.1000000000000004E-3</v>
      </c>
      <c r="J46" s="759">
        <v>6.1999999999999998E-3</v>
      </c>
      <c r="K46" s="759">
        <v>6.3E-3</v>
      </c>
      <c r="L46" s="916">
        <f>+M46</f>
        <v>5.4000000000000003E-3</v>
      </c>
      <c r="M46" s="46">
        <v>5.4000000000000003E-3</v>
      </c>
      <c r="N46" s="46"/>
      <c r="O46" s="69"/>
    </row>
    <row r="47" spans="1:15" s="18" customFormat="1" outlineLevel="1">
      <c r="A47" s="4"/>
      <c r="B47" s="536" t="s">
        <v>510</v>
      </c>
      <c r="C47" s="880"/>
      <c r="D47" s="46"/>
      <c r="E47" s="46"/>
      <c r="F47" s="46"/>
      <c r="G47" s="46"/>
      <c r="H47" s="46"/>
      <c r="I47" s="46"/>
      <c r="J47" s="46"/>
      <c r="K47" s="46"/>
      <c r="L47" s="46"/>
      <c r="M47" s="46"/>
      <c r="N47" s="46"/>
      <c r="O47" s="69"/>
    </row>
    <row r="48" spans="1:15" s="18" customFormat="1" outlineLevel="1">
      <c r="A48" s="4"/>
      <c r="B48" s="536" t="s">
        <v>511</v>
      </c>
      <c r="C48" s="880"/>
      <c r="D48" s="46"/>
      <c r="E48" s="46"/>
      <c r="F48" s="46"/>
      <c r="G48" s="46"/>
      <c r="H48" s="46"/>
      <c r="I48" s="46"/>
      <c r="J48" s="46"/>
      <c r="K48" s="46"/>
      <c r="L48" s="46"/>
      <c r="M48" s="46"/>
      <c r="N48" s="46"/>
      <c r="O48" s="69"/>
    </row>
    <row r="49" spans="1:15" s="18" customFormat="1" outlineLevel="1">
      <c r="A49" s="4"/>
      <c r="B49" s="536" t="s">
        <v>489</v>
      </c>
      <c r="C49" s="880"/>
      <c r="D49" s="46"/>
      <c r="E49" s="46"/>
      <c r="F49" s="46"/>
      <c r="G49" s="46"/>
      <c r="H49" s="46"/>
      <c r="I49" s="46"/>
      <c r="J49" s="46"/>
      <c r="K49" s="46"/>
      <c r="L49" s="46"/>
      <c r="M49" s="46"/>
      <c r="N49" s="46"/>
      <c r="O49" s="69"/>
    </row>
    <row r="50" spans="1:15" s="18" customFormat="1">
      <c r="A50" s="4"/>
      <c r="B50" s="536" t="s">
        <v>512</v>
      </c>
      <c r="C50" s="881"/>
      <c r="D50" s="65">
        <f>SUM(D46:D49)</f>
        <v>1.61E-2</v>
      </c>
      <c r="E50" s="65">
        <f t="shared" ref="E50:N50" si="10">SUM(E46:E49)</f>
        <v>1.61E-2</v>
      </c>
      <c r="F50" s="65">
        <f t="shared" si="10"/>
        <v>1.6199999999999999E-2</v>
      </c>
      <c r="G50" s="65">
        <f t="shared" si="10"/>
        <v>1.6299999999999999E-2</v>
      </c>
      <c r="H50" s="65">
        <f t="shared" si="10"/>
        <v>6.0000000000000001E-3</v>
      </c>
      <c r="I50" s="65">
        <f t="shared" si="10"/>
        <v>6.1000000000000004E-3</v>
      </c>
      <c r="J50" s="65">
        <f t="shared" si="10"/>
        <v>6.1999999999999998E-3</v>
      </c>
      <c r="K50" s="65">
        <f t="shared" si="10"/>
        <v>6.3E-3</v>
      </c>
      <c r="L50" s="65">
        <f t="shared" si="10"/>
        <v>5.4000000000000003E-3</v>
      </c>
      <c r="M50" s="65">
        <f t="shared" si="10"/>
        <v>5.4000000000000003E-3</v>
      </c>
      <c r="N50" s="65">
        <f t="shared" si="10"/>
        <v>0</v>
      </c>
      <c r="O50" s="76"/>
    </row>
    <row r="51" spans="1:15" s="14" customFormat="1">
      <c r="A51" s="72"/>
      <c r="B51" s="492" t="s">
        <v>513</v>
      </c>
      <c r="C51" s="488"/>
      <c r="D51" s="71"/>
      <c r="E51" s="484">
        <f t="shared" ref="E51:N51" si="11">ROUND(SUM(D50*E16+E50*E17)/12,4)</f>
        <v>1.61E-2</v>
      </c>
      <c r="F51" s="484">
        <f t="shared" si="11"/>
        <v>1.6199999999999999E-2</v>
      </c>
      <c r="G51" s="484">
        <f t="shared" si="11"/>
        <v>1.6299999999999999E-2</v>
      </c>
      <c r="H51" s="484">
        <f t="shared" si="11"/>
        <v>9.4000000000000004E-3</v>
      </c>
      <c r="I51" s="484">
        <f t="shared" si="11"/>
        <v>6.1000000000000004E-3</v>
      </c>
      <c r="J51" s="484">
        <f t="shared" si="11"/>
        <v>6.1999999999999998E-3</v>
      </c>
      <c r="K51" s="484">
        <f t="shared" si="11"/>
        <v>6.3E-3</v>
      </c>
      <c r="L51" s="484">
        <f t="shared" si="11"/>
        <v>5.7000000000000002E-3</v>
      </c>
      <c r="M51" s="484">
        <f t="shared" si="11"/>
        <v>5.4000000000000003E-3</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Steet Lights</v>
      </c>
      <c r="C53" s="879" t="str">
        <f>'2. LRAMVA Threshold'!I43</f>
        <v>kW</v>
      </c>
      <c r="D53" s="758">
        <v>15.2803</v>
      </c>
      <c r="E53" s="758">
        <v>19.217300000000002</v>
      </c>
      <c r="F53" s="758">
        <v>19.386399999999998</v>
      </c>
      <c r="G53" s="758">
        <v>19.479500000000002</v>
      </c>
      <c r="H53" s="758">
        <v>29.033799999999999</v>
      </c>
      <c r="I53" s="758">
        <v>29.411200000000001</v>
      </c>
      <c r="J53" s="758">
        <v>29.9406</v>
      </c>
      <c r="K53" s="758">
        <v>30.419599999999999</v>
      </c>
      <c r="L53" s="916">
        <f>+M53</f>
        <v>1.8891</v>
      </c>
      <c r="M53" s="46">
        <v>1.8891</v>
      </c>
      <c r="N53" s="46"/>
      <c r="O53" s="69"/>
    </row>
    <row r="54" spans="1:15" s="18" customFormat="1" outlineLevel="1">
      <c r="A54" s="4"/>
      <c r="B54" s="536" t="s">
        <v>510</v>
      </c>
      <c r="C54" s="880"/>
      <c r="D54" s="46"/>
      <c r="E54" s="46"/>
      <c r="F54" s="46"/>
      <c r="G54" s="46"/>
      <c r="H54" s="46"/>
      <c r="I54" s="46"/>
      <c r="J54" s="46"/>
      <c r="K54" s="46"/>
      <c r="L54" s="46"/>
      <c r="M54" s="46"/>
      <c r="N54" s="46"/>
      <c r="O54" s="69"/>
    </row>
    <row r="55" spans="1:15" s="18" customFormat="1" outlineLevel="1">
      <c r="A55" s="4"/>
      <c r="B55" s="536" t="s">
        <v>511</v>
      </c>
      <c r="C55" s="880"/>
      <c r="D55" s="46"/>
      <c r="E55" s="46"/>
      <c r="F55" s="46"/>
      <c r="G55" s="46"/>
      <c r="H55" s="46"/>
      <c r="I55" s="46"/>
      <c r="J55" s="46"/>
      <c r="K55" s="46"/>
      <c r="L55" s="46"/>
      <c r="M55" s="46"/>
      <c r="N55" s="46"/>
      <c r="O55" s="69"/>
    </row>
    <row r="56" spans="1:15" s="18" customFormat="1" outlineLevel="1">
      <c r="A56" s="4"/>
      <c r="B56" s="536" t="s">
        <v>489</v>
      </c>
      <c r="C56" s="880"/>
      <c r="D56" s="46"/>
      <c r="E56" s="46"/>
      <c r="F56" s="46"/>
      <c r="G56" s="46"/>
      <c r="H56" s="46"/>
      <c r="I56" s="46"/>
      <c r="J56" s="46"/>
      <c r="K56" s="46"/>
      <c r="L56" s="46"/>
      <c r="M56" s="46"/>
      <c r="N56" s="46"/>
      <c r="O56" s="69"/>
    </row>
    <row r="57" spans="1:15" s="18" customFormat="1">
      <c r="A57" s="4"/>
      <c r="B57" s="536" t="s">
        <v>512</v>
      </c>
      <c r="C57" s="881"/>
      <c r="D57" s="65">
        <f>SUM(D53:D56)</f>
        <v>15.2803</v>
      </c>
      <c r="E57" s="65">
        <f t="shared" ref="E57:N57" si="12">SUM(E53:E56)</f>
        <v>19.217300000000002</v>
      </c>
      <c r="F57" s="65">
        <f t="shared" si="12"/>
        <v>19.386399999999998</v>
      </c>
      <c r="G57" s="65">
        <f t="shared" si="12"/>
        <v>19.479500000000002</v>
      </c>
      <c r="H57" s="65">
        <f t="shared" si="12"/>
        <v>29.033799999999999</v>
      </c>
      <c r="I57" s="65">
        <f t="shared" si="12"/>
        <v>29.411200000000001</v>
      </c>
      <c r="J57" s="65">
        <f t="shared" si="12"/>
        <v>29.9406</v>
      </c>
      <c r="K57" s="65">
        <f t="shared" si="12"/>
        <v>30.419599999999999</v>
      </c>
      <c r="L57" s="65">
        <f t="shared" si="12"/>
        <v>1.8891</v>
      </c>
      <c r="M57" s="65">
        <f t="shared" si="12"/>
        <v>1.8891</v>
      </c>
      <c r="N57" s="65">
        <f t="shared" si="12"/>
        <v>0</v>
      </c>
      <c r="O57" s="77"/>
    </row>
    <row r="58" spans="1:15" s="14" customFormat="1">
      <c r="A58" s="72"/>
      <c r="B58" s="492" t="s">
        <v>513</v>
      </c>
      <c r="C58" s="488"/>
      <c r="D58" s="71"/>
      <c r="E58" s="484">
        <f t="shared" ref="E58:N58" si="13">ROUND(SUM(D57*E16+E57*E17)/12,4)</f>
        <v>17.905000000000001</v>
      </c>
      <c r="F58" s="484">
        <f t="shared" si="13"/>
        <v>19.329999999999998</v>
      </c>
      <c r="G58" s="484">
        <f t="shared" si="13"/>
        <v>19.448499999999999</v>
      </c>
      <c r="H58" s="484">
        <f t="shared" si="13"/>
        <v>25.849</v>
      </c>
      <c r="I58" s="484">
        <f t="shared" si="13"/>
        <v>29.285399999999999</v>
      </c>
      <c r="J58" s="484">
        <f t="shared" si="13"/>
        <v>29.764099999999999</v>
      </c>
      <c r="K58" s="484">
        <f t="shared" si="13"/>
        <v>30.259899999999998</v>
      </c>
      <c r="L58" s="484">
        <f t="shared" si="13"/>
        <v>11.3993</v>
      </c>
      <c r="M58" s="484">
        <f t="shared" si="13"/>
        <v>1.8891</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79">
        <f>'2. LRAMVA Threshold'!J43</f>
        <v>0</v>
      </c>
      <c r="D60" s="46"/>
      <c r="E60" s="46"/>
      <c r="F60" s="46"/>
      <c r="G60" s="46"/>
      <c r="H60" s="46"/>
      <c r="I60" s="46"/>
      <c r="J60" s="46"/>
      <c r="K60" s="46"/>
      <c r="L60" s="46"/>
      <c r="M60" s="46"/>
      <c r="N60" s="46"/>
      <c r="O60" s="69"/>
    </row>
    <row r="61" spans="1:15" s="18" customFormat="1" outlineLevel="1">
      <c r="A61" s="4"/>
      <c r="B61" s="536" t="s">
        <v>510</v>
      </c>
      <c r="C61" s="880"/>
      <c r="D61" s="46"/>
      <c r="E61" s="46"/>
      <c r="F61" s="46"/>
      <c r="G61" s="46"/>
      <c r="H61" s="46"/>
      <c r="I61" s="46"/>
      <c r="J61" s="46"/>
      <c r="K61" s="46"/>
      <c r="L61" s="46"/>
      <c r="M61" s="46"/>
      <c r="N61" s="46"/>
      <c r="O61" s="69"/>
    </row>
    <row r="62" spans="1:15" s="18" customFormat="1" outlineLevel="1">
      <c r="A62" s="4"/>
      <c r="B62" s="536" t="s">
        <v>511</v>
      </c>
      <c r="C62" s="880"/>
      <c r="D62" s="46"/>
      <c r="E62" s="46"/>
      <c r="F62" s="46"/>
      <c r="G62" s="46"/>
      <c r="H62" s="46"/>
      <c r="I62" s="46"/>
      <c r="J62" s="46"/>
      <c r="K62" s="46"/>
      <c r="L62" s="46"/>
      <c r="M62" s="46"/>
      <c r="N62" s="46"/>
      <c r="O62" s="69"/>
    </row>
    <row r="63" spans="1:15" s="18" customFormat="1" outlineLevel="1">
      <c r="A63" s="4"/>
      <c r="B63" s="536" t="s">
        <v>489</v>
      </c>
      <c r="C63" s="880"/>
      <c r="D63" s="46"/>
      <c r="E63" s="46"/>
      <c r="F63" s="46"/>
      <c r="G63" s="46"/>
      <c r="H63" s="46"/>
      <c r="I63" s="46"/>
      <c r="J63" s="46"/>
      <c r="K63" s="46"/>
      <c r="L63" s="46"/>
      <c r="M63" s="46"/>
      <c r="N63" s="46"/>
      <c r="O63" s="69"/>
    </row>
    <row r="64" spans="1:15" s="18" customFormat="1">
      <c r="A64" s="4"/>
      <c r="B64" s="536" t="s">
        <v>512</v>
      </c>
      <c r="C64" s="88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79">
        <f>'2. LRAMVA Threshold'!K43</f>
        <v>0</v>
      </c>
      <c r="D67" s="46"/>
      <c r="E67" s="46"/>
      <c r="F67" s="46"/>
      <c r="G67" s="46"/>
      <c r="H67" s="46"/>
      <c r="I67" s="46"/>
      <c r="J67" s="46"/>
      <c r="K67" s="46"/>
      <c r="L67" s="46"/>
      <c r="M67" s="46"/>
      <c r="N67" s="46"/>
      <c r="O67" s="69"/>
    </row>
    <row r="68" spans="1:15" s="18" customFormat="1" outlineLevel="1">
      <c r="A68" s="4"/>
      <c r="B68" s="536" t="s">
        <v>510</v>
      </c>
      <c r="C68" s="880"/>
      <c r="D68" s="46"/>
      <c r="E68" s="46"/>
      <c r="F68" s="46"/>
      <c r="G68" s="46"/>
      <c r="H68" s="46"/>
      <c r="I68" s="46"/>
      <c r="J68" s="46"/>
      <c r="K68" s="46"/>
      <c r="L68" s="46"/>
      <c r="M68" s="46"/>
      <c r="N68" s="46"/>
      <c r="O68" s="69"/>
    </row>
    <row r="69" spans="1:15" s="18" customFormat="1" outlineLevel="1">
      <c r="A69" s="4"/>
      <c r="B69" s="536" t="s">
        <v>511</v>
      </c>
      <c r="C69" s="880"/>
      <c r="D69" s="46"/>
      <c r="E69" s="46"/>
      <c r="F69" s="46"/>
      <c r="G69" s="46"/>
      <c r="H69" s="46"/>
      <c r="I69" s="46"/>
      <c r="J69" s="46"/>
      <c r="K69" s="46"/>
      <c r="L69" s="46"/>
      <c r="M69" s="46"/>
      <c r="N69" s="46"/>
      <c r="O69" s="69"/>
    </row>
    <row r="70" spans="1:15" s="18" customFormat="1" outlineLevel="1">
      <c r="A70" s="4"/>
      <c r="B70" s="536" t="s">
        <v>489</v>
      </c>
      <c r="C70" s="880"/>
      <c r="D70" s="46"/>
      <c r="E70" s="46"/>
      <c r="F70" s="46"/>
      <c r="G70" s="46"/>
      <c r="H70" s="46"/>
      <c r="I70" s="46"/>
      <c r="J70" s="46"/>
      <c r="K70" s="46"/>
      <c r="L70" s="46"/>
      <c r="M70" s="46"/>
      <c r="N70" s="46"/>
      <c r="O70" s="69"/>
    </row>
    <row r="71" spans="1:15" s="18" customFormat="1">
      <c r="A71" s="4"/>
      <c r="B71" s="536" t="s">
        <v>512</v>
      </c>
      <c r="C71" s="88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79">
        <f>'2. LRAMVA Threshold'!L43</f>
        <v>0</v>
      </c>
      <c r="D74" s="46"/>
      <c r="E74" s="46"/>
      <c r="F74" s="46"/>
      <c r="G74" s="46"/>
      <c r="H74" s="46"/>
      <c r="I74" s="46"/>
      <c r="J74" s="46"/>
      <c r="K74" s="46"/>
      <c r="L74" s="46"/>
      <c r="M74" s="46"/>
      <c r="N74" s="46"/>
      <c r="O74" s="69"/>
    </row>
    <row r="75" spans="1:15" s="18" customFormat="1" outlineLevel="1">
      <c r="A75" s="4"/>
      <c r="B75" s="536" t="s">
        <v>510</v>
      </c>
      <c r="C75" s="880"/>
      <c r="D75" s="46"/>
      <c r="E75" s="46"/>
      <c r="F75" s="46"/>
      <c r="G75" s="46"/>
      <c r="H75" s="46"/>
      <c r="I75" s="46"/>
      <c r="J75" s="46"/>
      <c r="K75" s="46"/>
      <c r="L75" s="46"/>
      <c r="M75" s="46"/>
      <c r="N75" s="46"/>
      <c r="O75" s="69"/>
    </row>
    <row r="76" spans="1:15" s="18" customFormat="1" outlineLevel="1">
      <c r="A76" s="4"/>
      <c r="B76" s="536" t="s">
        <v>511</v>
      </c>
      <c r="C76" s="880"/>
      <c r="D76" s="46"/>
      <c r="E76" s="46"/>
      <c r="F76" s="46"/>
      <c r="G76" s="46"/>
      <c r="H76" s="46"/>
      <c r="I76" s="46"/>
      <c r="J76" s="46"/>
      <c r="K76" s="46"/>
      <c r="L76" s="46"/>
      <c r="M76" s="46"/>
      <c r="N76" s="46"/>
      <c r="O76" s="69"/>
    </row>
    <row r="77" spans="1:15" s="18" customFormat="1" outlineLevel="1">
      <c r="A77" s="4"/>
      <c r="B77" s="536" t="s">
        <v>489</v>
      </c>
      <c r="C77" s="880"/>
      <c r="D77" s="46"/>
      <c r="E77" s="46"/>
      <c r="F77" s="46"/>
      <c r="G77" s="46"/>
      <c r="H77" s="46"/>
      <c r="I77" s="46"/>
      <c r="J77" s="46"/>
      <c r="K77" s="46"/>
      <c r="L77" s="46"/>
      <c r="M77" s="46"/>
      <c r="N77" s="46"/>
      <c r="O77" s="69"/>
    </row>
    <row r="78" spans="1:15" s="18" customFormat="1">
      <c r="A78" s="4"/>
      <c r="B78" s="536" t="s">
        <v>512</v>
      </c>
      <c r="C78" s="88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79">
        <f>'2. LRAMVA Threshold'!M43</f>
        <v>0</v>
      </c>
      <c r="D81" s="46"/>
      <c r="E81" s="46"/>
      <c r="F81" s="46"/>
      <c r="G81" s="46"/>
      <c r="H81" s="46"/>
      <c r="I81" s="46"/>
      <c r="J81" s="46"/>
      <c r="K81" s="46"/>
      <c r="L81" s="46"/>
      <c r="M81" s="46"/>
      <c r="N81" s="46"/>
      <c r="O81" s="69"/>
    </row>
    <row r="82" spans="1:15" s="18" customFormat="1" outlineLevel="1">
      <c r="A82" s="4"/>
      <c r="B82" s="536" t="s">
        <v>510</v>
      </c>
      <c r="C82" s="880"/>
      <c r="D82" s="46"/>
      <c r="E82" s="46"/>
      <c r="F82" s="46"/>
      <c r="G82" s="46"/>
      <c r="H82" s="46"/>
      <c r="I82" s="46"/>
      <c r="J82" s="46"/>
      <c r="K82" s="46"/>
      <c r="L82" s="46"/>
      <c r="M82" s="46"/>
      <c r="N82" s="46"/>
      <c r="O82" s="69"/>
    </row>
    <row r="83" spans="1:15" s="18" customFormat="1" outlineLevel="1">
      <c r="A83" s="4"/>
      <c r="B83" s="536" t="s">
        <v>511</v>
      </c>
      <c r="C83" s="880"/>
      <c r="D83" s="46"/>
      <c r="E83" s="46"/>
      <c r="F83" s="46"/>
      <c r="G83" s="46"/>
      <c r="H83" s="46"/>
      <c r="I83" s="46"/>
      <c r="J83" s="46"/>
      <c r="K83" s="46"/>
      <c r="L83" s="46"/>
      <c r="M83" s="46"/>
      <c r="N83" s="46"/>
      <c r="O83" s="69"/>
    </row>
    <row r="84" spans="1:15" s="18" customFormat="1" outlineLevel="1">
      <c r="A84" s="4"/>
      <c r="B84" s="536" t="s">
        <v>489</v>
      </c>
      <c r="C84" s="880"/>
      <c r="D84" s="46"/>
      <c r="E84" s="46"/>
      <c r="F84" s="46"/>
      <c r="G84" s="46"/>
      <c r="H84" s="46"/>
      <c r="I84" s="46"/>
      <c r="J84" s="46"/>
      <c r="K84" s="46"/>
      <c r="L84" s="46"/>
      <c r="M84" s="46"/>
      <c r="N84" s="46"/>
      <c r="O84" s="69"/>
    </row>
    <row r="85" spans="1:15" s="18" customFormat="1">
      <c r="A85" s="4"/>
      <c r="B85" s="536" t="s">
        <v>512</v>
      </c>
      <c r="C85" s="88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79">
        <f>'2. LRAMVA Threshold'!N43</f>
        <v>0</v>
      </c>
      <c r="D88" s="46"/>
      <c r="E88" s="46"/>
      <c r="F88" s="46"/>
      <c r="G88" s="46"/>
      <c r="H88" s="46"/>
      <c r="I88" s="46"/>
      <c r="J88" s="46"/>
      <c r="K88" s="46"/>
      <c r="L88" s="46"/>
      <c r="M88" s="46"/>
      <c r="N88" s="46"/>
      <c r="O88" s="69"/>
    </row>
    <row r="89" spans="1:15" s="18" customFormat="1" outlineLevel="1">
      <c r="A89" s="4"/>
      <c r="B89" s="536" t="s">
        <v>510</v>
      </c>
      <c r="C89" s="880"/>
      <c r="D89" s="46"/>
      <c r="E89" s="46"/>
      <c r="F89" s="46"/>
      <c r="G89" s="46"/>
      <c r="H89" s="46"/>
      <c r="I89" s="46"/>
      <c r="J89" s="46"/>
      <c r="K89" s="46"/>
      <c r="L89" s="46"/>
      <c r="M89" s="46"/>
      <c r="N89" s="46"/>
      <c r="O89" s="69"/>
    </row>
    <row r="90" spans="1:15" s="18" customFormat="1" outlineLevel="1">
      <c r="A90" s="4"/>
      <c r="B90" s="536" t="s">
        <v>511</v>
      </c>
      <c r="C90" s="880"/>
      <c r="D90" s="46"/>
      <c r="E90" s="46"/>
      <c r="F90" s="46"/>
      <c r="G90" s="46"/>
      <c r="H90" s="46"/>
      <c r="I90" s="46"/>
      <c r="J90" s="46"/>
      <c r="K90" s="46"/>
      <c r="L90" s="46"/>
      <c r="M90" s="46"/>
      <c r="N90" s="46"/>
      <c r="O90" s="69"/>
    </row>
    <row r="91" spans="1:15" s="18" customFormat="1" outlineLevel="1">
      <c r="A91" s="4"/>
      <c r="B91" s="536" t="s">
        <v>489</v>
      </c>
      <c r="C91" s="880"/>
      <c r="D91" s="46"/>
      <c r="E91" s="46"/>
      <c r="F91" s="46"/>
      <c r="G91" s="46"/>
      <c r="H91" s="46"/>
      <c r="I91" s="46"/>
      <c r="J91" s="46"/>
      <c r="K91" s="46"/>
      <c r="L91" s="46"/>
      <c r="M91" s="46"/>
      <c r="N91" s="46"/>
      <c r="O91" s="69"/>
    </row>
    <row r="92" spans="1:15" s="18" customFormat="1">
      <c r="A92" s="4"/>
      <c r="B92" s="536" t="s">
        <v>512</v>
      </c>
      <c r="C92" s="88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79">
        <f>'2. LRAMVA Threshold'!O43</f>
        <v>0</v>
      </c>
      <c r="D95" s="46"/>
      <c r="E95" s="46"/>
      <c r="F95" s="46"/>
      <c r="G95" s="46"/>
      <c r="H95" s="46"/>
      <c r="I95" s="46"/>
      <c r="J95" s="46"/>
      <c r="K95" s="46"/>
      <c r="L95" s="46"/>
      <c r="M95" s="46"/>
      <c r="N95" s="46"/>
      <c r="O95" s="69"/>
    </row>
    <row r="96" spans="1:15" s="18" customFormat="1" outlineLevel="1">
      <c r="A96" s="4"/>
      <c r="B96" s="536" t="s">
        <v>510</v>
      </c>
      <c r="C96" s="880"/>
      <c r="D96" s="46"/>
      <c r="E96" s="46"/>
      <c r="F96" s="46"/>
      <c r="G96" s="46"/>
      <c r="H96" s="46"/>
      <c r="I96" s="46"/>
      <c r="J96" s="46"/>
      <c r="K96" s="46"/>
      <c r="L96" s="46"/>
      <c r="M96" s="46"/>
      <c r="N96" s="46"/>
      <c r="O96" s="69"/>
    </row>
    <row r="97" spans="1:15" s="18" customFormat="1" outlineLevel="1">
      <c r="A97" s="4"/>
      <c r="B97" s="536" t="s">
        <v>511</v>
      </c>
      <c r="C97" s="880"/>
      <c r="D97" s="46"/>
      <c r="E97" s="46"/>
      <c r="F97" s="46"/>
      <c r="G97" s="46"/>
      <c r="H97" s="46"/>
      <c r="I97" s="46"/>
      <c r="J97" s="46"/>
      <c r="K97" s="46"/>
      <c r="L97" s="46"/>
      <c r="M97" s="46"/>
      <c r="N97" s="46"/>
      <c r="O97" s="69"/>
    </row>
    <row r="98" spans="1:15" s="18" customFormat="1" outlineLevel="1">
      <c r="A98" s="4"/>
      <c r="B98" s="536" t="s">
        <v>489</v>
      </c>
      <c r="C98" s="880"/>
      <c r="D98" s="46"/>
      <c r="E98" s="46"/>
      <c r="F98" s="46"/>
      <c r="G98" s="46"/>
      <c r="H98" s="46"/>
      <c r="I98" s="46"/>
      <c r="J98" s="46"/>
      <c r="K98" s="46"/>
      <c r="L98" s="46"/>
      <c r="M98" s="46"/>
      <c r="N98" s="46"/>
      <c r="O98" s="69"/>
    </row>
    <row r="99" spans="1:15" s="18" customFormat="1">
      <c r="A99" s="4"/>
      <c r="B99" s="536" t="s">
        <v>512</v>
      </c>
      <c r="C99" s="88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79">
        <f>'2. LRAMVA Threshold'!P43</f>
        <v>0</v>
      </c>
      <c r="D102" s="46"/>
      <c r="E102" s="46"/>
      <c r="F102" s="46"/>
      <c r="G102" s="46"/>
      <c r="H102" s="46"/>
      <c r="I102" s="46"/>
      <c r="J102" s="46"/>
      <c r="K102" s="46"/>
      <c r="L102" s="46"/>
      <c r="M102" s="46"/>
      <c r="N102" s="46"/>
      <c r="O102" s="69"/>
    </row>
    <row r="103" spans="1:15" s="18" customFormat="1" outlineLevel="1">
      <c r="A103" s="4"/>
      <c r="B103" s="536" t="s">
        <v>510</v>
      </c>
      <c r="C103" s="880"/>
      <c r="D103" s="46"/>
      <c r="E103" s="46"/>
      <c r="F103" s="46"/>
      <c r="G103" s="46"/>
      <c r="H103" s="46"/>
      <c r="I103" s="46"/>
      <c r="J103" s="46"/>
      <c r="K103" s="46"/>
      <c r="L103" s="46"/>
      <c r="M103" s="46"/>
      <c r="N103" s="46"/>
      <c r="O103" s="69"/>
    </row>
    <row r="104" spans="1:15" s="18" customFormat="1" outlineLevel="1">
      <c r="A104" s="4"/>
      <c r="B104" s="536" t="s">
        <v>511</v>
      </c>
      <c r="C104" s="880"/>
      <c r="D104" s="46"/>
      <c r="E104" s="46"/>
      <c r="F104" s="46"/>
      <c r="G104" s="46"/>
      <c r="H104" s="46"/>
      <c r="I104" s="46"/>
      <c r="J104" s="46"/>
      <c r="K104" s="46"/>
      <c r="L104" s="46"/>
      <c r="M104" s="46"/>
      <c r="N104" s="46"/>
      <c r="O104" s="69"/>
    </row>
    <row r="105" spans="1:15" s="18" customFormat="1" outlineLevel="1">
      <c r="A105" s="4"/>
      <c r="B105" s="536" t="s">
        <v>489</v>
      </c>
      <c r="C105" s="880"/>
      <c r="D105" s="46"/>
      <c r="E105" s="46"/>
      <c r="F105" s="46"/>
      <c r="G105" s="46"/>
      <c r="H105" s="46"/>
      <c r="I105" s="46"/>
      <c r="J105" s="46"/>
      <c r="K105" s="46"/>
      <c r="L105" s="46"/>
      <c r="M105" s="46"/>
      <c r="N105" s="46"/>
      <c r="O105" s="69"/>
    </row>
    <row r="106" spans="1:15" s="18" customFormat="1">
      <c r="A106" s="4"/>
      <c r="B106" s="536" t="s">
        <v>512</v>
      </c>
      <c r="C106" s="88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79">
        <f>'2. LRAMVA Threshold'!Q43</f>
        <v>0</v>
      </c>
      <c r="D109" s="46"/>
      <c r="E109" s="46"/>
      <c r="F109" s="46"/>
      <c r="G109" s="46"/>
      <c r="H109" s="46"/>
      <c r="I109" s="46"/>
      <c r="J109" s="46"/>
      <c r="K109" s="46"/>
      <c r="L109" s="46"/>
      <c r="M109" s="46"/>
      <c r="N109" s="46"/>
      <c r="O109" s="69"/>
    </row>
    <row r="110" spans="1:15" s="18" customFormat="1" outlineLevel="1">
      <c r="A110" s="4"/>
      <c r="B110" s="536" t="s">
        <v>510</v>
      </c>
      <c r="C110" s="880"/>
      <c r="D110" s="46"/>
      <c r="E110" s="46"/>
      <c r="F110" s="46"/>
      <c r="G110" s="46"/>
      <c r="H110" s="46"/>
      <c r="I110" s="46"/>
      <c r="J110" s="46"/>
      <c r="K110" s="46"/>
      <c r="L110" s="46"/>
      <c r="M110" s="46"/>
      <c r="N110" s="46"/>
      <c r="O110" s="69"/>
    </row>
    <row r="111" spans="1:15" s="18" customFormat="1" outlineLevel="1">
      <c r="A111" s="4"/>
      <c r="B111" s="536" t="s">
        <v>511</v>
      </c>
      <c r="C111" s="880"/>
      <c r="D111" s="46"/>
      <c r="E111" s="46"/>
      <c r="F111" s="46"/>
      <c r="G111" s="46"/>
      <c r="H111" s="46"/>
      <c r="I111" s="46"/>
      <c r="J111" s="46"/>
      <c r="K111" s="46"/>
      <c r="L111" s="46"/>
      <c r="M111" s="46"/>
      <c r="N111" s="46"/>
      <c r="O111" s="69"/>
    </row>
    <row r="112" spans="1:15" s="18" customFormat="1" outlineLevel="1">
      <c r="A112" s="4"/>
      <c r="B112" s="536" t="s">
        <v>489</v>
      </c>
      <c r="C112" s="880"/>
      <c r="D112" s="46"/>
      <c r="E112" s="46"/>
      <c r="F112" s="46"/>
      <c r="G112" s="46"/>
      <c r="H112" s="46"/>
      <c r="I112" s="46"/>
      <c r="J112" s="46"/>
      <c r="K112" s="46"/>
      <c r="L112" s="46"/>
      <c r="M112" s="46"/>
      <c r="N112" s="46"/>
      <c r="O112" s="69"/>
    </row>
    <row r="113" spans="1:17" s="18" customFormat="1">
      <c r="A113" s="4"/>
      <c r="B113" s="536" t="s">
        <v>512</v>
      </c>
      <c r="C113" s="88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609</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883" t="s">
        <v>670</v>
      </c>
      <c r="C120" s="883"/>
      <c r="D120" s="883"/>
      <c r="E120" s="883"/>
      <c r="F120" s="883"/>
      <c r="G120" s="883"/>
      <c r="H120" s="883"/>
      <c r="I120" s="883"/>
      <c r="J120" s="883"/>
      <c r="K120" s="883"/>
      <c r="L120" s="883"/>
      <c r="M120" s="883"/>
      <c r="N120" s="883"/>
      <c r="O120" s="883"/>
      <c r="P120" s="88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50 - 4,999 kW</v>
      </c>
      <c r="F122" s="244" t="str">
        <f>'1.  LRAMVA Summary'!G52</f>
        <v>Large Use</v>
      </c>
      <c r="G122" s="244" t="str">
        <f>'1.  LRAMVA Summary'!H52</f>
        <v>Unmetered</v>
      </c>
      <c r="H122" s="244" t="str">
        <f>'1.  LRAMVA Summary'!I52</f>
        <v>Steet Lights</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826">
        <f t="shared" ref="C124:C130" si="30">HLOOKUP(B124,$E$15:$O$114,9,FALSE)*0</f>
        <v>0</v>
      </c>
      <c r="D124" s="827">
        <f t="shared" ref="D124:D130" si="31">HLOOKUP(B124,$E$15:$O$114,16,FALSE)*0</f>
        <v>0</v>
      </c>
      <c r="E124" s="828">
        <f t="shared" ref="E124:E130" si="32">HLOOKUP(B124,$E$15:$O$114,23,FALSE)*0</f>
        <v>0</v>
      </c>
      <c r="F124" s="827">
        <f>HLOOKUP(B124,$E$15:$O$114,30,FALSE)</f>
        <v>0</v>
      </c>
      <c r="G124" s="828">
        <f t="shared" ref="G124:G130" si="33">HLOOKUP(B124,$E$15:$O$114,37,FALSE)*0</f>
        <v>0</v>
      </c>
      <c r="H124" s="827">
        <f t="shared" ref="H124:H130" si="34">HLOOKUP(B124,$E$15:$O$114,44,FALSE)*0</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829">
        <f t="shared" si="30"/>
        <v>0</v>
      </c>
      <c r="D125" s="830">
        <f t="shared" si="31"/>
        <v>0</v>
      </c>
      <c r="E125" s="831">
        <f t="shared" si="32"/>
        <v>0</v>
      </c>
      <c r="F125" s="830">
        <f>HLOOKUP(B125,$E$15:$O$114,30,FALSE)</f>
        <v>0</v>
      </c>
      <c r="G125" s="831">
        <f t="shared" si="33"/>
        <v>0</v>
      </c>
      <c r="H125" s="830">
        <f t="shared" si="34"/>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5">HLOOKUP(B125,$E$15:$O$114,100,FALSE)</f>
        <v>0</v>
      </c>
    </row>
    <row r="126" spans="1:17">
      <c r="B126" s="501">
        <v>2013</v>
      </c>
      <c r="C126" s="829">
        <f t="shared" si="30"/>
        <v>0</v>
      </c>
      <c r="D126" s="830">
        <f t="shared" si="31"/>
        <v>0</v>
      </c>
      <c r="E126" s="831">
        <f t="shared" si="32"/>
        <v>0</v>
      </c>
      <c r="F126" s="830">
        <f t="shared" ref="F126:F133" si="36">HLOOKUP(B126,$E$15:$O$114,30,FALSE)</f>
        <v>0</v>
      </c>
      <c r="G126" s="831">
        <f t="shared" si="33"/>
        <v>0</v>
      </c>
      <c r="H126" s="830">
        <f t="shared" si="34"/>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5"/>
        <v>0</v>
      </c>
    </row>
    <row r="127" spans="1:17">
      <c r="B127" s="501">
        <v>2014</v>
      </c>
      <c r="C127" s="829">
        <f t="shared" si="30"/>
        <v>0</v>
      </c>
      <c r="D127" s="830">
        <f t="shared" si="31"/>
        <v>0</v>
      </c>
      <c r="E127" s="831">
        <f t="shared" si="32"/>
        <v>0</v>
      </c>
      <c r="F127" s="830">
        <f>HLOOKUP(B127,$E$15:$O$114,30,FALSE)</f>
        <v>0</v>
      </c>
      <c r="G127" s="831">
        <f t="shared" si="33"/>
        <v>0</v>
      </c>
      <c r="H127" s="830">
        <f t="shared" si="34"/>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829">
        <f t="shared" si="30"/>
        <v>0</v>
      </c>
      <c r="D128" s="830">
        <f t="shared" si="31"/>
        <v>0</v>
      </c>
      <c r="E128" s="831">
        <f t="shared" si="32"/>
        <v>0</v>
      </c>
      <c r="F128" s="830">
        <f t="shared" si="36"/>
        <v>0</v>
      </c>
      <c r="G128" s="831">
        <f t="shared" si="33"/>
        <v>0</v>
      </c>
      <c r="H128" s="830">
        <f t="shared" si="34"/>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5"/>
        <v>0</v>
      </c>
    </row>
    <row r="129" spans="2:16">
      <c r="B129" s="501">
        <v>2016</v>
      </c>
      <c r="C129" s="829">
        <f t="shared" si="30"/>
        <v>0</v>
      </c>
      <c r="D129" s="830">
        <f t="shared" si="31"/>
        <v>0</v>
      </c>
      <c r="E129" s="831">
        <f t="shared" si="32"/>
        <v>0</v>
      </c>
      <c r="F129" s="830">
        <f t="shared" si="36"/>
        <v>0</v>
      </c>
      <c r="G129" s="831">
        <f t="shared" si="33"/>
        <v>0</v>
      </c>
      <c r="H129" s="830">
        <f t="shared" si="34"/>
        <v>0</v>
      </c>
      <c r="I129" s="684">
        <f t="shared" si="37"/>
        <v>0</v>
      </c>
      <c r="J129" s="684">
        <f t="shared" si="38"/>
        <v>0</v>
      </c>
      <c r="K129" s="684">
        <f t="shared" si="39"/>
        <v>0</v>
      </c>
      <c r="L129" s="684">
        <f t="shared" si="43"/>
        <v>0</v>
      </c>
      <c r="M129" s="684">
        <f t="shared" si="40"/>
        <v>0</v>
      </c>
      <c r="N129" s="684">
        <f t="shared" si="41"/>
        <v>0</v>
      </c>
      <c r="O129" s="684">
        <f t="shared" si="42"/>
        <v>0</v>
      </c>
      <c r="P129" s="684">
        <f t="shared" si="35"/>
        <v>0</v>
      </c>
    </row>
    <row r="130" spans="2:16">
      <c r="B130" s="501">
        <v>2017</v>
      </c>
      <c r="C130" s="829">
        <f t="shared" si="30"/>
        <v>0</v>
      </c>
      <c r="D130" s="830">
        <f t="shared" si="31"/>
        <v>0</v>
      </c>
      <c r="E130" s="831">
        <f t="shared" si="32"/>
        <v>0</v>
      </c>
      <c r="F130" s="830">
        <f t="shared" si="36"/>
        <v>0</v>
      </c>
      <c r="G130" s="831">
        <f t="shared" si="33"/>
        <v>0</v>
      </c>
      <c r="H130" s="830">
        <f t="shared" si="34"/>
        <v>0</v>
      </c>
      <c r="I130" s="684">
        <f t="shared" si="37"/>
        <v>0</v>
      </c>
      <c r="J130" s="684">
        <f t="shared" si="38"/>
        <v>0</v>
      </c>
      <c r="K130" s="684">
        <f t="shared" si="39"/>
        <v>0</v>
      </c>
      <c r="L130" s="684">
        <f t="shared" si="43"/>
        <v>0</v>
      </c>
      <c r="M130" s="684">
        <f t="shared" si="40"/>
        <v>0</v>
      </c>
      <c r="N130" s="684">
        <f t="shared" si="41"/>
        <v>0</v>
      </c>
      <c r="O130" s="684">
        <f t="shared" si="42"/>
        <v>0</v>
      </c>
      <c r="P130" s="684">
        <f t="shared" si="35"/>
        <v>0</v>
      </c>
    </row>
    <row r="131" spans="2:16">
      <c r="B131" s="501">
        <v>2018</v>
      </c>
      <c r="C131" s="682">
        <f t="shared" ref="C131:C133" si="44">HLOOKUP(B131,$E$15:$O$114,9,FALSE)</f>
        <v>2.2000000000000001E-3</v>
      </c>
      <c r="D131" s="683">
        <f t="shared" ref="D131:D133" si="45">HLOOKUP(B131,$E$15:$O$114,16,FALSE)</f>
        <v>1.17E-2</v>
      </c>
      <c r="E131" s="684">
        <f t="shared" ref="E131:E133" si="46">HLOOKUP(B131,$E$15:$O$114,23,FALSE)</f>
        <v>2.3058999999999998</v>
      </c>
      <c r="F131" s="683">
        <f t="shared" si="36"/>
        <v>1.5716000000000001</v>
      </c>
      <c r="G131" s="684">
        <f t="shared" ref="G131:G132" si="47">HLOOKUP(B131,$E$15:$O$114,37,FALSE)</f>
        <v>5.7000000000000002E-3</v>
      </c>
      <c r="H131" s="683">
        <f t="shared" ref="H131:H133" si="48">HLOOKUP(B131,$E$15:$O$114,44,FALSE)</f>
        <v>11.3993</v>
      </c>
      <c r="I131" s="684">
        <f t="shared" si="37"/>
        <v>0</v>
      </c>
      <c r="J131" s="684">
        <f t="shared" si="38"/>
        <v>0</v>
      </c>
      <c r="K131" s="684">
        <f t="shared" si="39"/>
        <v>0</v>
      </c>
      <c r="L131" s="684">
        <f t="shared" si="43"/>
        <v>0</v>
      </c>
      <c r="M131" s="684">
        <f t="shared" si="40"/>
        <v>0</v>
      </c>
      <c r="N131" s="684">
        <f t="shared" si="41"/>
        <v>0</v>
      </c>
      <c r="O131" s="684">
        <f t="shared" si="42"/>
        <v>0</v>
      </c>
      <c r="P131" s="684">
        <f t="shared" si="35"/>
        <v>0</v>
      </c>
    </row>
    <row r="132" spans="2:16">
      <c r="B132" s="501">
        <v>2019</v>
      </c>
      <c r="C132" s="682">
        <f t="shared" si="44"/>
        <v>0</v>
      </c>
      <c r="D132" s="683">
        <f t="shared" si="45"/>
        <v>1.17E-2</v>
      </c>
      <c r="E132" s="684">
        <f t="shared" si="46"/>
        <v>2.3574000000000002</v>
      </c>
      <c r="F132" s="683">
        <f t="shared" si="36"/>
        <v>2.3574000000000002</v>
      </c>
      <c r="G132" s="684">
        <f t="shared" si="47"/>
        <v>5.4000000000000003E-3</v>
      </c>
      <c r="H132" s="683">
        <f t="shared" si="48"/>
        <v>1.8891</v>
      </c>
      <c r="I132" s="684">
        <f t="shared" si="37"/>
        <v>0</v>
      </c>
      <c r="J132" s="684">
        <f t="shared" si="38"/>
        <v>0</v>
      </c>
      <c r="K132" s="684">
        <f t="shared" si="39"/>
        <v>0</v>
      </c>
      <c r="L132" s="684">
        <f t="shared" si="43"/>
        <v>0</v>
      </c>
      <c r="M132" s="684">
        <f t="shared" si="40"/>
        <v>0</v>
      </c>
      <c r="N132" s="684">
        <f t="shared" si="41"/>
        <v>0</v>
      </c>
      <c r="O132" s="684">
        <f t="shared" si="42"/>
        <v>0</v>
      </c>
      <c r="P132" s="684">
        <f t="shared" si="35"/>
        <v>0</v>
      </c>
    </row>
    <row r="133" spans="2:16" hidden="1">
      <c r="B133" s="502">
        <v>2020</v>
      </c>
      <c r="C133" s="685">
        <f t="shared" si="44"/>
        <v>0</v>
      </c>
      <c r="D133" s="686">
        <f t="shared" si="45"/>
        <v>0</v>
      </c>
      <c r="E133" s="687">
        <f t="shared" si="46"/>
        <v>0</v>
      </c>
      <c r="F133" s="686">
        <f t="shared" si="36"/>
        <v>0</v>
      </c>
      <c r="G133" s="687">
        <f>HLOOKUP(B133,$E$15:$O$114,37,FALSE)</f>
        <v>0</v>
      </c>
      <c r="H133" s="686">
        <f t="shared" si="48"/>
        <v>0</v>
      </c>
      <c r="I133" s="687">
        <f t="shared" si="37"/>
        <v>0</v>
      </c>
      <c r="J133" s="687">
        <f t="shared" si="38"/>
        <v>0</v>
      </c>
      <c r="K133" s="687">
        <f t="shared" si="39"/>
        <v>0</v>
      </c>
      <c r="L133" s="687">
        <f t="shared" si="43"/>
        <v>0</v>
      </c>
      <c r="M133" s="687">
        <f t="shared" si="40"/>
        <v>0</v>
      </c>
      <c r="N133" s="687">
        <f t="shared" si="41"/>
        <v>0</v>
      </c>
      <c r="O133" s="687">
        <f t="shared" si="42"/>
        <v>0</v>
      </c>
      <c r="P133" s="687">
        <f t="shared" si="35"/>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6"/>
  <sheetViews>
    <sheetView zoomScale="90" zoomScaleNormal="90" workbookViewId="0">
      <selection activeCell="B16" sqref="B16:X16"/>
    </sheetView>
  </sheetViews>
  <sheetFormatPr defaultColWidth="9" defaultRowHeight="15"/>
  <cols>
    <col min="1" max="16384" width="9" style="12"/>
  </cols>
  <sheetData>
    <row r="14" spans="2:24" ht="15.75">
      <c r="B14" s="588" t="s">
        <v>504</v>
      </c>
    </row>
    <row r="15" spans="2:24" ht="15.75">
      <c r="B15" s="588"/>
    </row>
    <row r="16" spans="2:24" s="668" customFormat="1" ht="28.5" customHeight="1">
      <c r="B16" s="889" t="s">
        <v>629</v>
      </c>
      <c r="C16" s="889"/>
      <c r="D16" s="889"/>
      <c r="E16" s="889"/>
      <c r="F16" s="889"/>
      <c r="G16" s="889"/>
      <c r="H16" s="889"/>
      <c r="I16" s="889"/>
      <c r="J16" s="889"/>
      <c r="K16" s="889"/>
      <c r="L16" s="889"/>
      <c r="M16" s="889"/>
      <c r="N16" s="889"/>
      <c r="O16" s="889"/>
      <c r="P16" s="889"/>
      <c r="Q16" s="889"/>
      <c r="R16" s="889"/>
      <c r="S16" s="889"/>
      <c r="T16" s="889"/>
      <c r="U16" s="889"/>
      <c r="V16" s="889"/>
      <c r="W16" s="889"/>
      <c r="X16" s="889"/>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Jeff Klassen</cp:lastModifiedBy>
  <cp:lastPrinted>2017-05-24T00:43:43Z</cp:lastPrinted>
  <dcterms:created xsi:type="dcterms:W3CDTF">2012-03-05T18:56:04Z</dcterms:created>
  <dcterms:modified xsi:type="dcterms:W3CDTF">2021-01-08T16:02:10Z</dcterms:modified>
</cp:coreProperties>
</file>