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RATE APPLICATIONS\2021 IRM\OEB Questions\Information sent back to OEB staff\"/>
    </mc:Choice>
  </mc:AlternateContent>
  <bookViews>
    <workbookView xWindow="0" yWindow="0" windowWidth="25200" windowHeight="11550" activeTab="1"/>
  </bookViews>
  <sheets>
    <sheet name="Summary kWh" sheetId="4" r:id="rId1"/>
    <sheet name="Summary kW" sheetId="5" r:id="rId2"/>
    <sheet name="2019 ERII Complete" sheetId="2" r:id="rId3"/>
    <sheet name="PSUP 2019 Complete " sheetId="3" r:id="rId4"/>
  </sheets>
  <externalReferences>
    <externalReference r:id="rId5"/>
  </externalReferences>
  <definedNames>
    <definedName name="LDC_Name">[1]Lookup!$A$2:$A$73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9" i="2" l="1"/>
  <c r="H29" i="5"/>
  <c r="H30" i="5"/>
  <c r="H31" i="5"/>
  <c r="H32" i="5"/>
  <c r="H21" i="5"/>
  <c r="H21" i="4"/>
  <c r="H22" i="4" s="1"/>
  <c r="H23" i="5" l="1"/>
  <c r="H23" i="4"/>
  <c r="H22" i="5"/>
  <c r="C29" i="5"/>
  <c r="C24" i="5"/>
  <c r="M33" i="5"/>
  <c r="K33" i="5"/>
  <c r="B33" i="5"/>
  <c r="M32" i="5"/>
  <c r="K32" i="5"/>
  <c r="B32" i="5"/>
  <c r="M31" i="5"/>
  <c r="K31" i="5"/>
  <c r="B31" i="5"/>
  <c r="M30" i="5"/>
  <c r="K30" i="5"/>
  <c r="B30" i="5"/>
  <c r="B29" i="5"/>
  <c r="M26" i="5"/>
  <c r="B26" i="5"/>
  <c r="M25" i="5"/>
  <c r="K25" i="5"/>
  <c r="B24" i="5"/>
  <c r="M23" i="5"/>
  <c r="K23" i="5"/>
  <c r="B23" i="5"/>
  <c r="M22" i="5"/>
  <c r="K22" i="5"/>
  <c r="B22" i="5"/>
  <c r="M21" i="5"/>
  <c r="K21" i="5"/>
  <c r="B21" i="5"/>
  <c r="N13" i="5"/>
  <c r="M13" i="5"/>
  <c r="L13" i="5"/>
  <c r="K13" i="5"/>
  <c r="J13" i="5"/>
  <c r="I13" i="5"/>
  <c r="H13" i="5"/>
  <c r="G13" i="5"/>
  <c r="F13" i="5"/>
  <c r="E13" i="5"/>
  <c r="D13" i="5"/>
  <c r="C13" i="5"/>
  <c r="N12" i="5"/>
  <c r="M12" i="5"/>
  <c r="L12" i="5"/>
  <c r="K12" i="5"/>
  <c r="J12" i="5"/>
  <c r="I12" i="5"/>
  <c r="H12" i="5"/>
  <c r="G12" i="5"/>
  <c r="F12" i="5"/>
  <c r="E12" i="5"/>
  <c r="D12" i="5"/>
  <c r="C31" i="5" s="1"/>
  <c r="I31" i="5" s="1"/>
  <c r="C12" i="5"/>
  <c r="N11" i="5"/>
  <c r="M11" i="5"/>
  <c r="L11" i="5"/>
  <c r="K11" i="5"/>
  <c r="J11" i="5"/>
  <c r="I11" i="5"/>
  <c r="I14" i="5" s="1"/>
  <c r="H11" i="5"/>
  <c r="H14" i="5" s="1"/>
  <c r="G11" i="5"/>
  <c r="F11" i="5"/>
  <c r="E11" i="5"/>
  <c r="D11" i="5"/>
  <c r="C11" i="5"/>
  <c r="M32" i="4"/>
  <c r="K32" i="4"/>
  <c r="B32" i="4"/>
  <c r="M31" i="4"/>
  <c r="K31" i="4"/>
  <c r="B31" i="4"/>
  <c r="M30" i="4"/>
  <c r="K30" i="4"/>
  <c r="B30" i="4"/>
  <c r="M29" i="4"/>
  <c r="K29" i="4"/>
  <c r="B29" i="4"/>
  <c r="E28" i="4"/>
  <c r="C28" i="4"/>
  <c r="B28" i="4"/>
  <c r="M25" i="4"/>
  <c r="B25" i="4"/>
  <c r="M24" i="4"/>
  <c r="K24" i="4"/>
  <c r="E23" i="4"/>
  <c r="C23" i="4"/>
  <c r="B23" i="4"/>
  <c r="M22" i="4"/>
  <c r="K22" i="4"/>
  <c r="B22" i="4"/>
  <c r="M21" i="4"/>
  <c r="K21" i="4"/>
  <c r="B21" i="4"/>
  <c r="M20" i="4"/>
  <c r="K20" i="4"/>
  <c r="B20" i="4"/>
  <c r="E19" i="4"/>
  <c r="E14" i="5" l="1"/>
  <c r="M14" i="5"/>
  <c r="F14" i="5"/>
  <c r="N14" i="5"/>
  <c r="G14" i="5"/>
  <c r="J14" i="5"/>
  <c r="D14" i="5"/>
  <c r="C33" i="5" s="1"/>
  <c r="L14" i="5"/>
  <c r="K14" i="5"/>
  <c r="H24" i="4"/>
  <c r="H24" i="5"/>
  <c r="C32" i="5"/>
  <c r="I32" i="5" s="1"/>
  <c r="L32" i="5" s="1"/>
  <c r="N32" i="5" s="1"/>
  <c r="L31" i="5"/>
  <c r="N31" i="5" s="1"/>
  <c r="C30" i="5"/>
  <c r="I30" i="5" s="1"/>
  <c r="L30" i="5" s="1"/>
  <c r="C14" i="5"/>
  <c r="O89" i="2"/>
  <c r="N89" i="2"/>
  <c r="M89" i="2"/>
  <c r="I89" i="2"/>
  <c r="H89" i="2"/>
  <c r="O86" i="2"/>
  <c r="N86" i="2"/>
  <c r="M86" i="2"/>
  <c r="L86" i="2"/>
  <c r="I86" i="2"/>
  <c r="H86" i="2"/>
  <c r="O79" i="2"/>
  <c r="N79" i="2"/>
  <c r="M79" i="2"/>
  <c r="L79" i="2"/>
  <c r="I79" i="2"/>
  <c r="H79" i="2"/>
  <c r="O54" i="2"/>
  <c r="F4" i="5" s="1"/>
  <c r="N54" i="2"/>
  <c r="E4" i="5" s="1"/>
  <c r="M54" i="2"/>
  <c r="D4" i="5" s="1"/>
  <c r="C22" i="5" s="1"/>
  <c r="I22" i="5" s="1"/>
  <c r="L54" i="2"/>
  <c r="C4" i="5" s="1"/>
  <c r="I54" i="2"/>
  <c r="H54" i="2"/>
  <c r="W85" i="2"/>
  <c r="V85" i="2"/>
  <c r="U85" i="2"/>
  <c r="T85" i="2"/>
  <c r="S85" i="2"/>
  <c r="R85" i="2"/>
  <c r="Q85" i="2"/>
  <c r="P85" i="2"/>
  <c r="W84" i="2"/>
  <c r="V84" i="2"/>
  <c r="U84" i="2"/>
  <c r="T84" i="2"/>
  <c r="S84" i="2"/>
  <c r="R84" i="2"/>
  <c r="Q84" i="2"/>
  <c r="P84" i="2"/>
  <c r="W53" i="2"/>
  <c r="V53" i="2"/>
  <c r="U53" i="2"/>
  <c r="T53" i="2"/>
  <c r="S53" i="2"/>
  <c r="R53" i="2"/>
  <c r="Q53" i="2"/>
  <c r="P53" i="2"/>
  <c r="W78" i="2"/>
  <c r="V78" i="2"/>
  <c r="U78" i="2"/>
  <c r="T78" i="2"/>
  <c r="S78" i="2"/>
  <c r="R78" i="2"/>
  <c r="Q78" i="2"/>
  <c r="P78" i="2"/>
  <c r="W77" i="2"/>
  <c r="V77" i="2"/>
  <c r="U77" i="2"/>
  <c r="T77" i="2"/>
  <c r="S77" i="2"/>
  <c r="R77" i="2"/>
  <c r="Q77" i="2"/>
  <c r="P77" i="2"/>
  <c r="F3" i="4" l="1"/>
  <c r="F3" i="5"/>
  <c r="C3" i="4"/>
  <c r="C20" i="4" s="1"/>
  <c r="I20" i="4" s="1"/>
  <c r="C3" i="5"/>
  <c r="D5" i="4"/>
  <c r="D5" i="5"/>
  <c r="C23" i="5" s="1"/>
  <c r="I23" i="5" s="1"/>
  <c r="E3" i="4"/>
  <c r="E20" i="4" s="1"/>
  <c r="L20" i="4" s="1"/>
  <c r="N20" i="4" s="1"/>
  <c r="E3" i="5"/>
  <c r="F5" i="4"/>
  <c r="F5" i="5"/>
  <c r="C5" i="4"/>
  <c r="C22" i="4" s="1"/>
  <c r="I22" i="4" s="1"/>
  <c r="C5" i="5"/>
  <c r="D3" i="4"/>
  <c r="D3" i="5"/>
  <c r="E5" i="4"/>
  <c r="E22" i="4" s="1"/>
  <c r="L22" i="4" s="1"/>
  <c r="N22" i="4" s="1"/>
  <c r="E5" i="5"/>
  <c r="E46" i="5"/>
  <c r="J46" i="5"/>
  <c r="L22" i="5"/>
  <c r="N22" i="5" s="1"/>
  <c r="H25" i="5"/>
  <c r="I25" i="5" s="1"/>
  <c r="I24" i="4"/>
  <c r="I33" i="5"/>
  <c r="J47" i="5"/>
  <c r="L33" i="5"/>
  <c r="N30" i="5"/>
  <c r="I90" i="2"/>
  <c r="O90" i="2"/>
  <c r="L90" i="2"/>
  <c r="M90" i="2"/>
  <c r="H90" i="2"/>
  <c r="N90" i="2"/>
  <c r="D4" i="4"/>
  <c r="E4" i="4"/>
  <c r="E21" i="4" s="1"/>
  <c r="C4" i="4"/>
  <c r="C21" i="4" s="1"/>
  <c r="I21" i="4" s="1"/>
  <c r="F4" i="4"/>
  <c r="D13" i="4"/>
  <c r="E13" i="4"/>
  <c r="E31" i="4" s="1"/>
  <c r="F13" i="4"/>
  <c r="G13" i="4"/>
  <c r="H13" i="4"/>
  <c r="I13" i="4"/>
  <c r="J13" i="4"/>
  <c r="K13" i="4"/>
  <c r="L13" i="4"/>
  <c r="M13" i="4"/>
  <c r="N13" i="4"/>
  <c r="C13" i="4"/>
  <c r="C31" i="4" s="1"/>
  <c r="I31" i="4" s="1"/>
  <c r="D12" i="4"/>
  <c r="E12" i="4"/>
  <c r="E30" i="4" s="1"/>
  <c r="F12" i="4"/>
  <c r="G12" i="4"/>
  <c r="H12" i="4"/>
  <c r="I12" i="4"/>
  <c r="J12" i="4"/>
  <c r="K12" i="4"/>
  <c r="L12" i="4"/>
  <c r="M12" i="4"/>
  <c r="N12" i="4"/>
  <c r="C12" i="4"/>
  <c r="C30" i="4" s="1"/>
  <c r="I30" i="4" s="1"/>
  <c r="D11" i="4"/>
  <c r="E11" i="4"/>
  <c r="F11" i="4"/>
  <c r="F14" i="4" s="1"/>
  <c r="G11" i="4"/>
  <c r="G14" i="4" s="1"/>
  <c r="H11" i="4"/>
  <c r="H14" i="4" s="1"/>
  <c r="I11" i="4"/>
  <c r="J11" i="4"/>
  <c r="K11" i="4"/>
  <c r="L11" i="4"/>
  <c r="M11" i="4"/>
  <c r="N11" i="4"/>
  <c r="N14" i="4" s="1"/>
  <c r="C11" i="4"/>
  <c r="X11" i="3"/>
  <c r="W11" i="3"/>
  <c r="V11" i="3"/>
  <c r="U11" i="3"/>
  <c r="T11" i="3"/>
  <c r="S11" i="3"/>
  <c r="R11" i="3"/>
  <c r="Q11" i="3"/>
  <c r="P11" i="3"/>
  <c r="O11" i="3"/>
  <c r="N11" i="3"/>
  <c r="M11" i="3"/>
  <c r="I11" i="3"/>
  <c r="H11" i="3"/>
  <c r="M14" i="4" l="1"/>
  <c r="L14" i="4"/>
  <c r="D14" i="4"/>
  <c r="K14" i="4"/>
  <c r="J14" i="4"/>
  <c r="I14" i="4"/>
  <c r="D42" i="4"/>
  <c r="C7" i="5"/>
  <c r="E47" i="5"/>
  <c r="D7" i="5"/>
  <c r="C26" i="5" s="1"/>
  <c r="C21" i="5"/>
  <c r="I21" i="5" s="1"/>
  <c r="E7" i="5"/>
  <c r="F7" i="5"/>
  <c r="L23" i="5"/>
  <c r="F46" i="5"/>
  <c r="D43" i="4"/>
  <c r="L24" i="4"/>
  <c r="H42" i="4"/>
  <c r="H46" i="5"/>
  <c r="L25" i="5"/>
  <c r="J48" i="5"/>
  <c r="N33" i="5"/>
  <c r="P30" i="5" s="1"/>
  <c r="E48" i="5"/>
  <c r="E14" i="4"/>
  <c r="E32" i="4" s="1"/>
  <c r="E29" i="4"/>
  <c r="J42" i="4"/>
  <c r="L31" i="4"/>
  <c r="L30" i="4"/>
  <c r="F42" i="4"/>
  <c r="C14" i="4"/>
  <c r="C32" i="4" s="1"/>
  <c r="C29" i="4"/>
  <c r="I29" i="4" s="1"/>
  <c r="L21" i="4"/>
  <c r="I25" i="4"/>
  <c r="D44" i="4"/>
  <c r="E7" i="4"/>
  <c r="E25" i="4" s="1"/>
  <c r="D7" i="4"/>
  <c r="F7" i="4"/>
  <c r="C7" i="4"/>
  <c r="C25" i="4" s="1"/>
  <c r="W10" i="2"/>
  <c r="W11" i="2"/>
  <c r="W12" i="2"/>
  <c r="W13" i="2"/>
  <c r="W14" i="2"/>
  <c r="W15" i="2"/>
  <c r="W16" i="2"/>
  <c r="W17" i="2"/>
  <c r="W55" i="2"/>
  <c r="W56" i="2"/>
  <c r="W18" i="2"/>
  <c r="W19" i="2"/>
  <c r="W20" i="2"/>
  <c r="W21" i="2"/>
  <c r="W22" i="2"/>
  <c r="W57" i="2"/>
  <c r="W23" i="2"/>
  <c r="W24" i="2"/>
  <c r="W58" i="2"/>
  <c r="W25" i="2"/>
  <c r="W26" i="2"/>
  <c r="W59" i="2"/>
  <c r="W27" i="2"/>
  <c r="W28" i="2"/>
  <c r="W29" i="2"/>
  <c r="W60" i="2"/>
  <c r="W61" i="2"/>
  <c r="W62" i="2"/>
  <c r="W30" i="2"/>
  <c r="W31" i="2"/>
  <c r="W63" i="2"/>
  <c r="W32" i="2"/>
  <c r="W33" i="2"/>
  <c r="W34" i="2"/>
  <c r="W35" i="2"/>
  <c r="W36" i="2"/>
  <c r="W37" i="2"/>
  <c r="W80" i="2"/>
  <c r="W64" i="2"/>
  <c r="W65" i="2"/>
  <c r="W38" i="2"/>
  <c r="W66" i="2"/>
  <c r="W67" i="2"/>
  <c r="W50" i="2"/>
  <c r="W81" i="2"/>
  <c r="W68" i="2"/>
  <c r="W69" i="2"/>
  <c r="W39" i="2"/>
  <c r="W40" i="2"/>
  <c r="W70" i="2"/>
  <c r="W41" i="2"/>
  <c r="W42" i="2"/>
  <c r="W51" i="2"/>
  <c r="W82" i="2"/>
  <c r="W83" i="2"/>
  <c r="W43" i="2"/>
  <c r="W71" i="2"/>
  <c r="W72" i="2"/>
  <c r="W44" i="2"/>
  <c r="W73" i="2"/>
  <c r="W45" i="2"/>
  <c r="W74" i="2"/>
  <c r="W52" i="2"/>
  <c r="W75" i="2"/>
  <c r="W76" i="2"/>
  <c r="W46" i="2"/>
  <c r="W47" i="2"/>
  <c r="W48" i="2"/>
  <c r="W49" i="2"/>
  <c r="W9" i="2"/>
  <c r="W8" i="2"/>
  <c r="V10" i="2"/>
  <c r="V11" i="2"/>
  <c r="V12" i="2"/>
  <c r="V13" i="2"/>
  <c r="V14" i="2"/>
  <c r="V15" i="2"/>
  <c r="V16" i="2"/>
  <c r="V17" i="2"/>
  <c r="V55" i="2"/>
  <c r="V56" i="2"/>
  <c r="V18" i="2"/>
  <c r="V19" i="2"/>
  <c r="V20" i="2"/>
  <c r="V21" i="2"/>
  <c r="V22" i="2"/>
  <c r="V57" i="2"/>
  <c r="V23" i="2"/>
  <c r="V24" i="2"/>
  <c r="V58" i="2"/>
  <c r="V25" i="2"/>
  <c r="V26" i="2"/>
  <c r="V59" i="2"/>
  <c r="V27" i="2"/>
  <c r="V28" i="2"/>
  <c r="V29" i="2"/>
  <c r="V60" i="2"/>
  <c r="V61" i="2"/>
  <c r="V62" i="2"/>
  <c r="V30" i="2"/>
  <c r="V31" i="2"/>
  <c r="V63" i="2"/>
  <c r="V32" i="2"/>
  <c r="V33" i="2"/>
  <c r="V34" i="2"/>
  <c r="V35" i="2"/>
  <c r="V36" i="2"/>
  <c r="V37" i="2"/>
  <c r="V80" i="2"/>
  <c r="V64" i="2"/>
  <c r="V65" i="2"/>
  <c r="V38" i="2"/>
  <c r="V66" i="2"/>
  <c r="V67" i="2"/>
  <c r="V50" i="2"/>
  <c r="V81" i="2"/>
  <c r="V68" i="2"/>
  <c r="V69" i="2"/>
  <c r="V39" i="2"/>
  <c r="V40" i="2"/>
  <c r="V70" i="2"/>
  <c r="V41" i="2"/>
  <c r="V42" i="2"/>
  <c r="V51" i="2"/>
  <c r="V82" i="2"/>
  <c r="V83" i="2"/>
  <c r="V43" i="2"/>
  <c r="V71" i="2"/>
  <c r="V72" i="2"/>
  <c r="V44" i="2"/>
  <c r="V73" i="2"/>
  <c r="V45" i="2"/>
  <c r="V74" i="2"/>
  <c r="V52" i="2"/>
  <c r="V75" i="2"/>
  <c r="V76" i="2"/>
  <c r="V46" i="2"/>
  <c r="V47" i="2"/>
  <c r="V48" i="2"/>
  <c r="V49" i="2"/>
  <c r="V9" i="2"/>
  <c r="V8" i="2"/>
  <c r="U10" i="2"/>
  <c r="U11" i="2"/>
  <c r="U12" i="2"/>
  <c r="U13" i="2"/>
  <c r="U14" i="2"/>
  <c r="U15" i="2"/>
  <c r="U16" i="2"/>
  <c r="U17" i="2"/>
  <c r="U55" i="2"/>
  <c r="U56" i="2"/>
  <c r="U18" i="2"/>
  <c r="U19" i="2"/>
  <c r="U20" i="2"/>
  <c r="U21" i="2"/>
  <c r="U22" i="2"/>
  <c r="U57" i="2"/>
  <c r="U23" i="2"/>
  <c r="U24" i="2"/>
  <c r="U58" i="2"/>
  <c r="U25" i="2"/>
  <c r="U26" i="2"/>
  <c r="U59" i="2"/>
  <c r="U27" i="2"/>
  <c r="U28" i="2"/>
  <c r="U29" i="2"/>
  <c r="U60" i="2"/>
  <c r="U61" i="2"/>
  <c r="U62" i="2"/>
  <c r="U30" i="2"/>
  <c r="U31" i="2"/>
  <c r="U63" i="2"/>
  <c r="U32" i="2"/>
  <c r="U33" i="2"/>
  <c r="U34" i="2"/>
  <c r="U35" i="2"/>
  <c r="U36" i="2"/>
  <c r="U37" i="2"/>
  <c r="U80" i="2"/>
  <c r="U64" i="2"/>
  <c r="U65" i="2"/>
  <c r="U38" i="2"/>
  <c r="U66" i="2"/>
  <c r="U67" i="2"/>
  <c r="U50" i="2"/>
  <c r="U81" i="2"/>
  <c r="U68" i="2"/>
  <c r="U69" i="2"/>
  <c r="U39" i="2"/>
  <c r="U40" i="2"/>
  <c r="U70" i="2"/>
  <c r="U41" i="2"/>
  <c r="U42" i="2"/>
  <c r="U51" i="2"/>
  <c r="U82" i="2"/>
  <c r="U83" i="2"/>
  <c r="U43" i="2"/>
  <c r="U71" i="2"/>
  <c r="U72" i="2"/>
  <c r="U44" i="2"/>
  <c r="U73" i="2"/>
  <c r="U45" i="2"/>
  <c r="U74" i="2"/>
  <c r="U52" i="2"/>
  <c r="U75" i="2"/>
  <c r="U76" i="2"/>
  <c r="U46" i="2"/>
  <c r="U47" i="2"/>
  <c r="U48" i="2"/>
  <c r="U49" i="2"/>
  <c r="U9" i="2"/>
  <c r="U8" i="2"/>
  <c r="T10" i="2"/>
  <c r="T11" i="2"/>
  <c r="T12" i="2"/>
  <c r="T13" i="2"/>
  <c r="T14" i="2"/>
  <c r="T15" i="2"/>
  <c r="T16" i="2"/>
  <c r="T17" i="2"/>
  <c r="T55" i="2"/>
  <c r="T56" i="2"/>
  <c r="T18" i="2"/>
  <c r="T19" i="2"/>
  <c r="T20" i="2"/>
  <c r="T21" i="2"/>
  <c r="T22" i="2"/>
  <c r="T57" i="2"/>
  <c r="T23" i="2"/>
  <c r="T24" i="2"/>
  <c r="T58" i="2"/>
  <c r="T25" i="2"/>
  <c r="T26" i="2"/>
  <c r="T59" i="2"/>
  <c r="T27" i="2"/>
  <c r="T28" i="2"/>
  <c r="T29" i="2"/>
  <c r="T60" i="2"/>
  <c r="T61" i="2"/>
  <c r="T62" i="2"/>
  <c r="T30" i="2"/>
  <c r="T31" i="2"/>
  <c r="T63" i="2"/>
  <c r="T32" i="2"/>
  <c r="T33" i="2"/>
  <c r="T34" i="2"/>
  <c r="T35" i="2"/>
  <c r="T36" i="2"/>
  <c r="T37" i="2"/>
  <c r="T80" i="2"/>
  <c r="T64" i="2"/>
  <c r="T65" i="2"/>
  <c r="T38" i="2"/>
  <c r="T66" i="2"/>
  <c r="T67" i="2"/>
  <c r="T50" i="2"/>
  <c r="T81" i="2"/>
  <c r="T68" i="2"/>
  <c r="T69" i="2"/>
  <c r="T39" i="2"/>
  <c r="T40" i="2"/>
  <c r="T70" i="2"/>
  <c r="T41" i="2"/>
  <c r="T42" i="2"/>
  <c r="T51" i="2"/>
  <c r="T82" i="2"/>
  <c r="T83" i="2"/>
  <c r="T43" i="2"/>
  <c r="T71" i="2"/>
  <c r="T72" i="2"/>
  <c r="T44" i="2"/>
  <c r="T73" i="2"/>
  <c r="T45" i="2"/>
  <c r="T74" i="2"/>
  <c r="T52" i="2"/>
  <c r="T75" i="2"/>
  <c r="T76" i="2"/>
  <c r="T46" i="2"/>
  <c r="T47" i="2"/>
  <c r="T48" i="2"/>
  <c r="T49" i="2"/>
  <c r="T9" i="2"/>
  <c r="T8" i="2"/>
  <c r="S10" i="2"/>
  <c r="S11" i="2"/>
  <c r="S12" i="2"/>
  <c r="S13" i="2"/>
  <c r="S14" i="2"/>
  <c r="S15" i="2"/>
  <c r="S16" i="2"/>
  <c r="S17" i="2"/>
  <c r="S55" i="2"/>
  <c r="S56" i="2"/>
  <c r="S18" i="2"/>
  <c r="S19" i="2"/>
  <c r="S20" i="2"/>
  <c r="S21" i="2"/>
  <c r="S22" i="2"/>
  <c r="S57" i="2"/>
  <c r="S23" i="2"/>
  <c r="S24" i="2"/>
  <c r="S58" i="2"/>
  <c r="S25" i="2"/>
  <c r="S26" i="2"/>
  <c r="S59" i="2"/>
  <c r="S27" i="2"/>
  <c r="S28" i="2"/>
  <c r="S29" i="2"/>
  <c r="S60" i="2"/>
  <c r="S61" i="2"/>
  <c r="S62" i="2"/>
  <c r="S30" i="2"/>
  <c r="S31" i="2"/>
  <c r="S63" i="2"/>
  <c r="S32" i="2"/>
  <c r="S33" i="2"/>
  <c r="S34" i="2"/>
  <c r="S35" i="2"/>
  <c r="S36" i="2"/>
  <c r="S37" i="2"/>
  <c r="S80" i="2"/>
  <c r="S64" i="2"/>
  <c r="S65" i="2"/>
  <c r="S38" i="2"/>
  <c r="S66" i="2"/>
  <c r="S67" i="2"/>
  <c r="S50" i="2"/>
  <c r="S81" i="2"/>
  <c r="S68" i="2"/>
  <c r="S69" i="2"/>
  <c r="S39" i="2"/>
  <c r="S40" i="2"/>
  <c r="S70" i="2"/>
  <c r="S41" i="2"/>
  <c r="S42" i="2"/>
  <c r="S51" i="2"/>
  <c r="S82" i="2"/>
  <c r="S83" i="2"/>
  <c r="S43" i="2"/>
  <c r="S71" i="2"/>
  <c r="S72" i="2"/>
  <c r="S44" i="2"/>
  <c r="S73" i="2"/>
  <c r="S45" i="2"/>
  <c r="S74" i="2"/>
  <c r="S52" i="2"/>
  <c r="S75" i="2"/>
  <c r="S76" i="2"/>
  <c r="S46" i="2"/>
  <c r="S47" i="2"/>
  <c r="S48" i="2"/>
  <c r="S49" i="2"/>
  <c r="S9" i="2"/>
  <c r="S8" i="2"/>
  <c r="R10" i="2"/>
  <c r="R11" i="2"/>
  <c r="R12" i="2"/>
  <c r="R13" i="2"/>
  <c r="R14" i="2"/>
  <c r="R15" i="2"/>
  <c r="R16" i="2"/>
  <c r="R17" i="2"/>
  <c r="R55" i="2"/>
  <c r="R56" i="2"/>
  <c r="R18" i="2"/>
  <c r="R19" i="2"/>
  <c r="R20" i="2"/>
  <c r="R21" i="2"/>
  <c r="R22" i="2"/>
  <c r="R57" i="2"/>
  <c r="R23" i="2"/>
  <c r="R24" i="2"/>
  <c r="R58" i="2"/>
  <c r="R25" i="2"/>
  <c r="R26" i="2"/>
  <c r="R59" i="2"/>
  <c r="R27" i="2"/>
  <c r="R28" i="2"/>
  <c r="R29" i="2"/>
  <c r="R60" i="2"/>
  <c r="R61" i="2"/>
  <c r="R62" i="2"/>
  <c r="R30" i="2"/>
  <c r="R31" i="2"/>
  <c r="R63" i="2"/>
  <c r="R32" i="2"/>
  <c r="R33" i="2"/>
  <c r="R34" i="2"/>
  <c r="R35" i="2"/>
  <c r="R36" i="2"/>
  <c r="R37" i="2"/>
  <c r="R80" i="2"/>
  <c r="R64" i="2"/>
  <c r="R65" i="2"/>
  <c r="R38" i="2"/>
  <c r="R66" i="2"/>
  <c r="R67" i="2"/>
  <c r="R50" i="2"/>
  <c r="R81" i="2"/>
  <c r="R68" i="2"/>
  <c r="R69" i="2"/>
  <c r="R39" i="2"/>
  <c r="R40" i="2"/>
  <c r="R70" i="2"/>
  <c r="R41" i="2"/>
  <c r="R42" i="2"/>
  <c r="R51" i="2"/>
  <c r="R82" i="2"/>
  <c r="R83" i="2"/>
  <c r="R43" i="2"/>
  <c r="R71" i="2"/>
  <c r="R72" i="2"/>
  <c r="R44" i="2"/>
  <c r="R73" i="2"/>
  <c r="R45" i="2"/>
  <c r="R74" i="2"/>
  <c r="R52" i="2"/>
  <c r="R75" i="2"/>
  <c r="R76" i="2"/>
  <c r="R46" i="2"/>
  <c r="R47" i="2"/>
  <c r="R48" i="2"/>
  <c r="R49" i="2"/>
  <c r="R9" i="2"/>
  <c r="R8" i="2"/>
  <c r="Q10" i="2"/>
  <c r="Q11" i="2"/>
  <c r="Q12" i="2"/>
  <c r="Q13" i="2"/>
  <c r="Q14" i="2"/>
  <c r="Q15" i="2"/>
  <c r="Q16" i="2"/>
  <c r="Q17" i="2"/>
  <c r="Q55" i="2"/>
  <c r="Q56" i="2"/>
  <c r="Q18" i="2"/>
  <c r="Q19" i="2"/>
  <c r="Q20" i="2"/>
  <c r="Q21" i="2"/>
  <c r="Q22" i="2"/>
  <c r="Q57" i="2"/>
  <c r="Q23" i="2"/>
  <c r="Q24" i="2"/>
  <c r="Q58" i="2"/>
  <c r="Q25" i="2"/>
  <c r="Q26" i="2"/>
  <c r="Q59" i="2"/>
  <c r="Q27" i="2"/>
  <c r="Q28" i="2"/>
  <c r="Q29" i="2"/>
  <c r="Q60" i="2"/>
  <c r="Q61" i="2"/>
  <c r="Q62" i="2"/>
  <c r="Q30" i="2"/>
  <c r="Q31" i="2"/>
  <c r="Q63" i="2"/>
  <c r="Q32" i="2"/>
  <c r="Q33" i="2"/>
  <c r="Q34" i="2"/>
  <c r="Q35" i="2"/>
  <c r="Q36" i="2"/>
  <c r="Q37" i="2"/>
  <c r="Q80" i="2"/>
  <c r="Q64" i="2"/>
  <c r="Q65" i="2"/>
  <c r="Q38" i="2"/>
  <c r="Q66" i="2"/>
  <c r="Q67" i="2"/>
  <c r="Q50" i="2"/>
  <c r="Q81" i="2"/>
  <c r="Q68" i="2"/>
  <c r="Q69" i="2"/>
  <c r="Q39" i="2"/>
  <c r="Q40" i="2"/>
  <c r="Q70" i="2"/>
  <c r="Q41" i="2"/>
  <c r="Q42" i="2"/>
  <c r="Q51" i="2"/>
  <c r="Q82" i="2"/>
  <c r="Q83" i="2"/>
  <c r="Q43" i="2"/>
  <c r="Q71" i="2"/>
  <c r="Q72" i="2"/>
  <c r="Q44" i="2"/>
  <c r="Q73" i="2"/>
  <c r="Q45" i="2"/>
  <c r="Q74" i="2"/>
  <c r="Q52" i="2"/>
  <c r="Q75" i="2"/>
  <c r="Q76" i="2"/>
  <c r="Q46" i="2"/>
  <c r="Q47" i="2"/>
  <c r="Q48" i="2"/>
  <c r="Q49" i="2"/>
  <c r="P10" i="2"/>
  <c r="P11" i="2"/>
  <c r="P12" i="2"/>
  <c r="P13" i="2"/>
  <c r="P14" i="2"/>
  <c r="P15" i="2"/>
  <c r="P16" i="2"/>
  <c r="P17" i="2"/>
  <c r="P55" i="2"/>
  <c r="P56" i="2"/>
  <c r="P18" i="2"/>
  <c r="P19" i="2"/>
  <c r="P20" i="2"/>
  <c r="P21" i="2"/>
  <c r="P22" i="2"/>
  <c r="P57" i="2"/>
  <c r="P23" i="2"/>
  <c r="P24" i="2"/>
  <c r="P58" i="2"/>
  <c r="P25" i="2"/>
  <c r="P26" i="2"/>
  <c r="P59" i="2"/>
  <c r="P27" i="2"/>
  <c r="P28" i="2"/>
  <c r="P29" i="2"/>
  <c r="P60" i="2"/>
  <c r="P61" i="2"/>
  <c r="P62" i="2"/>
  <c r="P30" i="2"/>
  <c r="P31" i="2"/>
  <c r="P63" i="2"/>
  <c r="P32" i="2"/>
  <c r="P33" i="2"/>
  <c r="P34" i="2"/>
  <c r="P35" i="2"/>
  <c r="P36" i="2"/>
  <c r="P37" i="2"/>
  <c r="P80" i="2"/>
  <c r="P64" i="2"/>
  <c r="P65" i="2"/>
  <c r="P38" i="2"/>
  <c r="P66" i="2"/>
  <c r="P67" i="2"/>
  <c r="P50" i="2"/>
  <c r="P81" i="2"/>
  <c r="P68" i="2"/>
  <c r="P69" i="2"/>
  <c r="P39" i="2"/>
  <c r="P40" i="2"/>
  <c r="P70" i="2"/>
  <c r="P41" i="2"/>
  <c r="P42" i="2"/>
  <c r="P51" i="2"/>
  <c r="P82" i="2"/>
  <c r="P83" i="2"/>
  <c r="P43" i="2"/>
  <c r="P71" i="2"/>
  <c r="P72" i="2"/>
  <c r="P44" i="2"/>
  <c r="P73" i="2"/>
  <c r="P45" i="2"/>
  <c r="P74" i="2"/>
  <c r="P52" i="2"/>
  <c r="P75" i="2"/>
  <c r="P76" i="2"/>
  <c r="P46" i="2"/>
  <c r="P47" i="2"/>
  <c r="P48" i="2"/>
  <c r="P49" i="2"/>
  <c r="Q9" i="2"/>
  <c r="Q8" i="2"/>
  <c r="P9" i="2"/>
  <c r="P8" i="2"/>
  <c r="E42" i="4" l="1"/>
  <c r="L21" i="5"/>
  <c r="L26" i="5" s="1"/>
  <c r="D46" i="5"/>
  <c r="N23" i="5"/>
  <c r="F48" i="5" s="1"/>
  <c r="F47" i="5"/>
  <c r="I26" i="5"/>
  <c r="H43" i="4"/>
  <c r="N24" i="4"/>
  <c r="H44" i="4" s="1"/>
  <c r="N25" i="5"/>
  <c r="H47" i="5"/>
  <c r="P33" i="5"/>
  <c r="P31" i="5"/>
  <c r="P32" i="5"/>
  <c r="N21" i="4"/>
  <c r="N30" i="4"/>
  <c r="F43" i="4"/>
  <c r="I32" i="4"/>
  <c r="L29" i="4"/>
  <c r="J43" i="4"/>
  <c r="N31" i="4"/>
  <c r="L25" i="4"/>
  <c r="P89" i="2"/>
  <c r="P86" i="2"/>
  <c r="R86" i="2"/>
  <c r="R89" i="2"/>
  <c r="V86" i="2"/>
  <c r="V89" i="2"/>
  <c r="T54" i="2"/>
  <c r="K4" i="5" s="1"/>
  <c r="T79" i="2"/>
  <c r="Q79" i="2"/>
  <c r="S86" i="2"/>
  <c r="S89" i="2"/>
  <c r="U54" i="2"/>
  <c r="L4" i="5" s="1"/>
  <c r="U79" i="2"/>
  <c r="W86" i="2"/>
  <c r="W89" i="2"/>
  <c r="P54" i="2"/>
  <c r="Q54" i="2"/>
  <c r="H4" i="5" s="1"/>
  <c r="P79" i="2"/>
  <c r="R54" i="2"/>
  <c r="I4" i="5" s="1"/>
  <c r="R79" i="2"/>
  <c r="T86" i="2"/>
  <c r="T89" i="2"/>
  <c r="V54" i="2"/>
  <c r="M4" i="5" s="1"/>
  <c r="V79" i="2"/>
  <c r="Q86" i="2"/>
  <c r="Q89" i="2"/>
  <c r="S54" i="2"/>
  <c r="J4" i="5" s="1"/>
  <c r="S79" i="2"/>
  <c r="U86" i="2"/>
  <c r="U89" i="2"/>
  <c r="W54" i="2"/>
  <c r="W79" i="2"/>
  <c r="N4" i="4" l="1"/>
  <c r="N4" i="5"/>
  <c r="G3" i="4"/>
  <c r="G3" i="5"/>
  <c r="N5" i="4"/>
  <c r="N5" i="5"/>
  <c r="J5" i="4"/>
  <c r="J5" i="5"/>
  <c r="G5" i="4"/>
  <c r="G5" i="5"/>
  <c r="L5" i="4"/>
  <c r="L5" i="5"/>
  <c r="H5" i="4"/>
  <c r="H5" i="5"/>
  <c r="K5" i="4"/>
  <c r="K5" i="5"/>
  <c r="L3" i="4"/>
  <c r="L3" i="5"/>
  <c r="H3" i="4"/>
  <c r="H3" i="5"/>
  <c r="M5" i="4"/>
  <c r="M5" i="5"/>
  <c r="I5" i="4"/>
  <c r="I5" i="5"/>
  <c r="N3" i="4"/>
  <c r="N3" i="5"/>
  <c r="J3" i="4"/>
  <c r="J3" i="5"/>
  <c r="M3" i="4"/>
  <c r="M3" i="5"/>
  <c r="I3" i="4"/>
  <c r="I3" i="5"/>
  <c r="G4" i="4"/>
  <c r="G7" i="4" s="1"/>
  <c r="G4" i="5"/>
  <c r="K3" i="4"/>
  <c r="K3" i="5"/>
  <c r="D47" i="5"/>
  <c r="N21" i="5"/>
  <c r="D48" i="5" s="1"/>
  <c r="H48" i="5"/>
  <c r="F44" i="4"/>
  <c r="J44" i="4"/>
  <c r="L32" i="4"/>
  <c r="N29" i="4"/>
  <c r="N25" i="4"/>
  <c r="E43" i="4"/>
  <c r="W90" i="2"/>
  <c r="Q90" i="2"/>
  <c r="H4" i="4"/>
  <c r="S90" i="2"/>
  <c r="J4" i="4"/>
  <c r="V90" i="2"/>
  <c r="M4" i="4"/>
  <c r="M7" i="4" s="1"/>
  <c r="R90" i="2"/>
  <c r="I4" i="4"/>
  <c r="P90" i="2"/>
  <c r="U90" i="2"/>
  <c r="L4" i="4"/>
  <c r="T90" i="2"/>
  <c r="K4" i="4"/>
  <c r="N26" i="5" l="1"/>
  <c r="P21" i="5" s="1"/>
  <c r="L7" i="4"/>
  <c r="N7" i="4"/>
  <c r="H7" i="4"/>
  <c r="N7" i="5"/>
  <c r="M7" i="5"/>
  <c r="K7" i="5"/>
  <c r="I7" i="5"/>
  <c r="J7" i="5"/>
  <c r="L7" i="5"/>
  <c r="G7" i="5"/>
  <c r="H7" i="5"/>
  <c r="K7" i="4"/>
  <c r="I7" i="4"/>
  <c r="J7" i="4"/>
  <c r="P26" i="5"/>
  <c r="P23" i="5"/>
  <c r="N32" i="4"/>
  <c r="P29" i="4" s="1"/>
  <c r="P25" i="4"/>
  <c r="P20" i="4"/>
  <c r="P22" i="4"/>
  <c r="P21" i="4"/>
  <c r="E44" i="4"/>
  <c r="P22" i="5" l="1"/>
  <c r="P32" i="4"/>
  <c r="P31" i="4"/>
  <c r="P30" i="4"/>
</calcChain>
</file>

<file path=xl/sharedStrings.xml><?xml version="1.0" encoding="utf-8"?>
<sst xmlns="http://schemas.openxmlformats.org/spreadsheetml/2006/main" count="479" uniqueCount="92">
  <si>
    <t>Application ID</t>
  </si>
  <si>
    <t>Lead LDC Name</t>
  </si>
  <si>
    <t>Bluewater Power Distribution Corporation</t>
  </si>
  <si>
    <t>kwh</t>
  </si>
  <si>
    <t>kw</t>
  </si>
  <si>
    <t>Measure</t>
  </si>
  <si>
    <t>lighting</t>
  </si>
  <si>
    <t>exterior</t>
  </si>
  <si>
    <t>re-lamp</t>
  </si>
  <si>
    <t>VFD</t>
  </si>
  <si>
    <t>non lighting</t>
  </si>
  <si>
    <t>A/C</t>
  </si>
  <si>
    <t>Q1 R0-4 Pump</t>
  </si>
  <si>
    <t>Q1 Blower Controls</t>
  </si>
  <si>
    <t>Y1 High Lift VFD</t>
  </si>
  <si>
    <t>Y1 CHP</t>
  </si>
  <si>
    <t>Total</t>
  </si>
  <si>
    <t>year 1 kwh</t>
  </si>
  <si>
    <t>year 1 kw</t>
  </si>
  <si>
    <t>year 2 kwh</t>
  </si>
  <si>
    <t>Year 2 kw</t>
  </si>
  <si>
    <t>year 3 kwh</t>
  </si>
  <si>
    <t>Year 3 kw</t>
  </si>
  <si>
    <t>year 4 kwh</t>
  </si>
  <si>
    <t>year 4 kw</t>
  </si>
  <si>
    <t>year 5 kwh</t>
  </si>
  <si>
    <t>PSUP</t>
  </si>
  <si>
    <t xml:space="preserve">year 5 kw </t>
  </si>
  <si>
    <t xml:space="preserve">year 6 kwh </t>
  </si>
  <si>
    <t xml:space="preserve">year 6 kw </t>
  </si>
  <si>
    <t>EUL</t>
  </si>
  <si>
    <t>10 years</t>
  </si>
  <si>
    <t>20 years</t>
  </si>
  <si>
    <t>EUL (years)</t>
  </si>
  <si>
    <t>from IESO CDM Infor System (CDMIS)</t>
  </si>
  <si>
    <t>2019 savings</t>
  </si>
  <si>
    <t>Rate Class</t>
  </si>
  <si>
    <t>Intermediate</t>
  </si>
  <si>
    <t>Large</t>
  </si>
  <si>
    <t>GEN&gt;50</t>
  </si>
  <si>
    <t>GS&lt;50</t>
  </si>
  <si>
    <t>2019 Actual kWh</t>
  </si>
  <si>
    <t>2019 Actual kW</t>
  </si>
  <si>
    <t>2020 kWh</t>
  </si>
  <si>
    <t>2020 kW</t>
  </si>
  <si>
    <t xml:space="preserve">GS&lt;50 </t>
  </si>
  <si>
    <t>2021 kWh</t>
  </si>
  <si>
    <t>2021 kW</t>
  </si>
  <si>
    <t>2022 kWh</t>
  </si>
  <si>
    <t>2022 kW</t>
  </si>
  <si>
    <t>2023 kWh</t>
  </si>
  <si>
    <t>2023 kW</t>
  </si>
  <si>
    <t>2024 kWh</t>
  </si>
  <si>
    <t>2024 kW</t>
  </si>
  <si>
    <t>2025 kWh</t>
  </si>
  <si>
    <t>2025 kW</t>
  </si>
  <si>
    <t>GEN&gt;50 Total</t>
  </si>
  <si>
    <t>GS&lt;50 Total</t>
  </si>
  <si>
    <t>Intermediate Total</t>
  </si>
  <si>
    <t>Grand Total</t>
  </si>
  <si>
    <t>Retrofit Completed in 2019</t>
  </si>
  <si>
    <t xml:space="preserve">   TOTAL</t>
  </si>
  <si>
    <t>PSUP Completed in 2019</t>
  </si>
  <si>
    <t xml:space="preserve">* above values are gross values.  </t>
  </si>
  <si>
    <t>refrigerators</t>
  </si>
  <si>
    <t>In Service</t>
  </si>
  <si>
    <t>Realization Rate</t>
  </si>
  <si>
    <t>Net-Gross</t>
  </si>
  <si>
    <t>2020 Persistence</t>
  </si>
  <si>
    <t>2020 Savings</t>
  </si>
  <si>
    <t>2021 Persistence</t>
  </si>
  <si>
    <t>2021 Savings</t>
  </si>
  <si>
    <t>Persistence</t>
  </si>
  <si>
    <t>1st Year</t>
  </si>
  <si>
    <t>2nd Year</t>
  </si>
  <si>
    <t>3rd Year</t>
  </si>
  <si>
    <t>Retrofit</t>
  </si>
  <si>
    <t>Residential</t>
  </si>
  <si>
    <t>GS&gt;50</t>
  </si>
  <si>
    <t>Int</t>
  </si>
  <si>
    <t>Sen Light</t>
  </si>
  <si>
    <t>St. Light</t>
  </si>
  <si>
    <t>USL</t>
  </si>
  <si>
    <t>LU</t>
  </si>
  <si>
    <t>Framework</t>
  </si>
  <si>
    <t>Date program approved by IESO</t>
  </si>
  <si>
    <t>Approval Date of IESO Incentive</t>
  </si>
  <si>
    <t>2015-2020 CFF</t>
  </si>
  <si>
    <t>In Service Date</t>
  </si>
  <si>
    <t>2019 Net kWh</t>
  </si>
  <si>
    <t>2019 Net kW</t>
  </si>
  <si>
    <t>GEN &gt;50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</si>
</sst>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$&quot;#,##0.00;[Red]\-&quot;$&quot;#,##0.00"/>
    <numFmt numFmtId="43" formatCode="_-* #,##0.00_-;\-* #,##0.00_-;_-* &quot;-&quot;??_-;_-@_-"/>
    <numFmt numFmtId="165" formatCode="_(* #,##0.00_);_(* \(#,##0.00\);_(* &quot;-&quot;??_);_(@_)"/>
    <numFmt numFmtId="167" formatCode="#,##0.0"/>
    <numFmt numFmtId="168" formatCode="0.0"/>
    <numFmt numFmtId="169" formatCode="_-* #,##0_-;\-* #,##0_-;_-* &quot;-&quot;??_-;_-@_-"/>
    <numFmt numFmtId="170" formatCode="_(* #,##0_);_(* \(#,##0\);_(* &quot;-&quot;??_);_(@_)"/>
    <numFmt numFmtId="171" formatCode="0.0%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sz val="8"/>
      <color indexed="8"/>
      <name val="Tahoma"/>
      <family val="2"/>
    </font>
    <font>
      <b/>
      <sz val="11"/>
      <color indexed="8"/>
      <name val="Calibri"/>
      <family val="2"/>
      <scheme val="minor"/>
    </font>
    <font>
      <b/>
      <sz val="8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Fill="1" applyBorder="1" applyAlignment="1" applyProtection="1">
      <alignment horizontal="left" vertical="top" wrapText="1" readingOrder="1"/>
      <protection locked="0"/>
    </xf>
    <xf numFmtId="0" fontId="5" fillId="0" borderId="0" xfId="0" applyFont="1" applyFill="1" applyBorder="1" applyAlignment="1" applyProtection="1">
      <alignment horizontal="right" vertical="top" wrapText="1" readingOrder="1"/>
      <protection locked="0"/>
    </xf>
    <xf numFmtId="4" fontId="5" fillId="0" borderId="0" xfId="0" applyNumberFormat="1" applyFont="1" applyFill="1" applyBorder="1" applyAlignment="1" applyProtection="1">
      <alignment horizontal="right" vertical="top" wrapText="1" readingOrder="1"/>
      <protection locked="0"/>
    </xf>
    <xf numFmtId="43" fontId="0" fillId="0" borderId="0" xfId="1" applyFont="1" applyFill="1" applyBorder="1" applyAlignment="1" applyProtection="1">
      <alignment horizontal="right" vertical="top" wrapText="1" readingOrder="1"/>
      <protection locked="0"/>
    </xf>
    <xf numFmtId="167" fontId="0" fillId="0" borderId="0" xfId="0" applyNumberFormat="1" applyFont="1" applyFill="1" applyBorder="1" applyAlignment="1" applyProtection="1">
      <alignment horizontal="right" vertical="top" wrapText="1" readingOrder="1"/>
      <protection locked="0"/>
    </xf>
    <xf numFmtId="168" fontId="0" fillId="0" borderId="0" xfId="0" applyNumberFormat="1" applyFont="1" applyFill="1" applyBorder="1" applyAlignment="1" applyProtection="1">
      <alignment horizontal="right" vertical="top" wrapText="1" readingOrder="1"/>
      <protection locked="0"/>
    </xf>
    <xf numFmtId="43" fontId="5" fillId="0" borderId="0" xfId="1" applyFont="1" applyFill="1" applyBorder="1" applyAlignment="1" applyProtection="1">
      <alignment horizontal="right" vertical="top" wrapText="1" readingOrder="1"/>
      <protection locked="0"/>
    </xf>
    <xf numFmtId="169" fontId="0" fillId="0" borderId="0" xfId="1" applyNumberFormat="1" applyFont="1"/>
    <xf numFmtId="169" fontId="0" fillId="0" borderId="0" xfId="0" applyNumberFormat="1"/>
    <xf numFmtId="169" fontId="0" fillId="0" borderId="1" xfId="1" applyNumberFormat="1" applyFont="1" applyBorder="1"/>
    <xf numFmtId="0" fontId="0" fillId="0" borderId="1" xfId="0" applyBorder="1"/>
    <xf numFmtId="0" fontId="2" fillId="0" borderId="0" xfId="0" applyFont="1" applyAlignment="1">
      <alignment horizontal="center" wrapText="1"/>
    </xf>
    <xf numFmtId="0" fontId="0" fillId="0" borderId="0" xfId="0" applyBorder="1"/>
    <xf numFmtId="0" fontId="0" fillId="0" borderId="2" xfId="0" applyBorder="1"/>
    <xf numFmtId="169" fontId="0" fillId="0" borderId="2" xfId="0" applyNumberFormat="1" applyBorder="1"/>
    <xf numFmtId="169" fontId="0" fillId="0" borderId="2" xfId="1" applyNumberFormat="1" applyFont="1" applyBorder="1"/>
    <xf numFmtId="169" fontId="0" fillId="0" borderId="0" xfId="0" applyNumberFormat="1" applyBorder="1"/>
    <xf numFmtId="17" fontId="5" fillId="0" borderId="0" xfId="0" applyNumberFormat="1" applyFont="1" applyFill="1" applyBorder="1" applyAlignment="1" applyProtection="1">
      <alignment horizontal="right" vertical="top" wrapText="1" readingOrder="1"/>
      <protection locked="0"/>
    </xf>
    <xf numFmtId="9" fontId="0" fillId="0" borderId="0" xfId="2" applyFont="1"/>
    <xf numFmtId="10" fontId="0" fillId="0" borderId="0" xfId="0" applyNumberFormat="1"/>
    <xf numFmtId="170" fontId="0" fillId="0" borderId="0" xfId="0" applyNumberFormat="1"/>
    <xf numFmtId="171" fontId="0" fillId="0" borderId="0" xfId="2" applyNumberFormat="1" applyFont="1"/>
    <xf numFmtId="165" fontId="0" fillId="0" borderId="0" xfId="0" applyNumberFormat="1"/>
    <xf numFmtId="0" fontId="1" fillId="0" borderId="0" xfId="3"/>
    <xf numFmtId="10" fontId="0" fillId="0" borderId="0" xfId="2" applyNumberFormat="1" applyFont="1"/>
    <xf numFmtId="170" fontId="0" fillId="2" borderId="0" xfId="0" applyNumberFormat="1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9" fontId="0" fillId="0" borderId="0" xfId="1" applyNumberFormat="1" applyFont="1" applyBorder="1"/>
    <xf numFmtId="169" fontId="0" fillId="0" borderId="7" xfId="1" applyNumberFormat="1" applyFont="1" applyBorder="1"/>
    <xf numFmtId="169" fontId="0" fillId="0" borderId="8" xfId="0" applyNumberFormat="1" applyBorder="1"/>
    <xf numFmtId="169" fontId="0" fillId="0" borderId="7" xfId="0" applyNumberFormat="1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169" fontId="0" fillId="0" borderId="10" xfId="1" applyNumberFormat="1" applyFont="1" applyBorder="1"/>
    <xf numFmtId="169" fontId="0" fillId="0" borderId="11" xfId="1" applyNumberFormat="1" applyFont="1" applyBorder="1"/>
    <xf numFmtId="0" fontId="6" fillId="0" borderId="0" xfId="0" applyFont="1"/>
    <xf numFmtId="0" fontId="0" fillId="0" borderId="0" xfId="0" applyFill="1"/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17" fontId="0" fillId="0" borderId="0" xfId="0" applyNumberFormat="1" applyFill="1"/>
    <xf numFmtId="43" fontId="0" fillId="0" borderId="0" xfId="0" applyNumberFormat="1" applyFill="1"/>
    <xf numFmtId="2" fontId="0" fillId="0" borderId="0" xfId="0" applyNumberFormat="1" applyFill="1"/>
    <xf numFmtId="43" fontId="0" fillId="0" borderId="0" xfId="1" applyFont="1" applyFill="1"/>
    <xf numFmtId="167" fontId="0" fillId="0" borderId="0" xfId="0" applyNumberFormat="1" applyFill="1"/>
    <xf numFmtId="168" fontId="0" fillId="0" borderId="0" xfId="0" applyNumberFormat="1" applyFill="1"/>
    <xf numFmtId="43" fontId="0" fillId="0" borderId="0" xfId="1" applyFont="1" applyFill="1" applyBorder="1"/>
    <xf numFmtId="0" fontId="0" fillId="0" borderId="0" xfId="0" applyFill="1" applyBorder="1"/>
    <xf numFmtId="43" fontId="0" fillId="0" borderId="0" xfId="0" applyNumberFormat="1" applyFill="1" applyBorder="1"/>
    <xf numFmtId="2" fontId="0" fillId="0" borderId="0" xfId="0" applyNumberFormat="1" applyFill="1" applyBorder="1"/>
    <xf numFmtId="0" fontId="0" fillId="0" borderId="0" xfId="0" applyFill="1" applyAlignment="1">
      <alignment horizontal="left"/>
    </xf>
    <xf numFmtId="17" fontId="0" fillId="0" borderId="0" xfId="0" applyNumberFormat="1" applyFill="1" applyAlignment="1">
      <alignment horizontal="righ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8" fontId="7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43" fontId="0" fillId="0" borderId="0" xfId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0" fillId="0" borderId="0" xfId="0" applyFill="1" applyAlignment="1"/>
    <xf numFmtId="0" fontId="7" fillId="0" borderId="0" xfId="0" applyFont="1" applyFill="1" applyBorder="1" applyAlignment="1" applyProtection="1">
      <alignment horizontal="left" vertical="top" wrapText="1" readingOrder="1"/>
      <protection locked="0"/>
    </xf>
    <xf numFmtId="43" fontId="0" fillId="0" borderId="1" xfId="1" applyFont="1" applyFill="1" applyBorder="1"/>
    <xf numFmtId="0" fontId="0" fillId="0" borderId="1" xfId="0" applyFill="1" applyBorder="1"/>
    <xf numFmtId="43" fontId="0" fillId="0" borderId="1" xfId="0" applyNumberFormat="1" applyFill="1" applyBorder="1"/>
    <xf numFmtId="2" fontId="0" fillId="0" borderId="1" xfId="0" applyNumberFormat="1" applyFill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171" fontId="0" fillId="0" borderId="6" xfId="2" applyNumberFormat="1" applyFont="1" applyBorder="1"/>
    <xf numFmtId="10" fontId="0" fillId="0" borderId="0" xfId="0" applyNumberFormat="1" applyBorder="1"/>
    <xf numFmtId="170" fontId="0" fillId="0" borderId="7" xfId="0" applyNumberFormat="1" applyBorder="1"/>
    <xf numFmtId="9" fontId="0" fillId="0" borderId="6" xfId="2" applyFont="1" applyBorder="1"/>
    <xf numFmtId="170" fontId="0" fillId="2" borderId="7" xfId="0" applyNumberFormat="1" applyFill="1" applyBorder="1"/>
    <xf numFmtId="9" fontId="0" fillId="0" borderId="9" xfId="2" applyFont="1" applyBorder="1"/>
    <xf numFmtId="10" fontId="0" fillId="0" borderId="12" xfId="0" applyNumberFormat="1" applyBorder="1"/>
    <xf numFmtId="170" fontId="0" fillId="2" borderId="13" xfId="0" applyNumberFormat="1" applyFill="1" applyBorder="1"/>
    <xf numFmtId="43" fontId="0" fillId="2" borderId="14" xfId="1" applyFont="1" applyFill="1" applyBorder="1"/>
    <xf numFmtId="0" fontId="0" fillId="2" borderId="15" xfId="0" applyFill="1" applyBorder="1"/>
    <xf numFmtId="169" fontId="0" fillId="2" borderId="14" xfId="0" applyNumberFormat="1" applyFill="1" applyBorder="1"/>
    <xf numFmtId="169" fontId="0" fillId="2" borderId="15" xfId="0" applyNumberFormat="1" applyFill="1" applyBorder="1"/>
    <xf numFmtId="17" fontId="0" fillId="0" borderId="0" xfId="0" applyNumberFormat="1"/>
    <xf numFmtId="17" fontId="5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0" xfId="0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</cellXfs>
  <cellStyles count="4">
    <cellStyle name="Comma" xfId="1" builtinId="3"/>
    <cellStyle name="Normal" xfId="0" builtinId="0"/>
    <cellStyle name="Normal 4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15-2020%20Programs\IESO%20Monthly%20Reports\2019_01_Jan_BWP_LDC%20Report%20Template%20v9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Program Activity Information"/>
      <sheetName val="Program Activity Measures EE"/>
      <sheetName val="Program Administration Costs"/>
      <sheetName val="LDC Settlement Summary"/>
      <sheetName val="LDC Settlement Summary (2)"/>
      <sheetName val="NEW Duplication Check"/>
      <sheetName val="Data Dictionary"/>
      <sheetName val="Common Issues"/>
      <sheetName val="Lookup"/>
      <sheetName val="App Status Ref"/>
      <sheetName val="Measure Table"/>
      <sheetName val="HAP Measures"/>
      <sheetName val="JUNK Data"/>
      <sheetName val="Sheet1"/>
      <sheetName val="Sheet2"/>
      <sheetName val="Version Chan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Alectra Utilities Corporation</v>
          </cell>
        </row>
        <row r="3">
          <cell r="A3" t="str">
            <v>Algoma Power Inc.</v>
          </cell>
        </row>
        <row r="4">
          <cell r="A4" t="str">
            <v>Atikokan Hydro Inc.</v>
          </cell>
        </row>
        <row r="5">
          <cell r="A5" t="str">
            <v>Attawapiskat Power Corporation</v>
          </cell>
        </row>
        <row r="6">
          <cell r="A6" t="str">
            <v>Bluewater Power Distribution Corporation</v>
          </cell>
        </row>
        <row r="7">
          <cell r="A7" t="str">
            <v>Brantford Power Inc.</v>
          </cell>
        </row>
        <row r="8">
          <cell r="A8" t="str">
            <v>Burlington Hydro Inc.</v>
          </cell>
        </row>
        <row r="9">
          <cell r="A9" t="str">
            <v>Canadian Niagara Power Inc.</v>
          </cell>
        </row>
        <row r="10">
          <cell r="A10" t="str">
            <v>Centre Wellington Hydro Ltd.</v>
          </cell>
        </row>
        <row r="11">
          <cell r="A11" t="str">
            <v>Chapleau Public Utilities Corporation</v>
          </cell>
        </row>
        <row r="12">
          <cell r="A12" t="str">
            <v>COLLUS PowerStream Corp.</v>
          </cell>
        </row>
        <row r="13">
          <cell r="A13" t="str">
            <v>Cooperative Hydro Embrun Inc.</v>
          </cell>
        </row>
        <row r="14">
          <cell r="A14" t="str">
            <v>E.L.K. Energy Inc.</v>
          </cell>
        </row>
        <row r="15">
          <cell r="A15" t="str">
            <v>Energy+ Inc.</v>
          </cell>
        </row>
        <row r="16">
          <cell r="A16" t="str">
            <v>Enersource Hydro Mississauga Inc.</v>
          </cell>
        </row>
        <row r="17">
          <cell r="A17" t="str">
            <v>Entegrus Powerlines Inc.</v>
          </cell>
        </row>
        <row r="18">
          <cell r="A18" t="str">
            <v>EnWin Utilities Ltd.</v>
          </cell>
        </row>
        <row r="19">
          <cell r="A19" t="str">
            <v>Erie Thames Powerlines Corporation</v>
          </cell>
        </row>
        <row r="20">
          <cell r="A20" t="str">
            <v>Espanola Regional Hydro Distribution Corporation</v>
          </cell>
        </row>
        <row r="21">
          <cell r="A21" t="str">
            <v>Essex Powerlines Corporation</v>
          </cell>
        </row>
        <row r="22">
          <cell r="A22" t="str">
            <v>Festival Hydro Inc.</v>
          </cell>
        </row>
        <row r="23">
          <cell r="A23" t="str">
            <v>Fort Albany Power Corporation</v>
          </cell>
        </row>
        <row r="24">
          <cell r="A24" t="str">
            <v>Fort Frances Power Corporation</v>
          </cell>
        </row>
        <row r="25">
          <cell r="A25" t="str">
            <v>Greater Sudbury Hydro Inc.</v>
          </cell>
        </row>
        <row r="26">
          <cell r="A26" t="str">
            <v>Grimsby Power Incorporated</v>
          </cell>
        </row>
        <row r="27">
          <cell r="A27" t="str">
            <v>Guelph Hydro Electric Systems Inc.</v>
          </cell>
        </row>
        <row r="28">
          <cell r="A28" t="str">
            <v>Halton Hills Hydro Inc.</v>
          </cell>
        </row>
        <row r="29">
          <cell r="A29" t="str">
            <v>Hearst Power Distribution Company Limited</v>
          </cell>
        </row>
        <row r="30">
          <cell r="A30" t="str">
            <v>Horizon Utilities Corporation</v>
          </cell>
        </row>
        <row r="31">
          <cell r="A31" t="str">
            <v>Hydro 2000 Inc.</v>
          </cell>
        </row>
        <row r="32">
          <cell r="A32" t="str">
            <v>Hydro Hawkesbury Inc.</v>
          </cell>
        </row>
        <row r="33">
          <cell r="A33" t="str">
            <v>Hydro One Brampton Networks Inc.</v>
          </cell>
        </row>
        <row r="34">
          <cell r="A34" t="str">
            <v>Hydro One Networks Inc.</v>
          </cell>
        </row>
        <row r="35">
          <cell r="A35" t="str">
            <v>Hydro Ottawa Limited</v>
          </cell>
        </row>
        <row r="36">
          <cell r="A36" t="str">
            <v>InnPower Corporation</v>
          </cell>
        </row>
        <row r="37">
          <cell r="A37" t="str">
            <v>Kashechewan Power Corporation</v>
          </cell>
        </row>
        <row r="38">
          <cell r="A38" t="str">
            <v>Kenora Hydro Electric Corporation Ltd.</v>
          </cell>
        </row>
        <row r="39">
          <cell r="A39" t="str">
            <v>Kingston Hydro Corporation</v>
          </cell>
        </row>
        <row r="40">
          <cell r="A40" t="str">
            <v>Kitchener-Wilmot Hydro Inc.</v>
          </cell>
        </row>
        <row r="41">
          <cell r="A41" t="str">
            <v>Lakefront Utilities Inc.</v>
          </cell>
        </row>
        <row r="42">
          <cell r="A42" t="str">
            <v>Lakeland Power Distribution Ltd.</v>
          </cell>
        </row>
        <row r="43">
          <cell r="A43" t="str">
            <v>London Hydro Inc.</v>
          </cell>
        </row>
        <row r="44">
          <cell r="A44" t="str">
            <v>Midland Power Utility Corporation</v>
          </cell>
        </row>
        <row r="45">
          <cell r="A45" t="str">
            <v>Milton Hydro Distribution Inc.</v>
          </cell>
        </row>
        <row r="46">
          <cell r="A46" t="str">
            <v>Newmarket-Tay Power Distribution Ltd.</v>
          </cell>
        </row>
        <row r="47">
          <cell r="A47" t="str">
            <v>Niagara Peninsula Energy Inc.</v>
          </cell>
        </row>
        <row r="48">
          <cell r="A48" t="str">
            <v>Niagara-on-the-Lake Hydro Inc.</v>
          </cell>
        </row>
        <row r="49">
          <cell r="A49" t="str">
            <v>North Bay Hydro Distribution Limited</v>
          </cell>
        </row>
        <row r="50">
          <cell r="A50" t="str">
            <v>Northern Ontario Wires Inc.</v>
          </cell>
        </row>
        <row r="51">
          <cell r="A51" t="str">
            <v>Oakville Hydro Electricity Distribution Inc.</v>
          </cell>
        </row>
        <row r="52">
          <cell r="A52" t="str">
            <v>Orangeville Hydro Limited</v>
          </cell>
        </row>
        <row r="53">
          <cell r="A53" t="str">
            <v>Orillia Power Distribution Corporation</v>
          </cell>
        </row>
        <row r="54">
          <cell r="A54" t="str">
            <v>Oshawa PUC Networks Inc.</v>
          </cell>
        </row>
        <row r="55">
          <cell r="A55" t="str">
            <v>Ottawa River Power Corporation</v>
          </cell>
        </row>
        <row r="56">
          <cell r="A56" t="str">
            <v>Peterborough Distribution Incorporated</v>
          </cell>
        </row>
        <row r="57">
          <cell r="A57" t="str">
            <v>PowerStream Inc.</v>
          </cell>
        </row>
        <row r="58">
          <cell r="A58" t="str">
            <v>PUC Distribution Inc.</v>
          </cell>
        </row>
        <row r="59">
          <cell r="A59" t="str">
            <v>Renfrew Hydro Inc.</v>
          </cell>
        </row>
        <row r="60">
          <cell r="A60" t="str">
            <v>Rideau St. Lawrence Distribution Inc.</v>
          </cell>
        </row>
        <row r="61">
          <cell r="A61" t="str">
            <v>Sioux Lookout Hydro Inc.</v>
          </cell>
        </row>
        <row r="62">
          <cell r="A62" t="str">
            <v>St. Thomas Energy Inc.</v>
          </cell>
        </row>
        <row r="63">
          <cell r="A63" t="str">
            <v>Thunder Bay Hydro Electricity Distribution Inc.</v>
          </cell>
        </row>
        <row r="64">
          <cell r="A64" t="str">
            <v>Tillsonburg Hydro Inc.</v>
          </cell>
        </row>
        <row r="65">
          <cell r="A65" t="str">
            <v>Toronto Hydro-Electric System Limited</v>
          </cell>
        </row>
        <row r="66">
          <cell r="A66" t="str">
            <v>Veridian Connections Inc.</v>
          </cell>
        </row>
        <row r="67">
          <cell r="A67" t="str">
            <v>Wasaga Distribution Inc.</v>
          </cell>
        </row>
        <row r="68">
          <cell r="A68" t="str">
            <v>Waterloo North Hydro Inc.</v>
          </cell>
        </row>
        <row r="69">
          <cell r="A69" t="str">
            <v>Welland Hydro-Electric System Corp.</v>
          </cell>
        </row>
        <row r="70">
          <cell r="A70" t="str">
            <v>Wellington North Power Inc.</v>
          </cell>
        </row>
        <row r="71">
          <cell r="A71" t="str">
            <v>West Coast Huron Energy Inc.</v>
          </cell>
        </row>
        <row r="72">
          <cell r="A72" t="str">
            <v>Westario Power Inc.</v>
          </cell>
        </row>
        <row r="73">
          <cell r="A73" t="str">
            <v>Whitby Hydro Electric Corporation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5"/>
  <sheetViews>
    <sheetView workbookViewId="0">
      <selection activeCell="I19" sqref="I19"/>
    </sheetView>
  </sheetViews>
  <sheetFormatPr defaultRowHeight="15" x14ac:dyDescent="0.25"/>
  <cols>
    <col min="1" max="1" width="25.140625" bestFit="1" customWidth="1"/>
    <col min="2" max="2" width="17.42578125" customWidth="1"/>
    <col min="3" max="3" width="15.7109375" bestFit="1" customWidth="1"/>
    <col min="4" max="4" width="14.5703125" bestFit="1" customWidth="1"/>
    <col min="5" max="5" width="17" customWidth="1"/>
    <col min="6" max="6" width="12.7109375" customWidth="1"/>
    <col min="7" max="7" width="13.28515625" bestFit="1" customWidth="1"/>
    <col min="8" max="8" width="16.5703125" customWidth="1"/>
    <col min="9" max="9" width="13.28515625" bestFit="1" customWidth="1"/>
    <col min="10" max="10" width="14.28515625" customWidth="1"/>
    <col min="11" max="11" width="13.28515625" bestFit="1" customWidth="1"/>
    <col min="12" max="12" width="12.85546875" customWidth="1"/>
    <col min="13" max="13" width="13.28515625" bestFit="1" customWidth="1"/>
    <col min="14" max="14" width="16.28515625" customWidth="1"/>
    <col min="15" max="15" width="11.5703125" bestFit="1" customWidth="1"/>
  </cols>
  <sheetData>
    <row r="2" spans="1:16" x14ac:dyDescent="0.25">
      <c r="C2" t="s">
        <v>41</v>
      </c>
      <c r="D2" t="s">
        <v>42</v>
      </c>
      <c r="E2" t="s">
        <v>43</v>
      </c>
      <c r="F2" t="s">
        <v>44</v>
      </c>
      <c r="G2" t="s">
        <v>46</v>
      </c>
      <c r="H2" t="s">
        <v>47</v>
      </c>
      <c r="I2" t="s">
        <v>48</v>
      </c>
      <c r="J2" t="s">
        <v>49</v>
      </c>
      <c r="K2" t="s">
        <v>50</v>
      </c>
      <c r="L2" t="s">
        <v>51</v>
      </c>
      <c r="M2" t="s">
        <v>52</v>
      </c>
      <c r="N2" t="s">
        <v>53</v>
      </c>
      <c r="O2" t="s">
        <v>54</v>
      </c>
      <c r="P2" t="s">
        <v>55</v>
      </c>
    </row>
    <row r="3" spans="1:16" x14ac:dyDescent="0.25">
      <c r="A3" t="s">
        <v>60</v>
      </c>
      <c r="B3" t="s">
        <v>45</v>
      </c>
      <c r="C3" s="11">
        <f>'2019 ERII Complete'!L79</f>
        <v>545475.98600000003</v>
      </c>
      <c r="D3" s="11">
        <f>'2019 ERII Complete'!M79</f>
        <v>87.447999999999993</v>
      </c>
      <c r="E3" s="11">
        <f>'2019 ERII Complete'!N79</f>
        <v>545475.98600000003</v>
      </c>
      <c r="F3" s="11">
        <f>'2019 ERII Complete'!O79</f>
        <v>87.447999999999993</v>
      </c>
      <c r="G3" s="11">
        <f>'2019 ERII Complete'!P79</f>
        <v>542748.60606999998</v>
      </c>
      <c r="H3" s="11">
        <f>'2019 ERII Complete'!Q79</f>
        <v>87.010759999999991</v>
      </c>
      <c r="I3" s="11">
        <f>'2019 ERII Complete'!R79</f>
        <v>542748.60606999998</v>
      </c>
      <c r="J3" s="11">
        <f>'2019 ERII Complete'!S79</f>
        <v>87.010759999999991</v>
      </c>
      <c r="K3" s="11">
        <f>'2019 ERII Complete'!T79</f>
        <v>542748.60606999998</v>
      </c>
      <c r="L3" s="11">
        <f>'2019 ERII Complete'!U79</f>
        <v>87.010759999999991</v>
      </c>
      <c r="M3" s="11">
        <f>'2019 ERII Complete'!V79</f>
        <v>542748.60606999998</v>
      </c>
      <c r="N3" s="11">
        <f>'2019 ERII Complete'!W79</f>
        <v>87.010759999999991</v>
      </c>
    </row>
    <row r="4" spans="1:16" x14ac:dyDescent="0.25">
      <c r="B4" t="s">
        <v>39</v>
      </c>
      <c r="C4" s="11">
        <f>'2019 ERII Complete'!L54</f>
        <v>2481922.9944000002</v>
      </c>
      <c r="D4" s="11">
        <f>'2019 ERII Complete'!M54</f>
        <v>415.48759999999993</v>
      </c>
      <c r="E4" s="11">
        <f>'2019 ERII Complete'!N54</f>
        <v>2481922.9944000002</v>
      </c>
      <c r="F4" s="11">
        <f>'2019 ERII Complete'!O54</f>
        <v>415.48759999999993</v>
      </c>
      <c r="G4" s="11">
        <f>'2019 ERII Complete'!P54</f>
        <v>2469513.3794279997</v>
      </c>
      <c r="H4" s="11">
        <f>'2019 ERII Complete'!Q54</f>
        <v>413.41016200000007</v>
      </c>
      <c r="I4" s="11">
        <f>'2019 ERII Complete'!R54</f>
        <v>2469513.3794279997</v>
      </c>
      <c r="J4" s="11">
        <f>'2019 ERII Complete'!S54</f>
        <v>413.41016200000007</v>
      </c>
      <c r="K4" s="11">
        <f>'2019 ERII Complete'!T54</f>
        <v>2469513.3794279997</v>
      </c>
      <c r="L4" s="11">
        <f>'2019 ERII Complete'!U54</f>
        <v>413.41016200000007</v>
      </c>
      <c r="M4" s="11">
        <f>'2019 ERII Complete'!V54</f>
        <v>2469513.3794279997</v>
      </c>
      <c r="N4" s="11">
        <f>'2019 ERII Complete'!W54</f>
        <v>413.41016200000007</v>
      </c>
    </row>
    <row r="5" spans="1:16" x14ac:dyDescent="0.25">
      <c r="B5" t="s">
        <v>37</v>
      </c>
      <c r="C5" s="11">
        <f>'2019 ERII Complete'!L86</f>
        <v>620036.30000000005</v>
      </c>
      <c r="D5" s="11">
        <f>'2019 ERII Complete'!M86</f>
        <v>115.4</v>
      </c>
      <c r="E5" s="11">
        <f>'2019 ERII Complete'!N86</f>
        <v>620036.30000000005</v>
      </c>
      <c r="F5" s="11">
        <f>'2019 ERII Complete'!O86</f>
        <v>115.4</v>
      </c>
      <c r="G5" s="11">
        <f>'2019 ERII Complete'!P86</f>
        <v>616936.11849999998</v>
      </c>
      <c r="H5" s="11">
        <f>'2019 ERII Complete'!Q86</f>
        <v>114.82300000000001</v>
      </c>
      <c r="I5" s="11">
        <f>'2019 ERII Complete'!R86</f>
        <v>616936.11849999998</v>
      </c>
      <c r="J5" s="11">
        <f>'2019 ERII Complete'!S86</f>
        <v>114.82300000000001</v>
      </c>
      <c r="K5" s="11">
        <f>'2019 ERII Complete'!T86</f>
        <v>616936.11849999998</v>
      </c>
      <c r="L5" s="11">
        <f>'2019 ERII Complete'!U86</f>
        <v>114.82300000000001</v>
      </c>
      <c r="M5" s="11">
        <f>'2019 ERII Complete'!V86</f>
        <v>616936.11849999998</v>
      </c>
      <c r="N5" s="11">
        <f>'2019 ERII Complete'!W86</f>
        <v>114.82300000000001</v>
      </c>
    </row>
    <row r="6" spans="1:16" x14ac:dyDescent="0.25">
      <c r="B6" t="s">
        <v>38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6" x14ac:dyDescent="0.25">
      <c r="B7" s="17" t="s">
        <v>61</v>
      </c>
      <c r="C7" s="18">
        <f t="shared" ref="C7:N7" si="0">SUM(C3:C6)</f>
        <v>3647435.2804000005</v>
      </c>
      <c r="D7" s="18">
        <f t="shared" si="0"/>
        <v>618.33559999999989</v>
      </c>
      <c r="E7" s="18">
        <f t="shared" si="0"/>
        <v>3647435.2804000005</v>
      </c>
      <c r="F7" s="18">
        <f t="shared" si="0"/>
        <v>618.33559999999989</v>
      </c>
      <c r="G7" s="18">
        <f t="shared" si="0"/>
        <v>3629198.1039979998</v>
      </c>
      <c r="H7" s="18">
        <f t="shared" si="0"/>
        <v>615.24392200000011</v>
      </c>
      <c r="I7" s="18">
        <f t="shared" si="0"/>
        <v>3629198.1039979998</v>
      </c>
      <c r="J7" s="18">
        <f t="shared" si="0"/>
        <v>615.24392200000011</v>
      </c>
      <c r="K7" s="18">
        <f t="shared" si="0"/>
        <v>3629198.1039979998</v>
      </c>
      <c r="L7" s="18">
        <f t="shared" si="0"/>
        <v>615.24392200000011</v>
      </c>
      <c r="M7" s="18">
        <f t="shared" si="0"/>
        <v>3629198.1039979998</v>
      </c>
      <c r="N7" s="18">
        <f t="shared" si="0"/>
        <v>615.24392200000011</v>
      </c>
    </row>
    <row r="8" spans="1:16" x14ac:dyDescent="0.25">
      <c r="B8" s="16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10" spans="1:16" x14ac:dyDescent="0.25">
      <c r="A10" t="s">
        <v>62</v>
      </c>
      <c r="B10" t="s">
        <v>45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L10">
        <v>0</v>
      </c>
      <c r="M10">
        <v>0</v>
      </c>
      <c r="N10">
        <v>0</v>
      </c>
    </row>
    <row r="11" spans="1:16" x14ac:dyDescent="0.25">
      <c r="B11" t="s">
        <v>39</v>
      </c>
      <c r="C11" s="11">
        <f>'PSUP 2019 Complete '!M5</f>
        <v>2757000</v>
      </c>
      <c r="D11" s="11">
        <f>'PSUP 2019 Complete '!N5</f>
        <v>315</v>
      </c>
      <c r="E11" s="11">
        <f>'PSUP 2019 Complete '!O5</f>
        <v>2757000</v>
      </c>
      <c r="F11" s="11">
        <f>'PSUP 2019 Complete '!P5</f>
        <v>315</v>
      </c>
      <c r="G11" s="11">
        <f>'PSUP 2019 Complete '!Q5</f>
        <v>2757000</v>
      </c>
      <c r="H11" s="11">
        <f>'PSUP 2019 Complete '!R5</f>
        <v>315</v>
      </c>
      <c r="I11" s="11">
        <f>'PSUP 2019 Complete '!S5</f>
        <v>2757000</v>
      </c>
      <c r="J11" s="11">
        <f>'PSUP 2019 Complete '!T5</f>
        <v>315</v>
      </c>
      <c r="K11" s="11">
        <f>'PSUP 2019 Complete '!U5</f>
        <v>2757000</v>
      </c>
      <c r="L11" s="11">
        <f>'PSUP 2019 Complete '!V5</f>
        <v>315</v>
      </c>
      <c r="M11" s="11">
        <f>'PSUP 2019 Complete '!W5</f>
        <v>2757000</v>
      </c>
      <c r="N11" s="11">
        <f>'PSUP 2019 Complete '!X5</f>
        <v>315</v>
      </c>
    </row>
    <row r="12" spans="1:16" x14ac:dyDescent="0.25">
      <c r="B12" t="s">
        <v>37</v>
      </c>
      <c r="C12" s="11">
        <f>'PSUP 2019 Complete '!M6+'PSUP 2019 Complete '!M7</f>
        <v>815000</v>
      </c>
      <c r="D12" s="11">
        <f>'PSUP 2019 Complete '!N6+'PSUP 2019 Complete '!N7</f>
        <v>147</v>
      </c>
      <c r="E12" s="11">
        <f>'PSUP 2019 Complete '!O6+'PSUP 2019 Complete '!O7</f>
        <v>815000</v>
      </c>
      <c r="F12" s="11">
        <f>'PSUP 2019 Complete '!P6+'PSUP 2019 Complete '!P7</f>
        <v>147</v>
      </c>
      <c r="G12" s="11">
        <f>'PSUP 2019 Complete '!Q6+'PSUP 2019 Complete '!Q7</f>
        <v>815000</v>
      </c>
      <c r="H12" s="11">
        <f>'PSUP 2019 Complete '!R6+'PSUP 2019 Complete '!R7</f>
        <v>147</v>
      </c>
      <c r="I12" s="11">
        <f>'PSUP 2019 Complete '!S6+'PSUP 2019 Complete '!S7</f>
        <v>815000</v>
      </c>
      <c r="J12" s="11">
        <f>'PSUP 2019 Complete '!T6+'PSUP 2019 Complete '!T7</f>
        <v>147</v>
      </c>
      <c r="K12" s="11">
        <f>'PSUP 2019 Complete '!U6+'PSUP 2019 Complete '!U7</f>
        <v>815000</v>
      </c>
      <c r="L12" s="11">
        <f>'PSUP 2019 Complete '!V6+'PSUP 2019 Complete '!V7</f>
        <v>147</v>
      </c>
      <c r="M12" s="11">
        <f>'PSUP 2019 Complete '!W6+'PSUP 2019 Complete '!W7</f>
        <v>815000</v>
      </c>
      <c r="N12" s="11">
        <f>'PSUP 2019 Complete '!X6+'PSUP 2019 Complete '!X7</f>
        <v>147</v>
      </c>
    </row>
    <row r="13" spans="1:16" x14ac:dyDescent="0.25">
      <c r="B13" t="s">
        <v>38</v>
      </c>
      <c r="C13" s="11">
        <f>'PSUP 2019 Complete '!M8</f>
        <v>289000</v>
      </c>
      <c r="D13" s="11">
        <f>'PSUP 2019 Complete '!N8</f>
        <v>131</v>
      </c>
      <c r="E13" s="11">
        <f>'PSUP 2019 Complete '!O8</f>
        <v>289000</v>
      </c>
      <c r="F13" s="11">
        <f>'PSUP 2019 Complete '!P8</f>
        <v>131</v>
      </c>
      <c r="G13" s="11">
        <f>'PSUP 2019 Complete '!Q8</f>
        <v>289000</v>
      </c>
      <c r="H13" s="11">
        <f>'PSUP 2019 Complete '!R8</f>
        <v>131</v>
      </c>
      <c r="I13" s="11">
        <f>'PSUP 2019 Complete '!S8</f>
        <v>289000</v>
      </c>
      <c r="J13" s="11">
        <f>'PSUP 2019 Complete '!T8</f>
        <v>131</v>
      </c>
      <c r="K13" s="11">
        <f>'PSUP 2019 Complete '!U8</f>
        <v>289000</v>
      </c>
      <c r="L13" s="11">
        <f>'PSUP 2019 Complete '!V8</f>
        <v>131</v>
      </c>
      <c r="M13" s="11">
        <f>'PSUP 2019 Complete '!W8</f>
        <v>289000</v>
      </c>
      <c r="N13" s="11">
        <f>'PSUP 2019 Complete '!X8</f>
        <v>131</v>
      </c>
    </row>
    <row r="14" spans="1:16" x14ac:dyDescent="0.25">
      <c r="B14" s="17" t="s">
        <v>61</v>
      </c>
      <c r="C14" s="19">
        <f>SUM(C10:C13)</f>
        <v>3861000</v>
      </c>
      <c r="D14" s="19">
        <f t="shared" ref="D14:N14" si="1">SUM(D10:D13)</f>
        <v>593</v>
      </c>
      <c r="E14" s="19">
        <f t="shared" si="1"/>
        <v>3861000</v>
      </c>
      <c r="F14" s="19">
        <f t="shared" si="1"/>
        <v>593</v>
      </c>
      <c r="G14" s="19">
        <f t="shared" si="1"/>
        <v>3861000</v>
      </c>
      <c r="H14" s="19">
        <f t="shared" si="1"/>
        <v>593</v>
      </c>
      <c r="I14" s="19">
        <f t="shared" si="1"/>
        <v>3861000</v>
      </c>
      <c r="J14" s="19">
        <f t="shared" si="1"/>
        <v>593</v>
      </c>
      <c r="K14" s="19">
        <f t="shared" si="1"/>
        <v>3861000</v>
      </c>
      <c r="L14" s="19">
        <f t="shared" si="1"/>
        <v>593</v>
      </c>
      <c r="M14" s="19">
        <f t="shared" si="1"/>
        <v>3861000</v>
      </c>
      <c r="N14" s="19">
        <f t="shared" si="1"/>
        <v>593</v>
      </c>
    </row>
    <row r="15" spans="1:16" x14ac:dyDescent="0.25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6" x14ac:dyDescent="0.25">
      <c r="A16" t="s">
        <v>63</v>
      </c>
    </row>
    <row r="18" spans="1:16" x14ac:dyDescent="0.25">
      <c r="G18" t="s">
        <v>66</v>
      </c>
      <c r="H18" t="s">
        <v>67</v>
      </c>
      <c r="I18" t="s">
        <v>89</v>
      </c>
      <c r="K18" t="s">
        <v>68</v>
      </c>
      <c r="L18" t="s">
        <v>69</v>
      </c>
      <c r="M18" t="s">
        <v>70</v>
      </c>
      <c r="N18" t="s">
        <v>71</v>
      </c>
    </row>
    <row r="19" spans="1:16" x14ac:dyDescent="0.25">
      <c r="C19" t="s">
        <v>41</v>
      </c>
      <c r="E19" t="str">
        <f>E2</f>
        <v>2020 kWh</v>
      </c>
    </row>
    <row r="20" spans="1:16" x14ac:dyDescent="0.25">
      <c r="A20" t="s">
        <v>60</v>
      </c>
      <c r="B20" t="str">
        <f t="shared" ref="B20:C23" si="2">B3</f>
        <v xml:space="preserve">GS&lt;50 </v>
      </c>
      <c r="C20" s="11">
        <f t="shared" si="2"/>
        <v>545475.98600000003</v>
      </c>
      <c r="E20" s="11">
        <f>E3</f>
        <v>545475.98600000003</v>
      </c>
      <c r="G20" s="25">
        <v>1.038</v>
      </c>
      <c r="H20" s="23">
        <v>0.88400000000000001</v>
      </c>
      <c r="I20" s="24">
        <f>C20*G20*H20</f>
        <v>500524.40094571206</v>
      </c>
      <c r="K20" s="25">
        <f>D37</f>
        <v>1</v>
      </c>
      <c r="L20" s="24">
        <f>I20*K20</f>
        <v>500524.40094571206</v>
      </c>
      <c r="M20" s="25">
        <f>$E$37</f>
        <v>0.995</v>
      </c>
      <c r="N20" s="26">
        <f>L20*M20</f>
        <v>498021.77894098347</v>
      </c>
      <c r="P20" s="28">
        <f>(N20/$N$25)</f>
        <v>0.14955055924670985</v>
      </c>
    </row>
    <row r="21" spans="1:16" x14ac:dyDescent="0.25">
      <c r="B21" t="str">
        <f t="shared" si="2"/>
        <v>GEN&gt;50</v>
      </c>
      <c r="C21" s="11">
        <f t="shared" si="2"/>
        <v>2481922.9944000002</v>
      </c>
      <c r="E21" s="11">
        <f>E4</f>
        <v>2481922.9944000002</v>
      </c>
      <c r="G21" s="25">
        <v>1.038</v>
      </c>
      <c r="H21" s="23">
        <f>H20</f>
        <v>0.88400000000000001</v>
      </c>
      <c r="I21" s="24">
        <f>C21*G21*H21</f>
        <v>2277392.6842774851</v>
      </c>
      <c r="K21" s="25">
        <f>D37</f>
        <v>1</v>
      </c>
      <c r="L21" s="24">
        <f>I21*K21</f>
        <v>2277392.6842774851</v>
      </c>
      <c r="M21" s="25">
        <f>$E$37</f>
        <v>0.995</v>
      </c>
      <c r="N21" s="26">
        <f t="shared" ref="N21:N31" si="3">L21*M21</f>
        <v>2266005.7208560975</v>
      </c>
      <c r="P21" s="28">
        <f t="shared" ref="P21:P25" si="4">(N21/$N$25)</f>
        <v>0.68045703449131989</v>
      </c>
    </row>
    <row r="22" spans="1:16" x14ac:dyDescent="0.25">
      <c r="B22" t="str">
        <f t="shared" si="2"/>
        <v>Intermediate</v>
      </c>
      <c r="C22" s="11">
        <f t="shared" si="2"/>
        <v>620036.30000000005</v>
      </c>
      <c r="E22" s="11">
        <f>E5</f>
        <v>620036.30000000005</v>
      </c>
      <c r="G22" s="25">
        <v>1.038</v>
      </c>
      <c r="H22" s="23">
        <f>H21</f>
        <v>0.88400000000000001</v>
      </c>
      <c r="I22" s="24">
        <f>C22*G22*H22</f>
        <v>568940.34858960006</v>
      </c>
      <c r="K22" s="25">
        <f>D37</f>
        <v>1</v>
      </c>
      <c r="L22" s="24">
        <f>I22*K22</f>
        <v>568940.34858960006</v>
      </c>
      <c r="M22" s="25">
        <f>$E$37</f>
        <v>0.995</v>
      </c>
      <c r="N22" s="26">
        <f t="shared" si="3"/>
        <v>566095.64684665203</v>
      </c>
      <c r="P22" s="28">
        <f t="shared" si="4"/>
        <v>0.16999240626197021</v>
      </c>
    </row>
    <row r="23" spans="1:16" x14ac:dyDescent="0.25">
      <c r="B23" t="str">
        <f t="shared" si="2"/>
        <v>Large</v>
      </c>
      <c r="C23" s="11">
        <f t="shared" si="2"/>
        <v>0</v>
      </c>
      <c r="E23" s="11">
        <f>E6</f>
        <v>0</v>
      </c>
      <c r="G23" s="25">
        <v>1.038</v>
      </c>
      <c r="H23" s="23">
        <f>H22</f>
        <v>0.88400000000000001</v>
      </c>
      <c r="I23" s="24"/>
      <c r="K23" s="25"/>
      <c r="L23" s="24"/>
      <c r="M23" s="25"/>
      <c r="N23" s="26"/>
      <c r="P23" s="28"/>
    </row>
    <row r="24" spans="1:16" x14ac:dyDescent="0.25">
      <c r="C24" s="11"/>
      <c r="E24" s="11"/>
      <c r="G24" s="25">
        <v>1.038</v>
      </c>
      <c r="H24" s="23">
        <f>H23</f>
        <v>0.88400000000000001</v>
      </c>
      <c r="I24" s="24">
        <f>E24*G24*H24</f>
        <v>0</v>
      </c>
      <c r="K24" s="25">
        <f>D37</f>
        <v>1</v>
      </c>
      <c r="L24" s="24">
        <f>I24*K24</f>
        <v>0</v>
      </c>
      <c r="M24" s="25">
        <f>$E$37</f>
        <v>0.995</v>
      </c>
      <c r="N24" s="26">
        <f t="shared" si="3"/>
        <v>0</v>
      </c>
      <c r="P24" s="28"/>
    </row>
    <row r="25" spans="1:16" x14ac:dyDescent="0.25">
      <c r="B25" s="17" t="str">
        <f>B7</f>
        <v xml:space="preserve">   TOTAL</v>
      </c>
      <c r="C25" s="18">
        <f>C7</f>
        <v>3647435.2804000005</v>
      </c>
      <c r="E25" s="18">
        <f>E7</f>
        <v>3647435.2804000005</v>
      </c>
      <c r="G25" s="22"/>
      <c r="I25" s="29">
        <f>SUM(I20:I24)</f>
        <v>3346857.4338127971</v>
      </c>
      <c r="K25" s="25"/>
      <c r="L25" s="24">
        <f>SUM(L20:L24)</f>
        <v>3346857.4338127971</v>
      </c>
      <c r="M25" s="25">
        <f>$E$37</f>
        <v>0.995</v>
      </c>
      <c r="N25" s="26">
        <f>SUM(N20:N24)</f>
        <v>3330123.1466437331</v>
      </c>
      <c r="P25" s="28">
        <f t="shared" si="4"/>
        <v>1</v>
      </c>
    </row>
    <row r="26" spans="1:16" x14ac:dyDescent="0.25">
      <c r="C26" s="12"/>
      <c r="E26" s="12"/>
      <c r="G26" s="22"/>
      <c r="I26" s="24"/>
      <c r="K26" s="25"/>
      <c r="L26" s="24"/>
      <c r="M26" s="25"/>
      <c r="N26" s="26"/>
    </row>
    <row r="27" spans="1:16" x14ac:dyDescent="0.25">
      <c r="G27" s="22"/>
      <c r="I27" s="24"/>
      <c r="K27" s="25"/>
      <c r="L27" s="24"/>
      <c r="M27" s="25"/>
      <c r="N27" s="26"/>
    </row>
    <row r="28" spans="1:16" x14ac:dyDescent="0.25">
      <c r="A28" t="s">
        <v>62</v>
      </c>
      <c r="B28" t="str">
        <f t="shared" ref="B28:C32" si="5">B10</f>
        <v xml:space="preserve">GS&lt;50 </v>
      </c>
      <c r="C28">
        <f t="shared" si="5"/>
        <v>0</v>
      </c>
      <c r="E28">
        <f>E10</f>
        <v>0</v>
      </c>
      <c r="G28" s="22"/>
      <c r="H28" s="23">
        <v>0.91300000000000003</v>
      </c>
      <c r="I28" s="24"/>
      <c r="K28" s="25"/>
      <c r="L28" s="24"/>
      <c r="M28" s="25"/>
      <c r="N28" s="26"/>
    </row>
    <row r="29" spans="1:16" x14ac:dyDescent="0.25">
      <c r="B29" t="str">
        <f t="shared" si="5"/>
        <v>GEN&gt;50</v>
      </c>
      <c r="C29" s="11">
        <f t="shared" si="5"/>
        <v>2757000</v>
      </c>
      <c r="E29" s="11">
        <f>E11</f>
        <v>2757000</v>
      </c>
      <c r="G29" s="25">
        <v>1.0189999999999999</v>
      </c>
      <c r="H29" s="23">
        <v>0.91300000000000003</v>
      </c>
      <c r="I29" s="24">
        <f>C29*G29*H29</f>
        <v>2564966.6789999995</v>
      </c>
      <c r="K29" s="25">
        <f>$D$38</f>
        <v>1</v>
      </c>
      <c r="L29" s="24">
        <f>I29*K29</f>
        <v>2564966.6789999995</v>
      </c>
      <c r="M29" s="25">
        <f>$E$38</f>
        <v>1</v>
      </c>
      <c r="N29" s="26">
        <f t="shared" si="3"/>
        <v>2564966.6789999995</v>
      </c>
      <c r="P29" s="28">
        <f t="shared" ref="P29:P31" si="6">(N29/$N$32)</f>
        <v>0.71406371406371416</v>
      </c>
    </row>
    <row r="30" spans="1:16" x14ac:dyDescent="0.25">
      <c r="B30" t="str">
        <f t="shared" si="5"/>
        <v>Intermediate</v>
      </c>
      <c r="C30" s="11">
        <f t="shared" si="5"/>
        <v>815000</v>
      </c>
      <c r="E30" s="11">
        <f>E12</f>
        <v>815000</v>
      </c>
      <c r="G30" s="25">
        <v>1.0189999999999999</v>
      </c>
      <c r="H30" s="23">
        <v>0.91300000000000003</v>
      </c>
      <c r="I30" s="24">
        <f>C30*G30*H30</f>
        <v>758232.80499999993</v>
      </c>
      <c r="K30" s="25">
        <f>$D$38</f>
        <v>1</v>
      </c>
      <c r="L30" s="24">
        <f>I30*K30</f>
        <v>758232.80499999993</v>
      </c>
      <c r="M30" s="25">
        <f>$E$38</f>
        <v>1</v>
      </c>
      <c r="N30" s="26">
        <f t="shared" si="3"/>
        <v>758232.80499999993</v>
      </c>
      <c r="P30" s="28">
        <f t="shared" si="6"/>
        <v>0.21108521108521111</v>
      </c>
    </row>
    <row r="31" spans="1:16" x14ac:dyDescent="0.25">
      <c r="B31" t="str">
        <f t="shared" si="5"/>
        <v>Large</v>
      </c>
      <c r="C31" s="11">
        <f t="shared" si="5"/>
        <v>289000</v>
      </c>
      <c r="E31" s="11">
        <f>E13</f>
        <v>289000</v>
      </c>
      <c r="G31" s="25">
        <v>1.0189999999999999</v>
      </c>
      <c r="H31" s="23">
        <v>0.91300000000000003</v>
      </c>
      <c r="I31" s="24">
        <f>C31*G31*H31</f>
        <v>268870.283</v>
      </c>
      <c r="K31" s="25">
        <f>$D$38</f>
        <v>1</v>
      </c>
      <c r="L31" s="24">
        <f>I31*K31</f>
        <v>268870.283</v>
      </c>
      <c r="M31" s="25">
        <f>$E$38</f>
        <v>1</v>
      </c>
      <c r="N31" s="26">
        <f t="shared" si="3"/>
        <v>268870.283</v>
      </c>
      <c r="P31" s="28">
        <f t="shared" si="6"/>
        <v>7.4851074851074867E-2</v>
      </c>
    </row>
    <row r="32" spans="1:16" x14ac:dyDescent="0.25">
      <c r="B32" s="17" t="str">
        <f t="shared" si="5"/>
        <v xml:space="preserve">   TOTAL</v>
      </c>
      <c r="C32" s="19">
        <f t="shared" si="5"/>
        <v>3861000</v>
      </c>
      <c r="E32" s="19">
        <f>E14</f>
        <v>3861000</v>
      </c>
      <c r="G32" s="22"/>
      <c r="I32" s="29">
        <f>SUM(I29:I31)</f>
        <v>3592069.7669999991</v>
      </c>
      <c r="K32" s="25">
        <f>$D$38</f>
        <v>1</v>
      </c>
      <c r="L32" s="24">
        <f>SUM(L29:L31)</f>
        <v>3592069.7669999991</v>
      </c>
      <c r="M32" s="25">
        <f>$E$38</f>
        <v>1</v>
      </c>
      <c r="N32" s="26">
        <f>SUM(N29:N31)</f>
        <v>3592069.7669999991</v>
      </c>
      <c r="P32" s="28">
        <f>(N32/$N$32)</f>
        <v>1</v>
      </c>
    </row>
    <row r="33" spans="1:16" x14ac:dyDescent="0.25">
      <c r="C33" s="11"/>
      <c r="E33" s="11"/>
      <c r="G33" s="22"/>
      <c r="I33" s="24"/>
      <c r="K33" s="24"/>
      <c r="L33" s="24"/>
      <c r="M33" s="25"/>
      <c r="N33" s="26"/>
      <c r="P33" s="28"/>
    </row>
    <row r="35" spans="1:16" x14ac:dyDescent="0.25">
      <c r="C35" t="s">
        <v>72</v>
      </c>
    </row>
    <row r="36" spans="1:16" x14ac:dyDescent="0.25">
      <c r="C36" t="s">
        <v>73</v>
      </c>
      <c r="D36" t="s">
        <v>74</v>
      </c>
      <c r="E36" t="s">
        <v>75</v>
      </c>
    </row>
    <row r="37" spans="1:16" x14ac:dyDescent="0.25">
      <c r="B37" t="s">
        <v>76</v>
      </c>
      <c r="C37" s="23">
        <v>1</v>
      </c>
      <c r="D37" s="23">
        <v>1</v>
      </c>
      <c r="E37" s="23">
        <v>0.995</v>
      </c>
    </row>
    <row r="38" spans="1:16" x14ac:dyDescent="0.25">
      <c r="B38" t="s">
        <v>26</v>
      </c>
      <c r="C38" s="23">
        <v>1</v>
      </c>
      <c r="D38" s="23">
        <v>1</v>
      </c>
      <c r="E38" s="23">
        <v>1</v>
      </c>
    </row>
    <row r="41" spans="1:16" x14ac:dyDescent="0.25">
      <c r="C41" s="27" t="s">
        <v>77</v>
      </c>
      <c r="D41" s="27" t="s">
        <v>40</v>
      </c>
      <c r="E41" s="27" t="s">
        <v>78</v>
      </c>
      <c r="F41" s="27" t="s">
        <v>79</v>
      </c>
      <c r="G41" s="27" t="s">
        <v>80</v>
      </c>
      <c r="H41" s="27" t="s">
        <v>81</v>
      </c>
      <c r="I41" s="27" t="s">
        <v>82</v>
      </c>
      <c r="J41" s="27" t="s">
        <v>83</v>
      </c>
    </row>
    <row r="42" spans="1:16" x14ac:dyDescent="0.25">
      <c r="A42">
        <v>2019</v>
      </c>
      <c r="B42">
        <v>2019</v>
      </c>
      <c r="D42" s="24">
        <f>I20+I28</f>
        <v>500524.40094571206</v>
      </c>
      <c r="E42" s="24">
        <f>I21+I29</f>
        <v>4842359.3632774847</v>
      </c>
      <c r="F42" s="24">
        <f>I22+I30</f>
        <v>1327173.1535896</v>
      </c>
      <c r="H42" s="24">
        <f>I24</f>
        <v>0</v>
      </c>
      <c r="J42" s="24">
        <f>I23+I31</f>
        <v>268870.283</v>
      </c>
    </row>
    <row r="43" spans="1:16" x14ac:dyDescent="0.25">
      <c r="A43">
        <v>2019</v>
      </c>
      <c r="B43">
        <v>2020</v>
      </c>
      <c r="D43" s="24">
        <f>L20+L28</f>
        <v>500524.40094571206</v>
      </c>
      <c r="E43" s="24">
        <f>L21+L29</f>
        <v>4842359.3632774847</v>
      </c>
      <c r="F43" s="24">
        <f>L22+L30</f>
        <v>1327173.1535896</v>
      </c>
      <c r="H43" s="24">
        <f>L24</f>
        <v>0</v>
      </c>
      <c r="J43" s="24">
        <f>L23+L31</f>
        <v>268870.283</v>
      </c>
    </row>
    <row r="44" spans="1:16" x14ac:dyDescent="0.25">
      <c r="A44">
        <v>2019</v>
      </c>
      <c r="B44">
        <v>2021</v>
      </c>
      <c r="D44" s="24">
        <f>N20+N28</f>
        <v>498021.77894098347</v>
      </c>
      <c r="E44" s="24">
        <f>N21+N29</f>
        <v>4830972.3998560971</v>
      </c>
      <c r="F44" s="24">
        <f>N22+N30</f>
        <v>1324328.451846652</v>
      </c>
      <c r="H44" s="24">
        <f>N24</f>
        <v>0</v>
      </c>
      <c r="J44" s="24">
        <f>N23+N31</f>
        <v>268870.283</v>
      </c>
    </row>
    <row r="45" spans="1:16" x14ac:dyDescent="0.25">
      <c r="D45" s="24"/>
      <c r="E45" s="24"/>
      <c r="F45" s="24"/>
      <c r="H45" s="24"/>
      <c r="J45" s="2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workbookViewId="0">
      <selection activeCell="E21" sqref="E21"/>
    </sheetView>
  </sheetViews>
  <sheetFormatPr defaultRowHeight="15" x14ac:dyDescent="0.25"/>
  <cols>
    <col min="1" max="1" width="25.140625" bestFit="1" customWidth="1"/>
    <col min="2" max="2" width="17.42578125" customWidth="1"/>
    <col min="3" max="3" width="15.7109375" bestFit="1" customWidth="1"/>
    <col min="4" max="4" width="14.5703125" bestFit="1" customWidth="1"/>
    <col min="5" max="5" width="17" customWidth="1"/>
    <col min="6" max="6" width="12.7109375" customWidth="1"/>
    <col min="7" max="7" width="13.28515625" bestFit="1" customWidth="1"/>
    <col min="8" max="8" width="16.5703125" customWidth="1"/>
    <col min="9" max="9" width="13.28515625" bestFit="1" customWidth="1"/>
    <col min="10" max="10" width="14.28515625" customWidth="1"/>
    <col min="11" max="11" width="13.28515625" bestFit="1" customWidth="1"/>
    <col min="12" max="12" width="12.85546875" customWidth="1"/>
    <col min="13" max="13" width="13.28515625" bestFit="1" customWidth="1"/>
    <col min="14" max="14" width="16.28515625" customWidth="1"/>
    <col min="15" max="15" width="11.5703125" bestFit="1" customWidth="1"/>
  </cols>
  <sheetData>
    <row r="1" spans="1:16" ht="15.75" thickBot="1" x14ac:dyDescent="0.3"/>
    <row r="2" spans="1:16" x14ac:dyDescent="0.25">
      <c r="A2" s="30"/>
      <c r="B2" s="31"/>
      <c r="C2" s="31" t="s">
        <v>41</v>
      </c>
      <c r="D2" s="32" t="s">
        <v>42</v>
      </c>
      <c r="E2" t="s">
        <v>43</v>
      </c>
      <c r="F2" t="s">
        <v>44</v>
      </c>
      <c r="G2" t="s">
        <v>46</v>
      </c>
      <c r="H2" t="s">
        <v>47</v>
      </c>
      <c r="I2" t="s">
        <v>48</v>
      </c>
      <c r="J2" t="s">
        <v>49</v>
      </c>
      <c r="K2" t="s">
        <v>50</v>
      </c>
      <c r="L2" t="s">
        <v>51</v>
      </c>
      <c r="M2" t="s">
        <v>52</v>
      </c>
      <c r="N2" t="s">
        <v>53</v>
      </c>
      <c r="O2" t="s">
        <v>54</v>
      </c>
      <c r="P2" t="s">
        <v>55</v>
      </c>
    </row>
    <row r="3" spans="1:16" x14ac:dyDescent="0.25">
      <c r="A3" s="33" t="s">
        <v>60</v>
      </c>
      <c r="B3" s="16" t="s">
        <v>45</v>
      </c>
      <c r="C3" s="34">
        <f>'2019 ERII Complete'!L79</f>
        <v>545475.98600000003</v>
      </c>
      <c r="D3" s="35">
        <f>'2019 ERII Complete'!M79</f>
        <v>87.447999999999993</v>
      </c>
      <c r="E3" s="11">
        <f>'2019 ERII Complete'!N79</f>
        <v>545475.98600000003</v>
      </c>
      <c r="F3" s="11">
        <f>'2019 ERII Complete'!O79</f>
        <v>87.447999999999993</v>
      </c>
      <c r="G3" s="11">
        <f>'2019 ERII Complete'!P79</f>
        <v>542748.60606999998</v>
      </c>
      <c r="H3" s="11">
        <f>'2019 ERII Complete'!Q79</f>
        <v>87.010759999999991</v>
      </c>
      <c r="I3" s="11">
        <f>'2019 ERII Complete'!R79</f>
        <v>542748.60606999998</v>
      </c>
      <c r="J3" s="11">
        <f>'2019 ERII Complete'!S79</f>
        <v>87.010759999999991</v>
      </c>
      <c r="K3" s="11">
        <f>'2019 ERII Complete'!T79</f>
        <v>542748.60606999998</v>
      </c>
      <c r="L3" s="11">
        <f>'2019 ERII Complete'!U79</f>
        <v>87.010759999999991</v>
      </c>
      <c r="M3" s="11">
        <f>'2019 ERII Complete'!V79</f>
        <v>542748.60606999998</v>
      </c>
      <c r="N3" s="11">
        <f>'2019 ERII Complete'!W79</f>
        <v>87.010759999999991</v>
      </c>
    </row>
    <row r="4" spans="1:16" x14ac:dyDescent="0.25">
      <c r="A4" s="33"/>
      <c r="B4" s="16" t="s">
        <v>39</v>
      </c>
      <c r="C4" s="34">
        <f>'2019 ERII Complete'!L54</f>
        <v>2481922.9944000002</v>
      </c>
      <c r="D4" s="35">
        <f>'2019 ERII Complete'!M54</f>
        <v>415.48759999999993</v>
      </c>
      <c r="E4" s="11">
        <f>'2019 ERII Complete'!N54</f>
        <v>2481922.9944000002</v>
      </c>
      <c r="F4" s="11">
        <f>'2019 ERII Complete'!O54</f>
        <v>415.48759999999993</v>
      </c>
      <c r="G4" s="11">
        <f>'2019 ERII Complete'!P54</f>
        <v>2469513.3794279997</v>
      </c>
      <c r="H4" s="11">
        <f>'2019 ERII Complete'!Q54</f>
        <v>413.41016200000007</v>
      </c>
      <c r="I4" s="11">
        <f>'2019 ERII Complete'!R54</f>
        <v>2469513.3794279997</v>
      </c>
      <c r="J4" s="11">
        <f>'2019 ERII Complete'!S54</f>
        <v>413.41016200000007</v>
      </c>
      <c r="K4" s="11">
        <f>'2019 ERII Complete'!T54</f>
        <v>2469513.3794279997</v>
      </c>
      <c r="L4" s="11">
        <f>'2019 ERII Complete'!U54</f>
        <v>413.41016200000007</v>
      </c>
      <c r="M4" s="11">
        <f>'2019 ERII Complete'!V54</f>
        <v>2469513.3794279997</v>
      </c>
      <c r="N4" s="11">
        <f>'2019 ERII Complete'!W54</f>
        <v>413.41016200000007</v>
      </c>
    </row>
    <row r="5" spans="1:16" x14ac:dyDescent="0.25">
      <c r="A5" s="33"/>
      <c r="B5" s="16" t="s">
        <v>37</v>
      </c>
      <c r="C5" s="34">
        <f>'2019 ERII Complete'!L86</f>
        <v>620036.30000000005</v>
      </c>
      <c r="D5" s="35">
        <f>'2019 ERII Complete'!M86</f>
        <v>115.4</v>
      </c>
      <c r="E5" s="11">
        <f>'2019 ERII Complete'!N86</f>
        <v>620036.30000000005</v>
      </c>
      <c r="F5" s="11">
        <f>'2019 ERII Complete'!O86</f>
        <v>115.4</v>
      </c>
      <c r="G5" s="11">
        <f>'2019 ERII Complete'!P86</f>
        <v>616936.11849999998</v>
      </c>
      <c r="H5" s="11">
        <f>'2019 ERII Complete'!Q86</f>
        <v>114.82300000000001</v>
      </c>
      <c r="I5" s="11">
        <f>'2019 ERII Complete'!R86</f>
        <v>616936.11849999998</v>
      </c>
      <c r="J5" s="11">
        <f>'2019 ERII Complete'!S86</f>
        <v>114.82300000000001</v>
      </c>
      <c r="K5" s="11">
        <f>'2019 ERII Complete'!T86</f>
        <v>616936.11849999998</v>
      </c>
      <c r="L5" s="11">
        <f>'2019 ERII Complete'!U86</f>
        <v>114.82300000000001</v>
      </c>
      <c r="M5" s="11">
        <f>'2019 ERII Complete'!V86</f>
        <v>616936.11849999998</v>
      </c>
      <c r="N5" s="11">
        <f>'2019 ERII Complete'!W86</f>
        <v>114.82300000000001</v>
      </c>
    </row>
    <row r="6" spans="1:16" x14ac:dyDescent="0.25">
      <c r="A6" s="33"/>
      <c r="B6" s="16" t="s">
        <v>38</v>
      </c>
      <c r="C6" s="34"/>
      <c r="D6" s="35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6" x14ac:dyDescent="0.25">
      <c r="A7" s="33"/>
      <c r="B7" s="17" t="s">
        <v>61</v>
      </c>
      <c r="C7" s="18">
        <f t="shared" ref="C7:N7" si="0">SUM(C3:C6)</f>
        <v>3647435.2804000005</v>
      </c>
      <c r="D7" s="36">
        <f t="shared" si="0"/>
        <v>618.33559999999989</v>
      </c>
      <c r="E7" s="18">
        <f t="shared" si="0"/>
        <v>3647435.2804000005</v>
      </c>
      <c r="F7" s="18">
        <f t="shared" si="0"/>
        <v>618.33559999999989</v>
      </c>
      <c r="G7" s="18">
        <f t="shared" si="0"/>
        <v>3629198.1039979998</v>
      </c>
      <c r="H7" s="18">
        <f t="shared" si="0"/>
        <v>615.24392200000011</v>
      </c>
      <c r="I7" s="18">
        <f t="shared" si="0"/>
        <v>3629198.1039979998</v>
      </c>
      <c r="J7" s="18">
        <f t="shared" si="0"/>
        <v>615.24392200000011</v>
      </c>
      <c r="K7" s="18">
        <f t="shared" si="0"/>
        <v>3629198.1039979998</v>
      </c>
      <c r="L7" s="18">
        <f t="shared" si="0"/>
        <v>615.24392200000011</v>
      </c>
      <c r="M7" s="18">
        <f t="shared" si="0"/>
        <v>3629198.1039979998</v>
      </c>
      <c r="N7" s="18">
        <f t="shared" si="0"/>
        <v>615.24392200000011</v>
      </c>
    </row>
    <row r="8" spans="1:16" x14ac:dyDescent="0.25">
      <c r="A8" s="33"/>
      <c r="B8" s="16"/>
      <c r="C8" s="20"/>
      <c r="D8" s="37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6" x14ac:dyDescent="0.25">
      <c r="A9" s="33"/>
      <c r="B9" s="16"/>
      <c r="C9" s="16"/>
      <c r="D9" s="38"/>
    </row>
    <row r="10" spans="1:16" x14ac:dyDescent="0.25">
      <c r="A10" s="33" t="s">
        <v>62</v>
      </c>
      <c r="B10" s="16" t="s">
        <v>45</v>
      </c>
      <c r="C10" s="16">
        <v>0</v>
      </c>
      <c r="D10" s="38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L10">
        <v>0</v>
      </c>
      <c r="M10">
        <v>0</v>
      </c>
      <c r="N10">
        <v>0</v>
      </c>
    </row>
    <row r="11" spans="1:16" x14ac:dyDescent="0.25">
      <c r="A11" s="33"/>
      <c r="B11" s="16" t="s">
        <v>39</v>
      </c>
      <c r="C11" s="34">
        <f>'PSUP 2019 Complete '!M5</f>
        <v>2757000</v>
      </c>
      <c r="D11" s="35">
        <f>'PSUP 2019 Complete '!N5</f>
        <v>315</v>
      </c>
      <c r="E11" s="11">
        <f>'PSUP 2019 Complete '!O5</f>
        <v>2757000</v>
      </c>
      <c r="F11" s="11">
        <f>'PSUP 2019 Complete '!P5</f>
        <v>315</v>
      </c>
      <c r="G11" s="11">
        <f>'PSUP 2019 Complete '!Q5</f>
        <v>2757000</v>
      </c>
      <c r="H11" s="11">
        <f>'PSUP 2019 Complete '!R5</f>
        <v>315</v>
      </c>
      <c r="I11" s="11">
        <f>'PSUP 2019 Complete '!S5</f>
        <v>2757000</v>
      </c>
      <c r="J11" s="11">
        <f>'PSUP 2019 Complete '!T5</f>
        <v>315</v>
      </c>
      <c r="K11" s="11">
        <f>'PSUP 2019 Complete '!U5</f>
        <v>2757000</v>
      </c>
      <c r="L11" s="11">
        <f>'PSUP 2019 Complete '!V5</f>
        <v>315</v>
      </c>
      <c r="M11" s="11">
        <f>'PSUP 2019 Complete '!W5</f>
        <v>2757000</v>
      </c>
      <c r="N11" s="11">
        <f>'PSUP 2019 Complete '!X5</f>
        <v>315</v>
      </c>
    </row>
    <row r="12" spans="1:16" x14ac:dyDescent="0.25">
      <c r="A12" s="33"/>
      <c r="B12" s="16" t="s">
        <v>37</v>
      </c>
      <c r="C12" s="34">
        <f>'PSUP 2019 Complete '!M6+'PSUP 2019 Complete '!M7</f>
        <v>815000</v>
      </c>
      <c r="D12" s="35">
        <f>'PSUP 2019 Complete '!N6+'PSUP 2019 Complete '!N7</f>
        <v>147</v>
      </c>
      <c r="E12" s="11">
        <f>'PSUP 2019 Complete '!O6+'PSUP 2019 Complete '!O7</f>
        <v>815000</v>
      </c>
      <c r="F12" s="11">
        <f>'PSUP 2019 Complete '!P6+'PSUP 2019 Complete '!P7</f>
        <v>147</v>
      </c>
      <c r="G12" s="11">
        <f>'PSUP 2019 Complete '!Q6+'PSUP 2019 Complete '!Q7</f>
        <v>815000</v>
      </c>
      <c r="H12" s="11">
        <f>'PSUP 2019 Complete '!R6+'PSUP 2019 Complete '!R7</f>
        <v>147</v>
      </c>
      <c r="I12" s="11">
        <f>'PSUP 2019 Complete '!S6+'PSUP 2019 Complete '!S7</f>
        <v>815000</v>
      </c>
      <c r="J12" s="11">
        <f>'PSUP 2019 Complete '!T6+'PSUP 2019 Complete '!T7</f>
        <v>147</v>
      </c>
      <c r="K12" s="11">
        <f>'PSUP 2019 Complete '!U6+'PSUP 2019 Complete '!U7</f>
        <v>815000</v>
      </c>
      <c r="L12" s="11">
        <f>'PSUP 2019 Complete '!V6+'PSUP 2019 Complete '!V7</f>
        <v>147</v>
      </c>
      <c r="M12" s="11">
        <f>'PSUP 2019 Complete '!W6+'PSUP 2019 Complete '!W7</f>
        <v>815000</v>
      </c>
      <c r="N12" s="11">
        <f>'PSUP 2019 Complete '!X6+'PSUP 2019 Complete '!X7</f>
        <v>147</v>
      </c>
    </row>
    <row r="13" spans="1:16" x14ac:dyDescent="0.25">
      <c r="A13" s="33"/>
      <c r="B13" s="16" t="s">
        <v>38</v>
      </c>
      <c r="C13" s="34">
        <f>'PSUP 2019 Complete '!M8</f>
        <v>289000</v>
      </c>
      <c r="D13" s="35">
        <f>'PSUP 2019 Complete '!N8</f>
        <v>131</v>
      </c>
      <c r="E13" s="11">
        <f>'PSUP 2019 Complete '!O8</f>
        <v>289000</v>
      </c>
      <c r="F13" s="11">
        <f>'PSUP 2019 Complete '!P8</f>
        <v>131</v>
      </c>
      <c r="G13" s="11">
        <f>'PSUP 2019 Complete '!Q8</f>
        <v>289000</v>
      </c>
      <c r="H13" s="11">
        <f>'PSUP 2019 Complete '!R8</f>
        <v>131</v>
      </c>
      <c r="I13" s="11">
        <f>'PSUP 2019 Complete '!S8</f>
        <v>289000</v>
      </c>
      <c r="J13" s="11">
        <f>'PSUP 2019 Complete '!T8</f>
        <v>131</v>
      </c>
      <c r="K13" s="11">
        <f>'PSUP 2019 Complete '!U8</f>
        <v>289000</v>
      </c>
      <c r="L13" s="11">
        <f>'PSUP 2019 Complete '!V8</f>
        <v>131</v>
      </c>
      <c r="M13" s="11">
        <f>'PSUP 2019 Complete '!W8</f>
        <v>289000</v>
      </c>
      <c r="N13" s="11">
        <f>'PSUP 2019 Complete '!X8</f>
        <v>131</v>
      </c>
    </row>
    <row r="14" spans="1:16" ht="15.75" thickBot="1" x14ac:dyDescent="0.3">
      <c r="A14" s="39"/>
      <c r="B14" s="40" t="s">
        <v>61</v>
      </c>
      <c r="C14" s="41">
        <f>SUM(C10:C13)</f>
        <v>3861000</v>
      </c>
      <c r="D14" s="42">
        <f t="shared" ref="D14:N14" si="1">SUM(D10:D13)</f>
        <v>593</v>
      </c>
      <c r="E14" s="19">
        <f t="shared" si="1"/>
        <v>3861000</v>
      </c>
      <c r="F14" s="19">
        <f t="shared" si="1"/>
        <v>593</v>
      </c>
      <c r="G14" s="19">
        <f t="shared" si="1"/>
        <v>3861000</v>
      </c>
      <c r="H14" s="19">
        <f t="shared" si="1"/>
        <v>593</v>
      </c>
      <c r="I14" s="19">
        <f t="shared" si="1"/>
        <v>3861000</v>
      </c>
      <c r="J14" s="19">
        <f t="shared" si="1"/>
        <v>593</v>
      </c>
      <c r="K14" s="19">
        <f t="shared" si="1"/>
        <v>3861000</v>
      </c>
      <c r="L14" s="19">
        <f t="shared" si="1"/>
        <v>593</v>
      </c>
      <c r="M14" s="19">
        <f t="shared" si="1"/>
        <v>3861000</v>
      </c>
      <c r="N14" s="19">
        <f t="shared" si="1"/>
        <v>593</v>
      </c>
    </row>
    <row r="15" spans="1:16" x14ac:dyDescent="0.25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6" x14ac:dyDescent="0.25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6" x14ac:dyDescent="0.25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6" ht="15.75" thickBot="1" x14ac:dyDescent="0.3">
      <c r="A18" t="s">
        <v>63</v>
      </c>
    </row>
    <row r="19" spans="1:16" x14ac:dyDescent="0.25">
      <c r="G19" s="73" t="s">
        <v>66</v>
      </c>
      <c r="H19" s="74" t="s">
        <v>67</v>
      </c>
      <c r="I19" s="75" t="s">
        <v>90</v>
      </c>
      <c r="K19" t="s">
        <v>68</v>
      </c>
      <c r="L19" t="s">
        <v>69</v>
      </c>
      <c r="M19" t="s">
        <v>70</v>
      </c>
      <c r="N19" t="s">
        <v>71</v>
      </c>
    </row>
    <row r="20" spans="1:16" x14ac:dyDescent="0.25">
      <c r="C20" s="43" t="s">
        <v>42</v>
      </c>
      <c r="E20" s="16"/>
      <c r="G20" s="33"/>
      <c r="H20" s="16"/>
      <c r="I20" s="38"/>
    </row>
    <row r="21" spans="1:16" x14ac:dyDescent="0.25">
      <c r="A21" t="s">
        <v>60</v>
      </c>
      <c r="B21" t="str">
        <f>B3</f>
        <v xml:space="preserve">GS&lt;50 </v>
      </c>
      <c r="C21" s="11">
        <f>D3</f>
        <v>87.447999999999993</v>
      </c>
      <c r="E21" s="34"/>
      <c r="G21" s="76">
        <v>1.113</v>
      </c>
      <c r="H21" s="77">
        <f>'Summary kWh'!H20</f>
        <v>0.88400000000000001</v>
      </c>
      <c r="I21" s="78">
        <f>C21*G21*H21</f>
        <v>86.039387615999999</v>
      </c>
      <c r="K21" s="25">
        <f>D41</f>
        <v>1</v>
      </c>
      <c r="L21" s="24">
        <f>I21*K21</f>
        <v>86.039387615999999</v>
      </c>
      <c r="M21" s="25">
        <f>$E$41</f>
        <v>0.995</v>
      </c>
      <c r="N21" s="26">
        <f>L21*M21</f>
        <v>85.609190677919997</v>
      </c>
      <c r="P21" s="28">
        <f>(N21/$N$26)</f>
        <v>0.14142481849662222</v>
      </c>
    </row>
    <row r="22" spans="1:16" x14ac:dyDescent="0.25">
      <c r="B22" t="str">
        <f>B4</f>
        <v>GEN&gt;50</v>
      </c>
      <c r="C22" s="11">
        <f>D4</f>
        <v>415.48759999999993</v>
      </c>
      <c r="E22" s="34"/>
      <c r="G22" s="76">
        <v>1.113</v>
      </c>
      <c r="H22" s="77">
        <f>'Summary kWh'!H21</f>
        <v>0.88400000000000001</v>
      </c>
      <c r="I22" s="78">
        <f>C22*G22*H22</f>
        <v>408.79492573919993</v>
      </c>
      <c r="K22" s="25">
        <f>D41</f>
        <v>1</v>
      </c>
      <c r="L22" s="24">
        <f>I22*K22</f>
        <v>408.79492573919993</v>
      </c>
      <c r="M22" s="25">
        <f>$E$41</f>
        <v>0.995</v>
      </c>
      <c r="N22" s="26">
        <f t="shared" ref="N22:N31" si="2">L22*M22</f>
        <v>406.75095111050393</v>
      </c>
      <c r="P22" s="28">
        <f t="shared" ref="P22:P26" si="3">(N22/$N$26)</f>
        <v>0.67194513788305243</v>
      </c>
    </row>
    <row r="23" spans="1:16" x14ac:dyDescent="0.25">
      <c r="B23" t="str">
        <f>B5</f>
        <v>Intermediate</v>
      </c>
      <c r="C23" s="11">
        <f>D5</f>
        <v>115.4</v>
      </c>
      <c r="E23" s="34"/>
      <c r="G23" s="76">
        <v>1.113</v>
      </c>
      <c r="H23" s="77">
        <f>'Summary kWh'!H22</f>
        <v>0.88400000000000001</v>
      </c>
      <c r="I23" s="78">
        <f>C23*G23*H23</f>
        <v>113.5411368</v>
      </c>
      <c r="K23" s="25">
        <f>D41</f>
        <v>1</v>
      </c>
      <c r="L23" s="24">
        <f>I23*K23</f>
        <v>113.5411368</v>
      </c>
      <c r="M23" s="25">
        <f>$E$41</f>
        <v>0.995</v>
      </c>
      <c r="N23" s="26">
        <f t="shared" si="2"/>
        <v>112.973431116</v>
      </c>
      <c r="P23" s="28">
        <f t="shared" si="3"/>
        <v>0.18663004362032529</v>
      </c>
    </row>
    <row r="24" spans="1:16" x14ac:dyDescent="0.25">
      <c r="B24" t="str">
        <f>B6</f>
        <v>Large</v>
      </c>
      <c r="C24" s="11">
        <f>D6</f>
        <v>0</v>
      </c>
      <c r="E24" s="34"/>
      <c r="G24" s="76">
        <v>1.113</v>
      </c>
      <c r="H24" s="77">
        <f>'Summary kWh'!H23</f>
        <v>0.88400000000000001</v>
      </c>
      <c r="I24" s="78"/>
      <c r="K24" s="25"/>
      <c r="L24" s="24"/>
      <c r="M24" s="25"/>
      <c r="N24" s="26"/>
      <c r="P24" s="28"/>
    </row>
    <row r="25" spans="1:16" x14ac:dyDescent="0.25">
      <c r="C25" s="11"/>
      <c r="E25" s="34"/>
      <c r="G25" s="76">
        <v>1.113</v>
      </c>
      <c r="H25" s="77">
        <f>'Summary kWh'!H24</f>
        <v>0.88400000000000001</v>
      </c>
      <c r="I25" s="78">
        <f>E25*G25*H25</f>
        <v>0</v>
      </c>
      <c r="K25" s="25">
        <f>D41</f>
        <v>1</v>
      </c>
      <c r="L25" s="24">
        <f>I25*K25</f>
        <v>0</v>
      </c>
      <c r="M25" s="25">
        <f>$E$41</f>
        <v>0.995</v>
      </c>
      <c r="N25" s="26">
        <f t="shared" si="2"/>
        <v>0</v>
      </c>
      <c r="P25" s="28"/>
    </row>
    <row r="26" spans="1:16" x14ac:dyDescent="0.25">
      <c r="B26" s="17" t="str">
        <f t="shared" ref="B26" si="4">B7</f>
        <v xml:space="preserve">   TOTAL</v>
      </c>
      <c r="C26" s="18">
        <f>D7</f>
        <v>618.33559999999989</v>
      </c>
      <c r="E26" s="20"/>
      <c r="G26" s="79"/>
      <c r="H26" s="77"/>
      <c r="I26" s="80">
        <f>SUM(I21:I25)</f>
        <v>608.37545015519993</v>
      </c>
      <c r="K26" s="25"/>
      <c r="L26" s="24">
        <f>SUM(L21:L25)</f>
        <v>608.37545015519993</v>
      </c>
      <c r="M26" s="25">
        <f>$E$41</f>
        <v>0.995</v>
      </c>
      <c r="N26" s="26">
        <f>SUM(N21:N25)</f>
        <v>605.33357290442393</v>
      </c>
      <c r="P26" s="28">
        <f t="shared" si="3"/>
        <v>1</v>
      </c>
    </row>
    <row r="27" spans="1:16" x14ac:dyDescent="0.25">
      <c r="C27" s="12"/>
      <c r="E27" s="20"/>
      <c r="G27" s="79"/>
      <c r="H27" s="77"/>
      <c r="I27" s="78"/>
      <c r="K27" s="25"/>
      <c r="L27" s="24"/>
      <c r="M27" s="25"/>
      <c r="N27" s="26"/>
    </row>
    <row r="28" spans="1:16" x14ac:dyDescent="0.25">
      <c r="E28" s="16"/>
      <c r="G28" s="79"/>
      <c r="H28" s="77"/>
      <c r="I28" s="78"/>
      <c r="K28" s="25"/>
      <c r="L28" s="24"/>
      <c r="M28" s="25"/>
      <c r="N28" s="26"/>
    </row>
    <row r="29" spans="1:16" x14ac:dyDescent="0.25">
      <c r="A29" t="s">
        <v>62</v>
      </c>
      <c r="B29" t="str">
        <f>B10</f>
        <v xml:space="preserve">GS&lt;50 </v>
      </c>
      <c r="C29">
        <f>D10</f>
        <v>0</v>
      </c>
      <c r="E29" s="16"/>
      <c r="G29" s="76">
        <v>1.5840000000000001</v>
      </c>
      <c r="H29" s="77">
        <f>'Summary kWh'!H28</f>
        <v>0.91300000000000003</v>
      </c>
      <c r="I29" s="78"/>
      <c r="K29" s="25"/>
      <c r="L29" s="24"/>
      <c r="M29" s="25"/>
      <c r="N29" s="26"/>
    </row>
    <row r="30" spans="1:16" x14ac:dyDescent="0.25">
      <c r="B30" t="str">
        <f>B11</f>
        <v>GEN&gt;50</v>
      </c>
      <c r="C30" s="11">
        <f>D11</f>
        <v>315</v>
      </c>
      <c r="E30" s="34"/>
      <c r="G30" s="76">
        <v>1.5840000000000001</v>
      </c>
      <c r="H30" s="77">
        <f>'Summary kWh'!H29</f>
        <v>0.91300000000000003</v>
      </c>
      <c r="I30" s="78">
        <f>C30*G30*H30</f>
        <v>455.55048000000005</v>
      </c>
      <c r="K30" s="25">
        <f>$D$42</f>
        <v>1</v>
      </c>
      <c r="L30" s="24">
        <f>I30*K30</f>
        <v>455.55048000000005</v>
      </c>
      <c r="M30" s="25">
        <f>$E$42</f>
        <v>1</v>
      </c>
      <c r="N30" s="26">
        <f t="shared" si="2"/>
        <v>455.55048000000005</v>
      </c>
      <c r="P30" s="28">
        <f t="shared" ref="P30:P32" si="5">(N30/$N$33)</f>
        <v>0.53119730185497471</v>
      </c>
    </row>
    <row r="31" spans="1:16" x14ac:dyDescent="0.25">
      <c r="B31" t="str">
        <f>B12</f>
        <v>Intermediate</v>
      </c>
      <c r="C31" s="11">
        <f>D12</f>
        <v>147</v>
      </c>
      <c r="E31" s="34"/>
      <c r="G31" s="76">
        <v>1.5840000000000001</v>
      </c>
      <c r="H31" s="77">
        <f>'Summary kWh'!H30</f>
        <v>0.91300000000000003</v>
      </c>
      <c r="I31" s="78">
        <f>C31*G31*H31</f>
        <v>212.59022400000001</v>
      </c>
      <c r="K31" s="25">
        <f>$D$42</f>
        <v>1</v>
      </c>
      <c r="L31" s="24">
        <f>I31*K31</f>
        <v>212.59022400000001</v>
      </c>
      <c r="M31" s="25">
        <f>$E$42</f>
        <v>1</v>
      </c>
      <c r="N31" s="26">
        <f t="shared" si="2"/>
        <v>212.59022400000001</v>
      </c>
      <c r="P31" s="28">
        <f t="shared" si="5"/>
        <v>0.2478920741989882</v>
      </c>
    </row>
    <row r="32" spans="1:16" x14ac:dyDescent="0.25">
      <c r="B32" t="str">
        <f>B13</f>
        <v>Large</v>
      </c>
      <c r="C32" s="11">
        <f>D13</f>
        <v>131</v>
      </c>
      <c r="E32" s="34"/>
      <c r="G32" s="76">
        <v>1.5840000000000001</v>
      </c>
      <c r="H32" s="77">
        <f>'Summary kWh'!H31</f>
        <v>0.91300000000000003</v>
      </c>
      <c r="I32" s="78">
        <f>C32*G32*H32</f>
        <v>189.45115200000004</v>
      </c>
      <c r="K32" s="25">
        <f>$D$42</f>
        <v>1</v>
      </c>
      <c r="L32" s="24">
        <f>I32*K32</f>
        <v>189.45115200000004</v>
      </c>
      <c r="M32" s="25">
        <f>$E$42</f>
        <v>1</v>
      </c>
      <c r="N32" s="26">
        <f>L32*M32</f>
        <v>189.45115200000004</v>
      </c>
      <c r="P32" s="28">
        <f t="shared" si="5"/>
        <v>0.22091062394603714</v>
      </c>
    </row>
    <row r="33" spans="1:16" ht="15.75" thickBot="1" x14ac:dyDescent="0.3">
      <c r="B33" s="17" t="str">
        <f>B14</f>
        <v xml:space="preserve">   TOTAL</v>
      </c>
      <c r="C33" s="19">
        <f>D14</f>
        <v>593</v>
      </c>
      <c r="E33" s="34"/>
      <c r="G33" s="81"/>
      <c r="H33" s="82"/>
      <c r="I33" s="83">
        <f>SUM(I30:I32)</f>
        <v>857.59185600000001</v>
      </c>
      <c r="K33" s="25">
        <f>$D$42</f>
        <v>1</v>
      </c>
      <c r="L33" s="24">
        <f>SUM(L30:L32)</f>
        <v>857.59185600000001</v>
      </c>
      <c r="M33" s="25">
        <f>$E$42</f>
        <v>1</v>
      </c>
      <c r="N33" s="26">
        <f>SUM(N30:N32)</f>
        <v>857.59185600000001</v>
      </c>
      <c r="P33" s="28">
        <f>(N33/$N$33)</f>
        <v>1</v>
      </c>
    </row>
    <row r="34" spans="1:16" x14ac:dyDescent="0.25">
      <c r="C34" s="11"/>
      <c r="E34" s="11"/>
      <c r="G34" s="22"/>
      <c r="H34" s="23"/>
      <c r="I34" s="24"/>
      <c r="K34" s="24"/>
      <c r="L34" s="24"/>
      <c r="M34" s="25"/>
      <c r="N34" s="26"/>
    </row>
    <row r="35" spans="1:16" x14ac:dyDescent="0.25">
      <c r="C35" s="11"/>
      <c r="E35" s="11"/>
      <c r="G35" s="22"/>
      <c r="H35" s="23"/>
      <c r="I35" s="24"/>
      <c r="K35" s="24"/>
      <c r="L35" s="24"/>
      <c r="M35" s="25"/>
      <c r="N35" s="26"/>
    </row>
    <row r="39" spans="1:16" x14ac:dyDescent="0.25">
      <c r="C39" t="s">
        <v>72</v>
      </c>
    </row>
    <row r="40" spans="1:16" x14ac:dyDescent="0.25">
      <c r="C40" t="s">
        <v>73</v>
      </c>
      <c r="D40" t="s">
        <v>74</v>
      </c>
      <c r="E40" t="s">
        <v>75</v>
      </c>
    </row>
    <row r="41" spans="1:16" x14ac:dyDescent="0.25">
      <c r="B41" t="s">
        <v>76</v>
      </c>
      <c r="C41" s="23">
        <v>1</v>
      </c>
      <c r="D41" s="23">
        <v>1</v>
      </c>
      <c r="E41" s="23">
        <v>0.995</v>
      </c>
    </row>
    <row r="42" spans="1:16" x14ac:dyDescent="0.25">
      <c r="B42" t="s">
        <v>26</v>
      </c>
      <c r="C42" s="23">
        <v>1</v>
      </c>
      <c r="D42" s="23">
        <v>1</v>
      </c>
      <c r="E42" s="23">
        <v>1</v>
      </c>
    </row>
    <row r="45" spans="1:16" x14ac:dyDescent="0.25">
      <c r="C45" s="27" t="s">
        <v>77</v>
      </c>
      <c r="D45" s="27" t="s">
        <v>40</v>
      </c>
      <c r="E45" s="27" t="s">
        <v>78</v>
      </c>
      <c r="F45" s="27" t="s">
        <v>79</v>
      </c>
      <c r="G45" s="27" t="s">
        <v>80</v>
      </c>
      <c r="H45" s="27" t="s">
        <v>81</v>
      </c>
      <c r="I45" s="27" t="s">
        <v>82</v>
      </c>
      <c r="J45" s="27" t="s">
        <v>83</v>
      </c>
    </row>
    <row r="46" spans="1:16" x14ac:dyDescent="0.25">
      <c r="A46">
        <v>2019</v>
      </c>
      <c r="B46">
        <v>2019</v>
      </c>
      <c r="D46" s="24">
        <f>I21+I29</f>
        <v>86.039387615999999</v>
      </c>
      <c r="E46" s="24">
        <f>I22+I30</f>
        <v>864.34540573920003</v>
      </c>
      <c r="F46" s="24">
        <f>I23+I31</f>
        <v>326.13136080000004</v>
      </c>
      <c r="H46" s="24">
        <f>I25</f>
        <v>0</v>
      </c>
      <c r="J46" s="24">
        <f>I24+I32</f>
        <v>189.45115200000004</v>
      </c>
    </row>
    <row r="47" spans="1:16" x14ac:dyDescent="0.25">
      <c r="A47">
        <v>2019</v>
      </c>
      <c r="B47">
        <v>2020</v>
      </c>
      <c r="D47" s="24">
        <f>L21+L29</f>
        <v>86.039387615999999</v>
      </c>
      <c r="E47" s="24">
        <f>L22+L30</f>
        <v>864.34540573920003</v>
      </c>
      <c r="F47" s="24">
        <f>L23+L31</f>
        <v>326.13136080000004</v>
      </c>
      <c r="H47" s="24">
        <f>L25</f>
        <v>0</v>
      </c>
      <c r="J47" s="24">
        <f>L24+L32</f>
        <v>189.45115200000004</v>
      </c>
    </row>
    <row r="48" spans="1:16" x14ac:dyDescent="0.25">
      <c r="A48">
        <v>2019</v>
      </c>
      <c r="B48">
        <v>2021</v>
      </c>
      <c r="D48" s="24">
        <f>N21+N29</f>
        <v>85.609190677919997</v>
      </c>
      <c r="E48" s="24">
        <f>N22+N30</f>
        <v>862.30143111050393</v>
      </c>
      <c r="F48" s="24">
        <f>N23+N31</f>
        <v>325.56365511600001</v>
      </c>
      <c r="H48" s="24">
        <f>N25</f>
        <v>0</v>
      </c>
      <c r="J48" s="24">
        <f>N24+N32</f>
        <v>189.45115200000004</v>
      </c>
    </row>
    <row r="49" spans="4:10" x14ac:dyDescent="0.25">
      <c r="D49" s="24"/>
      <c r="E49" s="24"/>
      <c r="F49" s="24"/>
      <c r="H49" s="24"/>
      <c r="J49" s="2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93"/>
  <sheetViews>
    <sheetView workbookViewId="0">
      <selection activeCell="E68" sqref="E68"/>
    </sheetView>
  </sheetViews>
  <sheetFormatPr defaultRowHeight="15" outlineLevelRow="2" x14ac:dyDescent="0.25"/>
  <cols>
    <col min="1" max="2" width="22" style="44" customWidth="1"/>
    <col min="3" max="3" width="15.85546875" style="44" customWidth="1"/>
    <col min="4" max="7" width="18.28515625" style="44" customWidth="1"/>
    <col min="8" max="8" width="13.28515625" style="44" bestFit="1" customWidth="1"/>
    <col min="9" max="11" width="9.140625" style="44"/>
    <col min="12" max="12" width="13.28515625" style="44" bestFit="1" customWidth="1"/>
    <col min="13" max="13" width="12.42578125" style="44" customWidth="1"/>
    <col min="14" max="14" width="16.7109375" style="44" customWidth="1"/>
    <col min="15" max="15" width="9.140625" style="44"/>
    <col min="16" max="16" width="13.28515625" style="44" bestFit="1" customWidth="1"/>
    <col min="17" max="17" width="9.140625" style="44"/>
    <col min="18" max="18" width="13.28515625" style="44" bestFit="1" customWidth="1"/>
    <col min="19" max="19" width="9.140625" style="44"/>
    <col min="20" max="20" width="13.28515625" style="44" bestFit="1" customWidth="1"/>
    <col min="21" max="21" width="9.140625" style="44"/>
    <col min="22" max="22" width="13.28515625" style="44" bestFit="1" customWidth="1"/>
    <col min="23" max="16384" width="9.140625" style="44"/>
  </cols>
  <sheetData>
    <row r="2" spans="1:23" x14ac:dyDescent="0.25">
      <c r="A2" s="44" t="s">
        <v>34</v>
      </c>
    </row>
    <row r="6" spans="1:23" x14ac:dyDescent="0.25">
      <c r="L6" s="91" t="s">
        <v>35</v>
      </c>
      <c r="M6" s="92"/>
      <c r="N6" s="44">
        <v>2020</v>
      </c>
      <c r="P6" s="44">
        <v>2021</v>
      </c>
      <c r="R6" s="44">
        <v>2022</v>
      </c>
      <c r="T6" s="44">
        <v>2023</v>
      </c>
      <c r="V6" s="44">
        <v>2024</v>
      </c>
    </row>
    <row r="7" spans="1:23" ht="30" x14ac:dyDescent="0.25">
      <c r="A7" s="45" t="s">
        <v>0</v>
      </c>
      <c r="B7" s="46" t="s">
        <v>36</v>
      </c>
      <c r="C7" s="48" t="s">
        <v>65</v>
      </c>
      <c r="D7" s="47" t="s">
        <v>1</v>
      </c>
      <c r="E7" s="48" t="s">
        <v>84</v>
      </c>
      <c r="F7" s="48" t="s">
        <v>85</v>
      </c>
      <c r="G7" s="48" t="s">
        <v>86</v>
      </c>
      <c r="H7" s="48" t="s">
        <v>3</v>
      </c>
      <c r="I7" s="48" t="s">
        <v>4</v>
      </c>
      <c r="J7" s="48" t="s">
        <v>5</v>
      </c>
      <c r="K7" s="48" t="s">
        <v>33</v>
      </c>
      <c r="L7" s="48" t="s">
        <v>17</v>
      </c>
      <c r="M7" s="48" t="s">
        <v>18</v>
      </c>
      <c r="N7" s="48" t="s">
        <v>19</v>
      </c>
      <c r="O7" s="48" t="s">
        <v>20</v>
      </c>
      <c r="P7" s="48" t="s">
        <v>21</v>
      </c>
      <c r="Q7" s="48" t="s">
        <v>22</v>
      </c>
      <c r="R7" s="48" t="s">
        <v>23</v>
      </c>
      <c r="S7" s="48" t="s">
        <v>24</v>
      </c>
      <c r="T7" s="48" t="s">
        <v>25</v>
      </c>
      <c r="U7" s="48" t="s">
        <v>27</v>
      </c>
      <c r="V7" s="48" t="s">
        <v>28</v>
      </c>
      <c r="W7" s="48" t="s">
        <v>29</v>
      </c>
    </row>
    <row r="8" spans="1:23" ht="21" outlineLevel="2" x14ac:dyDescent="0.25">
      <c r="A8" s="4">
        <v>157749</v>
      </c>
      <c r="B8" s="4" t="s">
        <v>39</v>
      </c>
      <c r="C8" s="49">
        <v>43466</v>
      </c>
      <c r="D8" s="5" t="s">
        <v>2</v>
      </c>
      <c r="E8" s="5" t="s">
        <v>87</v>
      </c>
      <c r="F8" s="5">
        <v>2016</v>
      </c>
      <c r="G8" s="21">
        <v>43466</v>
      </c>
      <c r="H8" s="7">
        <v>6936</v>
      </c>
      <c r="I8" s="8">
        <v>6.96</v>
      </c>
      <c r="J8" s="44" t="s">
        <v>11</v>
      </c>
      <c r="K8" s="44">
        <v>13.8</v>
      </c>
      <c r="L8" s="7">
        <v>6936</v>
      </c>
      <c r="M8" s="8">
        <v>6.96</v>
      </c>
      <c r="N8" s="7">
        <v>6936</v>
      </c>
      <c r="O8" s="8">
        <v>6.96</v>
      </c>
      <c r="P8" s="50">
        <f t="shared" ref="P8:P53" si="0">L8*99.5%</f>
        <v>6901.32</v>
      </c>
      <c r="Q8" s="51">
        <f t="shared" ref="Q8:Q53" si="1">M8*99.5%</f>
        <v>6.9252000000000002</v>
      </c>
      <c r="R8" s="50">
        <f t="shared" ref="R8:R53" si="2">L8*99.5%</f>
        <v>6901.32</v>
      </c>
      <c r="S8" s="44">
        <f t="shared" ref="S8:S53" si="3">M8*99.5%</f>
        <v>6.9252000000000002</v>
      </c>
      <c r="T8" s="50">
        <f t="shared" ref="T8:T53" si="4">L8*99.5%</f>
        <v>6901.32</v>
      </c>
      <c r="U8" s="44">
        <f t="shared" ref="U8:U53" si="5">M8*99.5%</f>
        <v>6.9252000000000002</v>
      </c>
      <c r="V8" s="50">
        <f t="shared" ref="V8:V53" si="6">L8*99.5%</f>
        <v>6901.32</v>
      </c>
      <c r="W8" s="44">
        <f t="shared" ref="W8:W53" si="7">M8*99.5%</f>
        <v>6.9252000000000002</v>
      </c>
    </row>
    <row r="9" spans="1:23" ht="21" outlineLevel="2" x14ac:dyDescent="0.25">
      <c r="A9" s="4">
        <v>173968</v>
      </c>
      <c r="B9" s="4" t="s">
        <v>39</v>
      </c>
      <c r="C9" s="49">
        <v>43466</v>
      </c>
      <c r="D9" s="5" t="s">
        <v>2</v>
      </c>
      <c r="E9" s="5" t="s">
        <v>87</v>
      </c>
      <c r="F9" s="5">
        <v>2016</v>
      </c>
      <c r="G9" s="21">
        <v>43497</v>
      </c>
      <c r="H9" s="52">
        <v>84752</v>
      </c>
      <c r="I9" s="53">
        <v>15.07</v>
      </c>
      <c r="J9" s="44" t="s">
        <v>6</v>
      </c>
      <c r="K9" s="44">
        <v>13</v>
      </c>
      <c r="L9" s="52">
        <v>84752</v>
      </c>
      <c r="M9" s="53">
        <v>15.07</v>
      </c>
      <c r="N9" s="52">
        <v>84752</v>
      </c>
      <c r="O9" s="53">
        <v>15.07</v>
      </c>
      <c r="P9" s="50">
        <f t="shared" si="0"/>
        <v>84328.24</v>
      </c>
      <c r="Q9" s="51">
        <f t="shared" si="1"/>
        <v>14.99465</v>
      </c>
      <c r="R9" s="50">
        <f t="shared" si="2"/>
        <v>84328.24</v>
      </c>
      <c r="S9" s="44">
        <f t="shared" si="3"/>
        <v>14.99465</v>
      </c>
      <c r="T9" s="50">
        <f t="shared" si="4"/>
        <v>84328.24</v>
      </c>
      <c r="U9" s="44">
        <f t="shared" si="5"/>
        <v>14.99465</v>
      </c>
      <c r="V9" s="50">
        <f t="shared" si="6"/>
        <v>84328.24</v>
      </c>
      <c r="W9" s="44">
        <f t="shared" si="7"/>
        <v>14.99465</v>
      </c>
    </row>
    <row r="10" spans="1:23" ht="21" outlineLevel="2" x14ac:dyDescent="0.25">
      <c r="A10" s="4">
        <v>173974</v>
      </c>
      <c r="B10" s="4" t="s">
        <v>39</v>
      </c>
      <c r="C10" s="49">
        <v>43466</v>
      </c>
      <c r="D10" s="5" t="s">
        <v>2</v>
      </c>
      <c r="E10" s="5" t="s">
        <v>87</v>
      </c>
      <c r="F10" s="5">
        <v>2016</v>
      </c>
      <c r="G10" s="21">
        <v>43497</v>
      </c>
      <c r="H10" s="52">
        <v>36505</v>
      </c>
      <c r="I10" s="53">
        <v>5.5</v>
      </c>
      <c r="J10" s="44" t="s">
        <v>6</v>
      </c>
      <c r="K10" s="44">
        <v>13</v>
      </c>
      <c r="L10" s="52">
        <v>36505</v>
      </c>
      <c r="M10" s="53">
        <v>5.5</v>
      </c>
      <c r="N10" s="52">
        <v>36505</v>
      </c>
      <c r="O10" s="53">
        <v>5.5</v>
      </c>
      <c r="P10" s="50">
        <f t="shared" si="0"/>
        <v>36322.474999999999</v>
      </c>
      <c r="Q10" s="51">
        <f t="shared" si="1"/>
        <v>5.4725000000000001</v>
      </c>
      <c r="R10" s="50">
        <f t="shared" si="2"/>
        <v>36322.474999999999</v>
      </c>
      <c r="S10" s="44">
        <f t="shared" si="3"/>
        <v>5.4725000000000001</v>
      </c>
      <c r="T10" s="50">
        <f t="shared" si="4"/>
        <v>36322.474999999999</v>
      </c>
      <c r="U10" s="44">
        <f t="shared" si="5"/>
        <v>5.4725000000000001</v>
      </c>
      <c r="V10" s="50">
        <f t="shared" si="6"/>
        <v>36322.474999999999</v>
      </c>
      <c r="W10" s="44">
        <f t="shared" si="7"/>
        <v>5.4725000000000001</v>
      </c>
    </row>
    <row r="11" spans="1:23" ht="21" outlineLevel="2" x14ac:dyDescent="0.25">
      <c r="A11" s="4">
        <v>174231</v>
      </c>
      <c r="B11" s="4" t="s">
        <v>39</v>
      </c>
      <c r="C11" s="49">
        <v>43466</v>
      </c>
      <c r="D11" s="5" t="s">
        <v>2</v>
      </c>
      <c r="E11" s="5" t="s">
        <v>87</v>
      </c>
      <c r="F11" s="5">
        <v>2016</v>
      </c>
      <c r="G11" s="21">
        <v>43497</v>
      </c>
      <c r="H11" s="52">
        <v>193605</v>
      </c>
      <c r="I11" s="53">
        <v>33.1</v>
      </c>
      <c r="J11" s="44" t="s">
        <v>6</v>
      </c>
      <c r="K11" s="44">
        <v>13</v>
      </c>
      <c r="L11" s="52">
        <v>193605</v>
      </c>
      <c r="M11" s="53">
        <v>33.1</v>
      </c>
      <c r="N11" s="52">
        <v>193605</v>
      </c>
      <c r="O11" s="53">
        <v>33.1</v>
      </c>
      <c r="P11" s="50">
        <f t="shared" si="0"/>
        <v>192636.97500000001</v>
      </c>
      <c r="Q11" s="51">
        <f t="shared" si="1"/>
        <v>32.9345</v>
      </c>
      <c r="R11" s="50">
        <f t="shared" si="2"/>
        <v>192636.97500000001</v>
      </c>
      <c r="S11" s="44">
        <f t="shared" si="3"/>
        <v>32.9345</v>
      </c>
      <c r="T11" s="50">
        <f t="shared" si="4"/>
        <v>192636.97500000001</v>
      </c>
      <c r="U11" s="44">
        <f t="shared" si="5"/>
        <v>32.9345</v>
      </c>
      <c r="V11" s="50">
        <f t="shared" si="6"/>
        <v>192636.97500000001</v>
      </c>
      <c r="W11" s="44">
        <f t="shared" si="7"/>
        <v>32.9345</v>
      </c>
    </row>
    <row r="12" spans="1:23" ht="21" outlineLevel="2" x14ac:dyDescent="0.25">
      <c r="A12" s="4">
        <v>179345</v>
      </c>
      <c r="B12" s="4" t="s">
        <v>39</v>
      </c>
      <c r="C12" s="49">
        <v>43466</v>
      </c>
      <c r="D12" s="5" t="s">
        <v>2</v>
      </c>
      <c r="E12" s="5" t="s">
        <v>87</v>
      </c>
      <c r="F12" s="5">
        <v>2016</v>
      </c>
      <c r="G12" s="21">
        <v>43466</v>
      </c>
      <c r="H12" s="52">
        <v>84641</v>
      </c>
      <c r="I12" s="53">
        <v>14.4</v>
      </c>
      <c r="J12" s="44" t="s">
        <v>6</v>
      </c>
      <c r="K12" s="44">
        <v>13</v>
      </c>
      <c r="L12" s="52">
        <v>84641</v>
      </c>
      <c r="M12" s="53">
        <v>14.4</v>
      </c>
      <c r="N12" s="52">
        <v>84641</v>
      </c>
      <c r="O12" s="53">
        <v>14.4</v>
      </c>
      <c r="P12" s="50">
        <f t="shared" si="0"/>
        <v>84217.794999999998</v>
      </c>
      <c r="Q12" s="51">
        <f t="shared" si="1"/>
        <v>14.327999999999999</v>
      </c>
      <c r="R12" s="50">
        <f t="shared" si="2"/>
        <v>84217.794999999998</v>
      </c>
      <c r="S12" s="44">
        <f t="shared" si="3"/>
        <v>14.327999999999999</v>
      </c>
      <c r="T12" s="50">
        <f t="shared" si="4"/>
        <v>84217.794999999998</v>
      </c>
      <c r="U12" s="44">
        <f t="shared" si="5"/>
        <v>14.327999999999999</v>
      </c>
      <c r="V12" s="50">
        <f t="shared" si="6"/>
        <v>84217.794999999998</v>
      </c>
      <c r="W12" s="44">
        <f t="shared" si="7"/>
        <v>14.327999999999999</v>
      </c>
    </row>
    <row r="13" spans="1:23" ht="21" outlineLevel="2" x14ac:dyDescent="0.25">
      <c r="A13" s="4">
        <v>179345</v>
      </c>
      <c r="B13" s="4" t="s">
        <v>39</v>
      </c>
      <c r="C13" s="49">
        <v>43466</v>
      </c>
      <c r="D13" s="5" t="s">
        <v>2</v>
      </c>
      <c r="E13" s="5" t="s">
        <v>87</v>
      </c>
      <c r="F13" s="5">
        <v>2016</v>
      </c>
      <c r="G13" s="21">
        <v>43466</v>
      </c>
      <c r="H13" s="52">
        <v>8232</v>
      </c>
      <c r="I13" s="53">
        <v>0</v>
      </c>
      <c r="J13" s="44" t="s">
        <v>7</v>
      </c>
      <c r="K13" s="44">
        <v>13</v>
      </c>
      <c r="L13" s="52">
        <v>8232</v>
      </c>
      <c r="M13" s="53">
        <v>0</v>
      </c>
      <c r="N13" s="52">
        <v>8232</v>
      </c>
      <c r="O13" s="53">
        <v>0</v>
      </c>
      <c r="P13" s="50">
        <f t="shared" si="0"/>
        <v>8190.84</v>
      </c>
      <c r="Q13" s="51">
        <f t="shared" si="1"/>
        <v>0</v>
      </c>
      <c r="R13" s="50">
        <f t="shared" si="2"/>
        <v>8190.84</v>
      </c>
      <c r="S13" s="44">
        <f t="shared" si="3"/>
        <v>0</v>
      </c>
      <c r="T13" s="50">
        <f t="shared" si="4"/>
        <v>8190.84</v>
      </c>
      <c r="U13" s="44">
        <f t="shared" si="5"/>
        <v>0</v>
      </c>
      <c r="V13" s="50">
        <f t="shared" si="6"/>
        <v>8190.84</v>
      </c>
      <c r="W13" s="44">
        <f t="shared" si="7"/>
        <v>0</v>
      </c>
    </row>
    <row r="14" spans="1:23" ht="21" outlineLevel="2" x14ac:dyDescent="0.25">
      <c r="A14" s="4">
        <v>179354</v>
      </c>
      <c r="B14" s="4" t="s">
        <v>39</v>
      </c>
      <c r="C14" s="49">
        <v>43466</v>
      </c>
      <c r="D14" s="5" t="s">
        <v>2</v>
      </c>
      <c r="E14" s="5" t="s">
        <v>87</v>
      </c>
      <c r="F14" s="5">
        <v>2016</v>
      </c>
      <c r="G14" s="21">
        <v>43466</v>
      </c>
      <c r="H14" s="52">
        <v>70244</v>
      </c>
      <c r="I14" s="53">
        <v>11.95</v>
      </c>
      <c r="J14" s="44" t="s">
        <v>6</v>
      </c>
      <c r="K14" s="44">
        <v>13</v>
      </c>
      <c r="L14" s="52">
        <v>70244</v>
      </c>
      <c r="M14" s="53">
        <v>11.95</v>
      </c>
      <c r="N14" s="52">
        <v>70244</v>
      </c>
      <c r="O14" s="53">
        <v>11.95</v>
      </c>
      <c r="P14" s="50">
        <f t="shared" si="0"/>
        <v>69892.78</v>
      </c>
      <c r="Q14" s="51">
        <f t="shared" si="1"/>
        <v>11.89025</v>
      </c>
      <c r="R14" s="50">
        <f t="shared" si="2"/>
        <v>69892.78</v>
      </c>
      <c r="S14" s="44">
        <f t="shared" si="3"/>
        <v>11.89025</v>
      </c>
      <c r="T14" s="50">
        <f t="shared" si="4"/>
        <v>69892.78</v>
      </c>
      <c r="U14" s="44">
        <f t="shared" si="5"/>
        <v>11.89025</v>
      </c>
      <c r="V14" s="50">
        <f t="shared" si="6"/>
        <v>69892.78</v>
      </c>
      <c r="W14" s="44">
        <f t="shared" si="7"/>
        <v>11.89025</v>
      </c>
    </row>
    <row r="15" spans="1:23" ht="21" outlineLevel="2" x14ac:dyDescent="0.25">
      <c r="A15" s="4">
        <v>179354</v>
      </c>
      <c r="B15" s="4" t="s">
        <v>39</v>
      </c>
      <c r="C15" s="49">
        <v>43466</v>
      </c>
      <c r="D15" s="5" t="s">
        <v>2</v>
      </c>
      <c r="E15" s="5" t="s">
        <v>87</v>
      </c>
      <c r="F15" s="5">
        <v>2016</v>
      </c>
      <c r="G15" s="21">
        <v>43466</v>
      </c>
      <c r="H15" s="52">
        <v>5460</v>
      </c>
      <c r="I15" s="53">
        <v>0</v>
      </c>
      <c r="J15" s="44" t="s">
        <v>7</v>
      </c>
      <c r="K15" s="44">
        <v>13</v>
      </c>
      <c r="L15" s="52">
        <v>5460</v>
      </c>
      <c r="M15" s="53">
        <v>0</v>
      </c>
      <c r="N15" s="52">
        <v>5460</v>
      </c>
      <c r="O15" s="53">
        <v>0</v>
      </c>
      <c r="P15" s="50">
        <f t="shared" si="0"/>
        <v>5432.7</v>
      </c>
      <c r="Q15" s="51">
        <f t="shared" si="1"/>
        <v>0</v>
      </c>
      <c r="R15" s="50">
        <f t="shared" si="2"/>
        <v>5432.7</v>
      </c>
      <c r="S15" s="44">
        <f t="shared" si="3"/>
        <v>0</v>
      </c>
      <c r="T15" s="50">
        <f t="shared" si="4"/>
        <v>5432.7</v>
      </c>
      <c r="U15" s="44">
        <f t="shared" si="5"/>
        <v>0</v>
      </c>
      <c r="V15" s="50">
        <f t="shared" si="6"/>
        <v>5432.7</v>
      </c>
      <c r="W15" s="44">
        <f t="shared" si="7"/>
        <v>0</v>
      </c>
    </row>
    <row r="16" spans="1:23" ht="21" outlineLevel="2" x14ac:dyDescent="0.25">
      <c r="A16" s="4">
        <v>179364</v>
      </c>
      <c r="B16" s="4" t="s">
        <v>39</v>
      </c>
      <c r="C16" s="49">
        <v>43466</v>
      </c>
      <c r="D16" s="5" t="s">
        <v>2</v>
      </c>
      <c r="E16" s="5" t="s">
        <v>87</v>
      </c>
      <c r="F16" s="5">
        <v>2016</v>
      </c>
      <c r="G16" s="21">
        <v>43466</v>
      </c>
      <c r="H16" s="52">
        <v>73747</v>
      </c>
      <c r="I16" s="53">
        <v>13.07</v>
      </c>
      <c r="J16" s="44" t="s">
        <v>6</v>
      </c>
      <c r="K16" s="44">
        <v>13</v>
      </c>
      <c r="L16" s="52">
        <v>73747</v>
      </c>
      <c r="M16" s="53">
        <v>13.07</v>
      </c>
      <c r="N16" s="52">
        <v>73747</v>
      </c>
      <c r="O16" s="53">
        <v>13.07</v>
      </c>
      <c r="P16" s="50">
        <f t="shared" si="0"/>
        <v>73378.264999999999</v>
      </c>
      <c r="Q16" s="51">
        <f t="shared" si="1"/>
        <v>13.00465</v>
      </c>
      <c r="R16" s="50">
        <f t="shared" si="2"/>
        <v>73378.264999999999</v>
      </c>
      <c r="S16" s="44">
        <f t="shared" si="3"/>
        <v>13.00465</v>
      </c>
      <c r="T16" s="50">
        <f t="shared" si="4"/>
        <v>73378.264999999999</v>
      </c>
      <c r="U16" s="44">
        <f t="shared" si="5"/>
        <v>13.00465</v>
      </c>
      <c r="V16" s="50">
        <f t="shared" si="6"/>
        <v>73378.264999999999</v>
      </c>
      <c r="W16" s="44">
        <f t="shared" si="7"/>
        <v>13.00465</v>
      </c>
    </row>
    <row r="17" spans="1:23" ht="21" outlineLevel="2" x14ac:dyDescent="0.25">
      <c r="A17" s="4">
        <v>179364</v>
      </c>
      <c r="B17" s="4" t="s">
        <v>39</v>
      </c>
      <c r="C17" s="49">
        <v>43466</v>
      </c>
      <c r="D17" s="5" t="s">
        <v>2</v>
      </c>
      <c r="E17" s="5" t="s">
        <v>87</v>
      </c>
      <c r="F17" s="5">
        <v>2016</v>
      </c>
      <c r="G17" s="21">
        <v>43466</v>
      </c>
      <c r="H17" s="52">
        <v>7211</v>
      </c>
      <c r="I17" s="53">
        <v>0</v>
      </c>
      <c r="J17" s="44" t="s">
        <v>7</v>
      </c>
      <c r="K17" s="44">
        <v>13</v>
      </c>
      <c r="L17" s="52">
        <v>7211</v>
      </c>
      <c r="M17" s="53">
        <v>0</v>
      </c>
      <c r="N17" s="52">
        <v>7211</v>
      </c>
      <c r="O17" s="53">
        <v>0</v>
      </c>
      <c r="P17" s="50">
        <f t="shared" si="0"/>
        <v>7174.9449999999997</v>
      </c>
      <c r="Q17" s="51">
        <f t="shared" si="1"/>
        <v>0</v>
      </c>
      <c r="R17" s="50">
        <f t="shared" si="2"/>
        <v>7174.9449999999997</v>
      </c>
      <c r="S17" s="44">
        <f t="shared" si="3"/>
        <v>0</v>
      </c>
      <c r="T17" s="50">
        <f t="shared" si="4"/>
        <v>7174.9449999999997</v>
      </c>
      <c r="U17" s="44">
        <f t="shared" si="5"/>
        <v>0</v>
      </c>
      <c r="V17" s="50">
        <f t="shared" si="6"/>
        <v>7174.9449999999997</v>
      </c>
      <c r="W17" s="44">
        <f t="shared" si="7"/>
        <v>0</v>
      </c>
    </row>
    <row r="18" spans="1:23" ht="21" outlineLevel="2" x14ac:dyDescent="0.25">
      <c r="A18" s="4">
        <v>179368</v>
      </c>
      <c r="B18" s="4" t="s">
        <v>39</v>
      </c>
      <c r="C18" s="49">
        <v>43466</v>
      </c>
      <c r="D18" s="5" t="s">
        <v>2</v>
      </c>
      <c r="E18" s="5" t="s">
        <v>87</v>
      </c>
      <c r="F18" s="5">
        <v>2016</v>
      </c>
      <c r="G18" s="21">
        <v>43466</v>
      </c>
      <c r="H18" s="52">
        <v>71540</v>
      </c>
      <c r="I18" s="53">
        <v>12.79</v>
      </c>
      <c r="J18" s="44" t="s">
        <v>6</v>
      </c>
      <c r="K18" s="44">
        <v>13</v>
      </c>
      <c r="L18" s="52">
        <v>71540</v>
      </c>
      <c r="M18" s="53">
        <v>12.79</v>
      </c>
      <c r="N18" s="52">
        <v>71540</v>
      </c>
      <c r="O18" s="53">
        <v>12.79</v>
      </c>
      <c r="P18" s="50">
        <f t="shared" si="0"/>
        <v>71182.3</v>
      </c>
      <c r="Q18" s="51">
        <f t="shared" si="1"/>
        <v>12.726049999999999</v>
      </c>
      <c r="R18" s="50">
        <f t="shared" si="2"/>
        <v>71182.3</v>
      </c>
      <c r="S18" s="44">
        <f t="shared" si="3"/>
        <v>12.726049999999999</v>
      </c>
      <c r="T18" s="50">
        <f t="shared" si="4"/>
        <v>71182.3</v>
      </c>
      <c r="U18" s="44">
        <f t="shared" si="5"/>
        <v>12.726049999999999</v>
      </c>
      <c r="V18" s="50">
        <f t="shared" si="6"/>
        <v>71182.3</v>
      </c>
      <c r="W18" s="44">
        <f t="shared" si="7"/>
        <v>12.726049999999999</v>
      </c>
    </row>
    <row r="19" spans="1:23" ht="21" outlineLevel="2" x14ac:dyDescent="0.25">
      <c r="A19" s="4">
        <v>179368</v>
      </c>
      <c r="B19" s="4" t="s">
        <v>39</v>
      </c>
      <c r="C19" s="49">
        <v>43466</v>
      </c>
      <c r="D19" s="5" t="s">
        <v>2</v>
      </c>
      <c r="E19" s="5" t="s">
        <v>87</v>
      </c>
      <c r="F19" s="5">
        <v>2016</v>
      </c>
      <c r="G19" s="21">
        <v>43466</v>
      </c>
      <c r="H19" s="52">
        <v>4914</v>
      </c>
      <c r="I19" s="54">
        <v>0</v>
      </c>
      <c r="J19" s="44" t="s">
        <v>7</v>
      </c>
      <c r="K19" s="44">
        <v>13</v>
      </c>
      <c r="L19" s="52">
        <v>4914</v>
      </c>
      <c r="M19" s="54">
        <v>0</v>
      </c>
      <c r="N19" s="52">
        <v>4914</v>
      </c>
      <c r="O19" s="54">
        <v>0</v>
      </c>
      <c r="P19" s="50">
        <f t="shared" si="0"/>
        <v>4889.43</v>
      </c>
      <c r="Q19" s="51">
        <f t="shared" si="1"/>
        <v>0</v>
      </c>
      <c r="R19" s="50">
        <f t="shared" si="2"/>
        <v>4889.43</v>
      </c>
      <c r="S19" s="44">
        <f t="shared" si="3"/>
        <v>0</v>
      </c>
      <c r="T19" s="50">
        <f t="shared" si="4"/>
        <v>4889.43</v>
      </c>
      <c r="U19" s="44">
        <f t="shared" si="5"/>
        <v>0</v>
      </c>
      <c r="V19" s="50">
        <f t="shared" si="6"/>
        <v>4889.43</v>
      </c>
      <c r="W19" s="44">
        <f t="shared" si="7"/>
        <v>0</v>
      </c>
    </row>
    <row r="20" spans="1:23" ht="21" outlineLevel="2" x14ac:dyDescent="0.25">
      <c r="A20" s="4">
        <v>179370</v>
      </c>
      <c r="B20" s="4" t="s">
        <v>39</v>
      </c>
      <c r="C20" s="49">
        <v>43466</v>
      </c>
      <c r="D20" s="5" t="s">
        <v>2</v>
      </c>
      <c r="E20" s="5" t="s">
        <v>87</v>
      </c>
      <c r="F20" s="5">
        <v>2016</v>
      </c>
      <c r="G20" s="21">
        <v>43466</v>
      </c>
      <c r="H20" s="52">
        <v>66421</v>
      </c>
      <c r="I20" s="54">
        <v>11.75</v>
      </c>
      <c r="J20" s="44" t="s">
        <v>6</v>
      </c>
      <c r="K20" s="44">
        <v>13</v>
      </c>
      <c r="L20" s="52">
        <v>66421</v>
      </c>
      <c r="M20" s="54">
        <v>11.75</v>
      </c>
      <c r="N20" s="52">
        <v>66421</v>
      </c>
      <c r="O20" s="54">
        <v>11.75</v>
      </c>
      <c r="P20" s="50">
        <f t="shared" si="0"/>
        <v>66088.895000000004</v>
      </c>
      <c r="Q20" s="51">
        <f t="shared" si="1"/>
        <v>11.69125</v>
      </c>
      <c r="R20" s="50">
        <f t="shared" si="2"/>
        <v>66088.895000000004</v>
      </c>
      <c r="S20" s="44">
        <f t="shared" si="3"/>
        <v>11.69125</v>
      </c>
      <c r="T20" s="50">
        <f t="shared" si="4"/>
        <v>66088.895000000004</v>
      </c>
      <c r="U20" s="44">
        <f t="shared" si="5"/>
        <v>11.69125</v>
      </c>
      <c r="V20" s="50">
        <f t="shared" si="6"/>
        <v>66088.895000000004</v>
      </c>
      <c r="W20" s="44">
        <f t="shared" si="7"/>
        <v>11.69125</v>
      </c>
    </row>
    <row r="21" spans="1:23" ht="21" outlineLevel="2" x14ac:dyDescent="0.25">
      <c r="A21" s="4">
        <v>179370</v>
      </c>
      <c r="B21" s="4" t="s">
        <v>39</v>
      </c>
      <c r="C21" s="49">
        <v>43466</v>
      </c>
      <c r="D21" s="5" t="s">
        <v>2</v>
      </c>
      <c r="E21" s="5" t="s">
        <v>87</v>
      </c>
      <c r="F21" s="5">
        <v>2016</v>
      </c>
      <c r="G21" s="21">
        <v>43466</v>
      </c>
      <c r="H21" s="52">
        <v>4368</v>
      </c>
      <c r="I21" s="54">
        <v>0</v>
      </c>
      <c r="J21" s="44" t="s">
        <v>7</v>
      </c>
      <c r="K21" s="44">
        <v>13</v>
      </c>
      <c r="L21" s="52">
        <v>4368</v>
      </c>
      <c r="M21" s="54">
        <v>0</v>
      </c>
      <c r="N21" s="52">
        <v>4368</v>
      </c>
      <c r="O21" s="54">
        <v>0</v>
      </c>
      <c r="P21" s="50">
        <f t="shared" si="0"/>
        <v>4346.16</v>
      </c>
      <c r="Q21" s="51">
        <f t="shared" si="1"/>
        <v>0</v>
      </c>
      <c r="R21" s="50">
        <f t="shared" si="2"/>
        <v>4346.16</v>
      </c>
      <c r="S21" s="44">
        <f t="shared" si="3"/>
        <v>0</v>
      </c>
      <c r="T21" s="50">
        <f t="shared" si="4"/>
        <v>4346.16</v>
      </c>
      <c r="U21" s="44">
        <f t="shared" si="5"/>
        <v>0</v>
      </c>
      <c r="V21" s="50">
        <f t="shared" si="6"/>
        <v>4346.16</v>
      </c>
      <c r="W21" s="44">
        <f t="shared" si="7"/>
        <v>0</v>
      </c>
    </row>
    <row r="22" spans="1:23" ht="21" outlineLevel="2" x14ac:dyDescent="0.25">
      <c r="A22" s="4">
        <v>183915</v>
      </c>
      <c r="B22" s="4" t="s">
        <v>39</v>
      </c>
      <c r="C22" s="49">
        <v>43466</v>
      </c>
      <c r="D22" s="5" t="s">
        <v>2</v>
      </c>
      <c r="E22" s="5" t="s">
        <v>87</v>
      </c>
      <c r="F22" s="5">
        <v>2016</v>
      </c>
      <c r="G22" s="21">
        <v>43497</v>
      </c>
      <c r="H22" s="52">
        <v>131109</v>
      </c>
      <c r="I22" s="54">
        <v>18.7</v>
      </c>
      <c r="J22" s="44" t="s">
        <v>6</v>
      </c>
      <c r="K22" s="44">
        <v>13</v>
      </c>
      <c r="L22" s="52">
        <v>131109</v>
      </c>
      <c r="M22" s="54">
        <v>18.7</v>
      </c>
      <c r="N22" s="52">
        <v>131109</v>
      </c>
      <c r="O22" s="54">
        <v>18.7</v>
      </c>
      <c r="P22" s="50">
        <f t="shared" si="0"/>
        <v>130453.455</v>
      </c>
      <c r="Q22" s="51">
        <f t="shared" si="1"/>
        <v>18.6065</v>
      </c>
      <c r="R22" s="50">
        <f t="shared" si="2"/>
        <v>130453.455</v>
      </c>
      <c r="S22" s="44">
        <f t="shared" si="3"/>
        <v>18.6065</v>
      </c>
      <c r="T22" s="50">
        <f t="shared" si="4"/>
        <v>130453.455</v>
      </c>
      <c r="U22" s="44">
        <f t="shared" si="5"/>
        <v>18.6065</v>
      </c>
      <c r="V22" s="50">
        <f t="shared" si="6"/>
        <v>130453.455</v>
      </c>
      <c r="W22" s="44">
        <f t="shared" si="7"/>
        <v>18.6065</v>
      </c>
    </row>
    <row r="23" spans="1:23" ht="21" outlineLevel="2" x14ac:dyDescent="0.25">
      <c r="A23" s="4">
        <v>179330</v>
      </c>
      <c r="B23" s="4" t="s">
        <v>39</v>
      </c>
      <c r="C23" s="49">
        <v>43497</v>
      </c>
      <c r="D23" s="5" t="s">
        <v>2</v>
      </c>
      <c r="E23" s="5" t="s">
        <v>87</v>
      </c>
      <c r="F23" s="5">
        <v>2016</v>
      </c>
      <c r="G23" s="21">
        <v>43497</v>
      </c>
      <c r="H23" s="52">
        <v>181363</v>
      </c>
      <c r="I23" s="54">
        <v>35.799999999999997</v>
      </c>
      <c r="J23" s="44" t="s">
        <v>6</v>
      </c>
      <c r="K23" s="44">
        <v>13</v>
      </c>
      <c r="L23" s="52">
        <v>181363</v>
      </c>
      <c r="M23" s="54">
        <v>35.799999999999997</v>
      </c>
      <c r="N23" s="52">
        <v>181363</v>
      </c>
      <c r="O23" s="54">
        <v>35.799999999999997</v>
      </c>
      <c r="P23" s="50">
        <f t="shared" si="0"/>
        <v>180456.185</v>
      </c>
      <c r="Q23" s="51">
        <f t="shared" si="1"/>
        <v>35.620999999999995</v>
      </c>
      <c r="R23" s="50">
        <f t="shared" si="2"/>
        <v>180456.185</v>
      </c>
      <c r="S23" s="44">
        <f t="shared" si="3"/>
        <v>35.620999999999995</v>
      </c>
      <c r="T23" s="50">
        <f t="shared" si="4"/>
        <v>180456.185</v>
      </c>
      <c r="U23" s="44">
        <f t="shared" si="5"/>
        <v>35.620999999999995</v>
      </c>
      <c r="V23" s="50">
        <f t="shared" si="6"/>
        <v>180456.185</v>
      </c>
      <c r="W23" s="44">
        <f t="shared" si="7"/>
        <v>35.620999999999995</v>
      </c>
    </row>
    <row r="24" spans="1:23" ht="21" outlineLevel="2" x14ac:dyDescent="0.25">
      <c r="A24" s="4">
        <v>179330</v>
      </c>
      <c r="B24" s="4" t="s">
        <v>39</v>
      </c>
      <c r="C24" s="49">
        <v>43497</v>
      </c>
      <c r="D24" s="5" t="s">
        <v>2</v>
      </c>
      <c r="E24" s="5" t="s">
        <v>87</v>
      </c>
      <c r="F24" s="5">
        <v>2016</v>
      </c>
      <c r="G24" s="21">
        <v>43497</v>
      </c>
      <c r="H24" s="52">
        <v>31752</v>
      </c>
      <c r="I24" s="54">
        <v>0</v>
      </c>
      <c r="J24" s="44" t="s">
        <v>7</v>
      </c>
      <c r="K24" s="44">
        <v>13</v>
      </c>
      <c r="L24" s="52">
        <v>31752</v>
      </c>
      <c r="M24" s="54">
        <v>0</v>
      </c>
      <c r="N24" s="52">
        <v>31752</v>
      </c>
      <c r="O24" s="54">
        <v>0</v>
      </c>
      <c r="P24" s="50">
        <f t="shared" si="0"/>
        <v>31593.24</v>
      </c>
      <c r="Q24" s="51">
        <f t="shared" si="1"/>
        <v>0</v>
      </c>
      <c r="R24" s="50">
        <f t="shared" si="2"/>
        <v>31593.24</v>
      </c>
      <c r="S24" s="44">
        <f t="shared" si="3"/>
        <v>0</v>
      </c>
      <c r="T24" s="50">
        <f t="shared" si="4"/>
        <v>31593.24</v>
      </c>
      <c r="U24" s="44">
        <f t="shared" si="5"/>
        <v>0</v>
      </c>
      <c r="V24" s="50">
        <f t="shared" si="6"/>
        <v>31593.24</v>
      </c>
      <c r="W24" s="44">
        <f t="shared" si="7"/>
        <v>0</v>
      </c>
    </row>
    <row r="25" spans="1:23" ht="21" outlineLevel="2" x14ac:dyDescent="0.25">
      <c r="A25" s="4">
        <v>179373</v>
      </c>
      <c r="B25" s="4" t="s">
        <v>39</v>
      </c>
      <c r="C25" s="49">
        <v>43497</v>
      </c>
      <c r="D25" s="5" t="s">
        <v>2</v>
      </c>
      <c r="E25" s="5" t="s">
        <v>87</v>
      </c>
      <c r="F25" s="5">
        <v>2016</v>
      </c>
      <c r="G25" s="21">
        <v>43497</v>
      </c>
      <c r="H25" s="52">
        <v>59889</v>
      </c>
      <c r="I25" s="44">
        <v>11.2</v>
      </c>
      <c r="J25" s="44" t="s">
        <v>6</v>
      </c>
      <c r="K25" s="44">
        <v>13</v>
      </c>
      <c r="L25" s="52">
        <v>59889</v>
      </c>
      <c r="M25" s="44">
        <v>11.2</v>
      </c>
      <c r="N25" s="52">
        <v>59889</v>
      </c>
      <c r="O25" s="44">
        <v>11.2</v>
      </c>
      <c r="P25" s="50">
        <f t="shared" si="0"/>
        <v>59589.555</v>
      </c>
      <c r="Q25" s="51">
        <f t="shared" si="1"/>
        <v>11.144</v>
      </c>
      <c r="R25" s="50">
        <f t="shared" si="2"/>
        <v>59589.555</v>
      </c>
      <c r="S25" s="44">
        <f t="shared" si="3"/>
        <v>11.144</v>
      </c>
      <c r="T25" s="50">
        <f t="shared" si="4"/>
        <v>59589.555</v>
      </c>
      <c r="U25" s="44">
        <f t="shared" si="5"/>
        <v>11.144</v>
      </c>
      <c r="V25" s="50">
        <f t="shared" si="6"/>
        <v>59589.555</v>
      </c>
      <c r="W25" s="44">
        <f t="shared" si="7"/>
        <v>11.144</v>
      </c>
    </row>
    <row r="26" spans="1:23" ht="21" outlineLevel="2" x14ac:dyDescent="0.25">
      <c r="A26" s="4">
        <v>179373</v>
      </c>
      <c r="B26" s="4" t="s">
        <v>39</v>
      </c>
      <c r="C26" s="49">
        <v>43497</v>
      </c>
      <c r="D26" s="5" t="s">
        <v>2</v>
      </c>
      <c r="E26" s="5" t="s">
        <v>87</v>
      </c>
      <c r="F26" s="5">
        <v>2016</v>
      </c>
      <c r="G26" s="21">
        <v>43497</v>
      </c>
      <c r="H26" s="52">
        <v>5611</v>
      </c>
      <c r="I26" s="44">
        <v>0</v>
      </c>
      <c r="J26" s="44" t="s">
        <v>7</v>
      </c>
      <c r="K26" s="44">
        <v>13</v>
      </c>
      <c r="L26" s="52">
        <v>5611</v>
      </c>
      <c r="M26" s="44">
        <v>0</v>
      </c>
      <c r="N26" s="52">
        <v>5611</v>
      </c>
      <c r="O26" s="44">
        <v>0</v>
      </c>
      <c r="P26" s="50">
        <f t="shared" si="0"/>
        <v>5582.9449999999997</v>
      </c>
      <c r="Q26" s="51">
        <f t="shared" si="1"/>
        <v>0</v>
      </c>
      <c r="R26" s="50">
        <f t="shared" si="2"/>
        <v>5582.9449999999997</v>
      </c>
      <c r="S26" s="44">
        <f t="shared" si="3"/>
        <v>0</v>
      </c>
      <c r="T26" s="50">
        <f t="shared" si="4"/>
        <v>5582.9449999999997</v>
      </c>
      <c r="U26" s="44">
        <f t="shared" si="5"/>
        <v>0</v>
      </c>
      <c r="V26" s="50">
        <f t="shared" si="6"/>
        <v>5582.9449999999997</v>
      </c>
      <c r="W26" s="44">
        <f t="shared" si="7"/>
        <v>0</v>
      </c>
    </row>
    <row r="27" spans="1:23" ht="21" outlineLevel="2" x14ac:dyDescent="0.25">
      <c r="A27" s="4">
        <v>190254</v>
      </c>
      <c r="B27" s="4" t="s">
        <v>39</v>
      </c>
      <c r="C27" s="49">
        <v>43497</v>
      </c>
      <c r="D27" s="5" t="s">
        <v>2</v>
      </c>
      <c r="E27" s="5" t="s">
        <v>87</v>
      </c>
      <c r="F27" s="5">
        <v>2016</v>
      </c>
      <c r="G27" s="21">
        <v>43497</v>
      </c>
      <c r="H27" s="52">
        <v>57294</v>
      </c>
      <c r="I27" s="44">
        <v>11.5</v>
      </c>
      <c r="J27" s="44" t="s">
        <v>6</v>
      </c>
      <c r="K27" s="44">
        <v>13</v>
      </c>
      <c r="L27" s="52">
        <v>57294</v>
      </c>
      <c r="M27" s="44">
        <v>11.5</v>
      </c>
      <c r="N27" s="52">
        <v>57294</v>
      </c>
      <c r="O27" s="44">
        <v>11.5</v>
      </c>
      <c r="P27" s="50">
        <f t="shared" si="0"/>
        <v>57007.53</v>
      </c>
      <c r="Q27" s="51">
        <f t="shared" si="1"/>
        <v>11.442500000000001</v>
      </c>
      <c r="R27" s="50">
        <f t="shared" si="2"/>
        <v>57007.53</v>
      </c>
      <c r="S27" s="44">
        <f t="shared" si="3"/>
        <v>11.442500000000001</v>
      </c>
      <c r="T27" s="50">
        <f t="shared" si="4"/>
        <v>57007.53</v>
      </c>
      <c r="U27" s="44">
        <f t="shared" si="5"/>
        <v>11.442500000000001</v>
      </c>
      <c r="V27" s="50">
        <f t="shared" si="6"/>
        <v>57007.53</v>
      </c>
      <c r="W27" s="44">
        <f t="shared" si="7"/>
        <v>11.442500000000001</v>
      </c>
    </row>
    <row r="28" spans="1:23" ht="21" outlineLevel="2" x14ac:dyDescent="0.25">
      <c r="A28" s="4">
        <v>190262</v>
      </c>
      <c r="B28" s="4" t="s">
        <v>39</v>
      </c>
      <c r="C28" s="49">
        <v>43497</v>
      </c>
      <c r="D28" s="5" t="s">
        <v>2</v>
      </c>
      <c r="E28" s="5" t="s">
        <v>87</v>
      </c>
      <c r="F28" s="5">
        <v>2016</v>
      </c>
      <c r="G28" s="21">
        <v>43497</v>
      </c>
      <c r="H28" s="52">
        <v>4994</v>
      </c>
      <c r="I28" s="44">
        <v>0</v>
      </c>
      <c r="J28" s="44" t="s">
        <v>6</v>
      </c>
      <c r="K28" s="44">
        <v>13</v>
      </c>
      <c r="L28" s="52">
        <v>4994</v>
      </c>
      <c r="M28" s="44">
        <v>0</v>
      </c>
      <c r="N28" s="52">
        <v>4994</v>
      </c>
      <c r="O28" s="44">
        <v>0</v>
      </c>
      <c r="P28" s="50">
        <f t="shared" si="0"/>
        <v>4969.03</v>
      </c>
      <c r="Q28" s="51">
        <f t="shared" si="1"/>
        <v>0</v>
      </c>
      <c r="R28" s="50">
        <f t="shared" si="2"/>
        <v>4969.03</v>
      </c>
      <c r="S28" s="44">
        <f t="shared" si="3"/>
        <v>0</v>
      </c>
      <c r="T28" s="50">
        <f t="shared" si="4"/>
        <v>4969.03</v>
      </c>
      <c r="U28" s="44">
        <f t="shared" si="5"/>
        <v>0</v>
      </c>
      <c r="V28" s="50">
        <f t="shared" si="6"/>
        <v>4969.03</v>
      </c>
      <c r="W28" s="44">
        <f t="shared" si="7"/>
        <v>0</v>
      </c>
    </row>
    <row r="29" spans="1:23" ht="21" outlineLevel="2" x14ac:dyDescent="0.25">
      <c r="A29" s="4">
        <v>194452</v>
      </c>
      <c r="B29" s="4" t="s">
        <v>39</v>
      </c>
      <c r="C29" s="49">
        <v>43497</v>
      </c>
      <c r="D29" s="5" t="s">
        <v>2</v>
      </c>
      <c r="E29" s="5" t="s">
        <v>87</v>
      </c>
      <c r="F29" s="5">
        <v>2016</v>
      </c>
      <c r="G29" s="21">
        <v>43497</v>
      </c>
      <c r="H29" s="52">
        <v>123962</v>
      </c>
      <c r="I29" s="44">
        <v>43</v>
      </c>
      <c r="J29" s="44" t="s">
        <v>6</v>
      </c>
      <c r="K29" s="44">
        <v>13</v>
      </c>
      <c r="L29" s="52">
        <v>123962</v>
      </c>
      <c r="M29" s="44">
        <v>43</v>
      </c>
      <c r="N29" s="52">
        <v>123962</v>
      </c>
      <c r="O29" s="44">
        <v>43</v>
      </c>
      <c r="P29" s="50">
        <f t="shared" si="0"/>
        <v>123342.19</v>
      </c>
      <c r="Q29" s="51">
        <f t="shared" si="1"/>
        <v>42.784999999999997</v>
      </c>
      <c r="R29" s="50">
        <f t="shared" si="2"/>
        <v>123342.19</v>
      </c>
      <c r="S29" s="44">
        <f t="shared" si="3"/>
        <v>42.784999999999997</v>
      </c>
      <c r="T29" s="50">
        <f t="shared" si="4"/>
        <v>123342.19</v>
      </c>
      <c r="U29" s="44">
        <f t="shared" si="5"/>
        <v>42.784999999999997</v>
      </c>
      <c r="V29" s="50">
        <f t="shared" si="6"/>
        <v>123342.19</v>
      </c>
      <c r="W29" s="44">
        <f t="shared" si="7"/>
        <v>42.784999999999997</v>
      </c>
    </row>
    <row r="30" spans="1:23" ht="21" outlineLevel="2" x14ac:dyDescent="0.25">
      <c r="A30" s="4">
        <v>164954</v>
      </c>
      <c r="B30" s="4" t="s">
        <v>39</v>
      </c>
      <c r="C30" s="21">
        <v>43525</v>
      </c>
      <c r="D30" s="5" t="s">
        <v>2</v>
      </c>
      <c r="E30" s="5" t="s">
        <v>87</v>
      </c>
      <c r="F30" s="5">
        <v>2016</v>
      </c>
      <c r="G30" s="21">
        <v>43525</v>
      </c>
      <c r="H30" s="6">
        <v>1504.9944</v>
      </c>
      <c r="I30" s="6">
        <v>0.3276</v>
      </c>
      <c r="J30" s="44" t="s">
        <v>6</v>
      </c>
      <c r="K30" s="44">
        <v>13</v>
      </c>
      <c r="L30" s="6">
        <v>1504.9944</v>
      </c>
      <c r="M30" s="6">
        <v>0.3276</v>
      </c>
      <c r="N30" s="6">
        <v>1504.9944</v>
      </c>
      <c r="O30" s="6">
        <v>0.3276</v>
      </c>
      <c r="P30" s="50">
        <f t="shared" si="0"/>
        <v>1497.4694280000001</v>
      </c>
      <c r="Q30" s="51">
        <f t="shared" si="1"/>
        <v>0.32596199999999997</v>
      </c>
      <c r="R30" s="50">
        <f t="shared" si="2"/>
        <v>1497.4694280000001</v>
      </c>
      <c r="S30" s="44">
        <f t="shared" si="3"/>
        <v>0.32596199999999997</v>
      </c>
      <c r="T30" s="50">
        <f t="shared" si="4"/>
        <v>1497.4694280000001</v>
      </c>
      <c r="U30" s="44">
        <f t="shared" si="5"/>
        <v>0.32596199999999997</v>
      </c>
      <c r="V30" s="50">
        <f t="shared" si="6"/>
        <v>1497.4694280000001</v>
      </c>
      <c r="W30" s="44">
        <f t="shared" si="7"/>
        <v>0.32596199999999997</v>
      </c>
    </row>
    <row r="31" spans="1:23" ht="21" outlineLevel="2" x14ac:dyDescent="0.25">
      <c r="A31" s="4">
        <v>165232</v>
      </c>
      <c r="B31" s="4" t="s">
        <v>39</v>
      </c>
      <c r="C31" s="21">
        <v>43525</v>
      </c>
      <c r="D31" s="5" t="s">
        <v>2</v>
      </c>
      <c r="E31" s="5" t="s">
        <v>87</v>
      </c>
      <c r="F31" s="5">
        <v>2016</v>
      </c>
      <c r="G31" s="21">
        <v>43525</v>
      </c>
      <c r="H31" s="52">
        <v>2092</v>
      </c>
      <c r="I31" s="44">
        <v>0.5</v>
      </c>
      <c r="J31" s="44" t="s">
        <v>6</v>
      </c>
      <c r="K31" s="44">
        <v>13</v>
      </c>
      <c r="L31" s="52">
        <v>2092</v>
      </c>
      <c r="M31" s="44">
        <v>0.5</v>
      </c>
      <c r="N31" s="52">
        <v>2092</v>
      </c>
      <c r="O31" s="44">
        <v>0.5</v>
      </c>
      <c r="P31" s="50">
        <f t="shared" si="0"/>
        <v>2081.54</v>
      </c>
      <c r="Q31" s="51">
        <f t="shared" si="1"/>
        <v>0.4975</v>
      </c>
      <c r="R31" s="50">
        <f t="shared" si="2"/>
        <v>2081.54</v>
      </c>
      <c r="S31" s="44">
        <f t="shared" si="3"/>
        <v>0.4975</v>
      </c>
      <c r="T31" s="50">
        <f t="shared" si="4"/>
        <v>2081.54</v>
      </c>
      <c r="U31" s="44">
        <f t="shared" si="5"/>
        <v>0.4975</v>
      </c>
      <c r="V31" s="50">
        <f t="shared" si="6"/>
        <v>2081.54</v>
      </c>
      <c r="W31" s="44">
        <f t="shared" si="7"/>
        <v>0.4975</v>
      </c>
    </row>
    <row r="32" spans="1:23" ht="21" outlineLevel="2" x14ac:dyDescent="0.25">
      <c r="A32" s="4">
        <v>179335</v>
      </c>
      <c r="B32" s="4" t="s">
        <v>39</v>
      </c>
      <c r="C32" s="21">
        <v>43525</v>
      </c>
      <c r="D32" s="5" t="s">
        <v>2</v>
      </c>
      <c r="E32" s="5" t="s">
        <v>87</v>
      </c>
      <c r="F32" s="5">
        <v>2016</v>
      </c>
      <c r="G32" s="21">
        <v>43525</v>
      </c>
      <c r="H32" s="52">
        <v>275889</v>
      </c>
      <c r="I32" s="44">
        <v>53.9</v>
      </c>
      <c r="J32" s="44" t="s">
        <v>6</v>
      </c>
      <c r="K32" s="44">
        <v>13</v>
      </c>
      <c r="L32" s="52">
        <v>275889</v>
      </c>
      <c r="M32" s="44">
        <v>53.9</v>
      </c>
      <c r="N32" s="52">
        <v>275889</v>
      </c>
      <c r="O32" s="44">
        <v>53.9</v>
      </c>
      <c r="P32" s="50">
        <f t="shared" si="0"/>
        <v>274509.55499999999</v>
      </c>
      <c r="Q32" s="51">
        <f t="shared" si="1"/>
        <v>53.630499999999998</v>
      </c>
      <c r="R32" s="50">
        <f t="shared" si="2"/>
        <v>274509.55499999999</v>
      </c>
      <c r="S32" s="44">
        <f t="shared" si="3"/>
        <v>53.630499999999998</v>
      </c>
      <c r="T32" s="50">
        <f t="shared" si="4"/>
        <v>274509.55499999999</v>
      </c>
      <c r="U32" s="44">
        <f t="shared" si="5"/>
        <v>53.630499999999998</v>
      </c>
      <c r="V32" s="50">
        <f t="shared" si="6"/>
        <v>274509.55499999999</v>
      </c>
      <c r="W32" s="44">
        <f t="shared" si="7"/>
        <v>53.630499999999998</v>
      </c>
    </row>
    <row r="33" spans="1:23" ht="21" outlineLevel="2" x14ac:dyDescent="0.25">
      <c r="A33" s="4">
        <v>179335</v>
      </c>
      <c r="B33" s="4" t="s">
        <v>39</v>
      </c>
      <c r="C33" s="21">
        <v>43525</v>
      </c>
      <c r="D33" s="5" t="s">
        <v>2</v>
      </c>
      <c r="E33" s="5" t="s">
        <v>87</v>
      </c>
      <c r="F33" s="5">
        <v>2016</v>
      </c>
      <c r="G33" s="21">
        <v>43525</v>
      </c>
      <c r="H33" s="52">
        <v>22835</v>
      </c>
      <c r="I33" s="44">
        <v>0</v>
      </c>
      <c r="J33" s="44" t="s">
        <v>7</v>
      </c>
      <c r="K33" s="44">
        <v>13</v>
      </c>
      <c r="L33" s="52">
        <v>22835</v>
      </c>
      <c r="M33" s="44">
        <v>0</v>
      </c>
      <c r="N33" s="52">
        <v>22835</v>
      </c>
      <c r="O33" s="44">
        <v>0</v>
      </c>
      <c r="P33" s="50">
        <f t="shared" si="0"/>
        <v>22720.825000000001</v>
      </c>
      <c r="Q33" s="51">
        <f t="shared" si="1"/>
        <v>0</v>
      </c>
      <c r="R33" s="50">
        <f t="shared" si="2"/>
        <v>22720.825000000001</v>
      </c>
      <c r="S33" s="44">
        <f t="shared" si="3"/>
        <v>0</v>
      </c>
      <c r="T33" s="50">
        <f t="shared" si="4"/>
        <v>22720.825000000001</v>
      </c>
      <c r="U33" s="44">
        <f t="shared" si="5"/>
        <v>0</v>
      </c>
      <c r="V33" s="50">
        <f t="shared" si="6"/>
        <v>22720.825000000001</v>
      </c>
      <c r="W33" s="44">
        <f t="shared" si="7"/>
        <v>0</v>
      </c>
    </row>
    <row r="34" spans="1:23" ht="21" outlineLevel="2" x14ac:dyDescent="0.25">
      <c r="A34" s="4">
        <v>191019</v>
      </c>
      <c r="B34" s="4" t="s">
        <v>39</v>
      </c>
      <c r="C34" s="21">
        <v>43525</v>
      </c>
      <c r="D34" s="5" t="s">
        <v>2</v>
      </c>
      <c r="E34" s="5" t="s">
        <v>87</v>
      </c>
      <c r="F34" s="5">
        <v>2016</v>
      </c>
      <c r="G34" s="21">
        <v>43525</v>
      </c>
      <c r="H34" s="52">
        <v>9996</v>
      </c>
      <c r="I34" s="44">
        <v>0</v>
      </c>
      <c r="J34" s="44" t="s">
        <v>7</v>
      </c>
      <c r="K34" s="44">
        <v>13</v>
      </c>
      <c r="L34" s="52">
        <v>9996</v>
      </c>
      <c r="M34" s="44">
        <v>0</v>
      </c>
      <c r="N34" s="52">
        <v>9996</v>
      </c>
      <c r="O34" s="44">
        <v>0</v>
      </c>
      <c r="P34" s="50">
        <f t="shared" si="0"/>
        <v>9946.02</v>
      </c>
      <c r="Q34" s="51">
        <f t="shared" si="1"/>
        <v>0</v>
      </c>
      <c r="R34" s="50">
        <f t="shared" si="2"/>
        <v>9946.02</v>
      </c>
      <c r="S34" s="44">
        <f t="shared" si="3"/>
        <v>0</v>
      </c>
      <c r="T34" s="50">
        <f t="shared" si="4"/>
        <v>9946.02</v>
      </c>
      <c r="U34" s="44">
        <f t="shared" si="5"/>
        <v>0</v>
      </c>
      <c r="V34" s="50">
        <f t="shared" si="6"/>
        <v>9946.02</v>
      </c>
      <c r="W34" s="44">
        <f t="shared" si="7"/>
        <v>0</v>
      </c>
    </row>
    <row r="35" spans="1:23" ht="21" outlineLevel="2" x14ac:dyDescent="0.25">
      <c r="A35" s="4">
        <v>191019</v>
      </c>
      <c r="B35" s="4" t="s">
        <v>39</v>
      </c>
      <c r="C35" s="21">
        <v>43525</v>
      </c>
      <c r="D35" s="5" t="s">
        <v>2</v>
      </c>
      <c r="E35" s="5" t="s">
        <v>87</v>
      </c>
      <c r="F35" s="5">
        <v>2016</v>
      </c>
      <c r="G35" s="21">
        <v>43525</v>
      </c>
      <c r="H35" s="52">
        <v>79806</v>
      </c>
      <c r="I35" s="44">
        <v>3.2</v>
      </c>
      <c r="J35" s="44" t="s">
        <v>6</v>
      </c>
      <c r="K35" s="44">
        <v>13</v>
      </c>
      <c r="L35" s="52">
        <v>79806</v>
      </c>
      <c r="M35" s="44">
        <v>3.2</v>
      </c>
      <c r="N35" s="52">
        <v>79806</v>
      </c>
      <c r="O35" s="44">
        <v>3.2</v>
      </c>
      <c r="P35" s="50">
        <f t="shared" si="0"/>
        <v>79406.97</v>
      </c>
      <c r="Q35" s="51">
        <f t="shared" si="1"/>
        <v>3.1840000000000002</v>
      </c>
      <c r="R35" s="50">
        <f t="shared" si="2"/>
        <v>79406.97</v>
      </c>
      <c r="S35" s="44">
        <f t="shared" si="3"/>
        <v>3.1840000000000002</v>
      </c>
      <c r="T35" s="50">
        <f t="shared" si="4"/>
        <v>79406.97</v>
      </c>
      <c r="U35" s="44">
        <f t="shared" si="5"/>
        <v>3.1840000000000002</v>
      </c>
      <c r="V35" s="50">
        <f t="shared" si="6"/>
        <v>79406.97</v>
      </c>
      <c r="W35" s="44">
        <f t="shared" si="7"/>
        <v>3.1840000000000002</v>
      </c>
    </row>
    <row r="36" spans="1:23" ht="21" outlineLevel="2" x14ac:dyDescent="0.25">
      <c r="A36" s="4">
        <v>194281</v>
      </c>
      <c r="B36" s="4" t="s">
        <v>39</v>
      </c>
      <c r="C36" s="21">
        <v>43525</v>
      </c>
      <c r="D36" s="5" t="s">
        <v>2</v>
      </c>
      <c r="E36" s="5" t="s">
        <v>87</v>
      </c>
      <c r="F36" s="5">
        <v>2016</v>
      </c>
      <c r="G36" s="21">
        <v>43525</v>
      </c>
      <c r="H36" s="52">
        <v>11958</v>
      </c>
      <c r="I36" s="44">
        <v>1.73</v>
      </c>
      <c r="J36" s="44" t="s">
        <v>6</v>
      </c>
      <c r="K36" s="44">
        <v>13</v>
      </c>
      <c r="L36" s="52">
        <v>11958</v>
      </c>
      <c r="M36" s="44">
        <v>1.73</v>
      </c>
      <c r="N36" s="52">
        <v>11958</v>
      </c>
      <c r="O36" s="44">
        <v>1.73</v>
      </c>
      <c r="P36" s="50">
        <f t="shared" si="0"/>
        <v>11898.21</v>
      </c>
      <c r="Q36" s="51">
        <f t="shared" si="1"/>
        <v>1.7213499999999999</v>
      </c>
      <c r="R36" s="50">
        <f t="shared" si="2"/>
        <v>11898.21</v>
      </c>
      <c r="S36" s="44">
        <f t="shared" si="3"/>
        <v>1.7213499999999999</v>
      </c>
      <c r="T36" s="50">
        <f t="shared" si="4"/>
        <v>11898.21</v>
      </c>
      <c r="U36" s="44">
        <f t="shared" si="5"/>
        <v>1.7213499999999999</v>
      </c>
      <c r="V36" s="50">
        <f t="shared" si="6"/>
        <v>11898.21</v>
      </c>
      <c r="W36" s="44">
        <f t="shared" si="7"/>
        <v>1.7213499999999999</v>
      </c>
    </row>
    <row r="37" spans="1:23" ht="21" outlineLevel="2" x14ac:dyDescent="0.25">
      <c r="A37" s="4">
        <v>194281</v>
      </c>
      <c r="B37" s="4" t="s">
        <v>39</v>
      </c>
      <c r="C37" s="21">
        <v>43525</v>
      </c>
      <c r="D37" s="5" t="s">
        <v>2</v>
      </c>
      <c r="E37" s="5" t="s">
        <v>87</v>
      </c>
      <c r="F37" s="5">
        <v>2016</v>
      </c>
      <c r="G37" s="21">
        <v>43525</v>
      </c>
      <c r="H37" s="52">
        <v>104151</v>
      </c>
      <c r="I37" s="44">
        <v>0</v>
      </c>
      <c r="J37" s="44" t="s">
        <v>7</v>
      </c>
      <c r="K37" s="44">
        <v>13</v>
      </c>
      <c r="L37" s="52">
        <v>104151</v>
      </c>
      <c r="M37" s="44">
        <v>0</v>
      </c>
      <c r="N37" s="52">
        <v>104151</v>
      </c>
      <c r="O37" s="44">
        <v>0</v>
      </c>
      <c r="P37" s="50">
        <f t="shared" si="0"/>
        <v>103630.245</v>
      </c>
      <c r="Q37" s="51">
        <f t="shared" si="1"/>
        <v>0</v>
      </c>
      <c r="R37" s="50">
        <f t="shared" si="2"/>
        <v>103630.245</v>
      </c>
      <c r="S37" s="44">
        <f t="shared" si="3"/>
        <v>0</v>
      </c>
      <c r="T37" s="50">
        <f t="shared" si="4"/>
        <v>103630.245</v>
      </c>
      <c r="U37" s="44">
        <f t="shared" si="5"/>
        <v>0</v>
      </c>
      <c r="V37" s="50">
        <f t="shared" si="6"/>
        <v>103630.245</v>
      </c>
      <c r="W37" s="44">
        <f t="shared" si="7"/>
        <v>0</v>
      </c>
    </row>
    <row r="38" spans="1:23" ht="21" outlineLevel="2" x14ac:dyDescent="0.25">
      <c r="A38" s="4">
        <v>200747</v>
      </c>
      <c r="B38" s="4" t="s">
        <v>39</v>
      </c>
      <c r="C38" s="21">
        <v>43525</v>
      </c>
      <c r="D38" s="5" t="s">
        <v>2</v>
      </c>
      <c r="E38" s="5" t="s">
        <v>87</v>
      </c>
      <c r="F38" s="5">
        <v>2016</v>
      </c>
      <c r="G38" s="21">
        <v>43525</v>
      </c>
      <c r="H38" s="52">
        <v>111176</v>
      </c>
      <c r="I38" s="44">
        <v>23.7</v>
      </c>
      <c r="J38" s="44" t="s">
        <v>6</v>
      </c>
      <c r="K38" s="44">
        <v>13</v>
      </c>
      <c r="L38" s="52">
        <v>111176</v>
      </c>
      <c r="M38" s="44">
        <v>23.7</v>
      </c>
      <c r="N38" s="52">
        <v>111176</v>
      </c>
      <c r="O38" s="44">
        <v>23.7</v>
      </c>
      <c r="P38" s="50">
        <f t="shared" si="0"/>
        <v>110620.12</v>
      </c>
      <c r="Q38" s="51">
        <f t="shared" si="1"/>
        <v>23.581499999999998</v>
      </c>
      <c r="R38" s="50">
        <f t="shared" si="2"/>
        <v>110620.12</v>
      </c>
      <c r="S38" s="44">
        <f t="shared" si="3"/>
        <v>23.581499999999998</v>
      </c>
      <c r="T38" s="50">
        <f t="shared" si="4"/>
        <v>110620.12</v>
      </c>
      <c r="U38" s="44">
        <f t="shared" si="5"/>
        <v>23.581499999999998</v>
      </c>
      <c r="V38" s="50">
        <f t="shared" si="6"/>
        <v>110620.12</v>
      </c>
      <c r="W38" s="44">
        <f t="shared" si="7"/>
        <v>23.581499999999998</v>
      </c>
    </row>
    <row r="39" spans="1:23" ht="21" outlineLevel="2" x14ac:dyDescent="0.25">
      <c r="A39" s="4">
        <v>205687</v>
      </c>
      <c r="B39" s="4" t="s">
        <v>39</v>
      </c>
      <c r="C39" s="49">
        <v>43556</v>
      </c>
      <c r="D39" s="5" t="s">
        <v>2</v>
      </c>
      <c r="E39" s="5" t="s">
        <v>87</v>
      </c>
      <c r="F39" s="5">
        <v>2016</v>
      </c>
      <c r="G39" s="21">
        <v>43647</v>
      </c>
      <c r="H39" s="44">
        <v>7636</v>
      </c>
      <c r="I39" s="44">
        <v>1.9</v>
      </c>
      <c r="J39" s="44" t="s">
        <v>6</v>
      </c>
      <c r="L39" s="44">
        <v>7636</v>
      </c>
      <c r="M39" s="44">
        <v>1.9</v>
      </c>
      <c r="N39" s="44">
        <v>7636</v>
      </c>
      <c r="O39" s="44">
        <v>1.9</v>
      </c>
      <c r="P39" s="50">
        <f t="shared" si="0"/>
        <v>7597.82</v>
      </c>
      <c r="Q39" s="51">
        <f t="shared" si="1"/>
        <v>1.8904999999999998</v>
      </c>
      <c r="R39" s="50">
        <f t="shared" si="2"/>
        <v>7597.82</v>
      </c>
      <c r="S39" s="44">
        <f t="shared" si="3"/>
        <v>1.8904999999999998</v>
      </c>
      <c r="T39" s="50">
        <f t="shared" si="4"/>
        <v>7597.82</v>
      </c>
      <c r="U39" s="44">
        <f t="shared" si="5"/>
        <v>1.8904999999999998</v>
      </c>
      <c r="V39" s="50">
        <f t="shared" si="6"/>
        <v>7597.82</v>
      </c>
      <c r="W39" s="44">
        <f t="shared" si="7"/>
        <v>1.8904999999999998</v>
      </c>
    </row>
    <row r="40" spans="1:23" ht="21" outlineLevel="2" x14ac:dyDescent="0.25">
      <c r="A40" s="4">
        <v>183285</v>
      </c>
      <c r="B40" s="4" t="s">
        <v>39</v>
      </c>
      <c r="C40" s="49">
        <v>43556</v>
      </c>
      <c r="D40" s="5" t="s">
        <v>2</v>
      </c>
      <c r="E40" s="5" t="s">
        <v>87</v>
      </c>
      <c r="F40" s="5">
        <v>2016</v>
      </c>
      <c r="G40" s="21">
        <v>43556</v>
      </c>
      <c r="H40" s="44">
        <v>39271</v>
      </c>
      <c r="I40" s="44">
        <v>6.96</v>
      </c>
      <c r="J40" s="44" t="s">
        <v>6</v>
      </c>
      <c r="L40" s="44">
        <v>39271</v>
      </c>
      <c r="M40" s="44">
        <v>6.96</v>
      </c>
      <c r="N40" s="44">
        <v>39271</v>
      </c>
      <c r="O40" s="44">
        <v>6.96</v>
      </c>
      <c r="P40" s="50">
        <f t="shared" si="0"/>
        <v>39074.644999999997</v>
      </c>
      <c r="Q40" s="51">
        <f t="shared" si="1"/>
        <v>6.9252000000000002</v>
      </c>
      <c r="R40" s="50">
        <f t="shared" si="2"/>
        <v>39074.644999999997</v>
      </c>
      <c r="S40" s="44">
        <f t="shared" si="3"/>
        <v>6.9252000000000002</v>
      </c>
      <c r="T40" s="50">
        <f t="shared" si="4"/>
        <v>39074.644999999997</v>
      </c>
      <c r="U40" s="44">
        <f t="shared" si="5"/>
        <v>6.9252000000000002</v>
      </c>
      <c r="V40" s="50">
        <f t="shared" si="6"/>
        <v>39074.644999999997</v>
      </c>
      <c r="W40" s="44">
        <f t="shared" si="7"/>
        <v>6.9252000000000002</v>
      </c>
    </row>
    <row r="41" spans="1:23" ht="21" outlineLevel="2" x14ac:dyDescent="0.25">
      <c r="A41" s="4">
        <v>202110</v>
      </c>
      <c r="B41" s="4" t="s">
        <v>39</v>
      </c>
      <c r="C41" s="49">
        <v>43586</v>
      </c>
      <c r="D41" s="5" t="s">
        <v>2</v>
      </c>
      <c r="E41" s="5" t="s">
        <v>87</v>
      </c>
      <c r="F41" s="5">
        <v>2016</v>
      </c>
      <c r="G41" s="21">
        <v>43586</v>
      </c>
      <c r="H41" s="44">
        <v>6522</v>
      </c>
      <c r="I41" s="44">
        <v>0</v>
      </c>
      <c r="J41" s="44" t="s">
        <v>7</v>
      </c>
      <c r="L41" s="44">
        <v>6522</v>
      </c>
      <c r="M41" s="44">
        <v>0</v>
      </c>
      <c r="N41" s="44">
        <v>6522</v>
      </c>
      <c r="O41" s="44">
        <v>0</v>
      </c>
      <c r="P41" s="50">
        <f t="shared" si="0"/>
        <v>6489.39</v>
      </c>
      <c r="Q41" s="51">
        <f t="shared" si="1"/>
        <v>0</v>
      </c>
      <c r="R41" s="50">
        <f t="shared" si="2"/>
        <v>6489.39</v>
      </c>
      <c r="S41" s="44">
        <f t="shared" si="3"/>
        <v>0</v>
      </c>
      <c r="T41" s="50">
        <f t="shared" si="4"/>
        <v>6489.39</v>
      </c>
      <c r="U41" s="44">
        <f t="shared" si="5"/>
        <v>0</v>
      </c>
      <c r="V41" s="50">
        <f t="shared" si="6"/>
        <v>6489.39</v>
      </c>
      <c r="W41" s="44">
        <f t="shared" si="7"/>
        <v>0</v>
      </c>
    </row>
    <row r="42" spans="1:23" ht="21" outlineLevel="2" x14ac:dyDescent="0.25">
      <c r="A42" s="4">
        <v>187584</v>
      </c>
      <c r="B42" s="4" t="s">
        <v>39</v>
      </c>
      <c r="C42" s="49">
        <v>43586</v>
      </c>
      <c r="D42" s="5" t="s">
        <v>2</v>
      </c>
      <c r="E42" s="5" t="s">
        <v>87</v>
      </c>
      <c r="F42" s="5">
        <v>2016</v>
      </c>
      <c r="G42" s="21">
        <v>43647</v>
      </c>
      <c r="H42" s="44">
        <v>25942</v>
      </c>
      <c r="I42" s="44">
        <v>4.9000000000000004</v>
      </c>
      <c r="J42" s="44" t="s">
        <v>6</v>
      </c>
      <c r="L42" s="44">
        <v>25942</v>
      </c>
      <c r="M42" s="44">
        <v>4.9000000000000004</v>
      </c>
      <c r="N42" s="44">
        <v>25942</v>
      </c>
      <c r="O42" s="44">
        <v>4.9000000000000004</v>
      </c>
      <c r="P42" s="50">
        <f t="shared" si="0"/>
        <v>25812.29</v>
      </c>
      <c r="Q42" s="51">
        <f t="shared" si="1"/>
        <v>4.8755000000000006</v>
      </c>
      <c r="R42" s="50">
        <f t="shared" si="2"/>
        <v>25812.29</v>
      </c>
      <c r="S42" s="44">
        <f t="shared" si="3"/>
        <v>4.8755000000000006</v>
      </c>
      <c r="T42" s="50">
        <f t="shared" si="4"/>
        <v>25812.29</v>
      </c>
      <c r="U42" s="44">
        <f t="shared" si="5"/>
        <v>4.8755000000000006</v>
      </c>
      <c r="V42" s="50">
        <f t="shared" si="6"/>
        <v>25812.29</v>
      </c>
      <c r="W42" s="44">
        <f t="shared" si="7"/>
        <v>4.8755000000000006</v>
      </c>
    </row>
    <row r="43" spans="1:23" ht="21" outlineLevel="2" x14ac:dyDescent="0.25">
      <c r="A43" s="4">
        <v>205226</v>
      </c>
      <c r="B43" s="4" t="s">
        <v>39</v>
      </c>
      <c r="C43" s="49">
        <v>43678</v>
      </c>
      <c r="D43" s="5" t="s">
        <v>2</v>
      </c>
      <c r="E43" s="5" t="s">
        <v>87</v>
      </c>
      <c r="F43" s="5">
        <v>2016</v>
      </c>
      <c r="G43" s="21">
        <v>43678</v>
      </c>
      <c r="H43" s="44">
        <v>188814</v>
      </c>
      <c r="I43" s="44">
        <v>32.799999999999997</v>
      </c>
      <c r="J43" s="44" t="s">
        <v>6</v>
      </c>
      <c r="L43" s="44">
        <v>188814</v>
      </c>
      <c r="M43" s="44">
        <v>32.799999999999997</v>
      </c>
      <c r="N43" s="44">
        <v>188814</v>
      </c>
      <c r="O43" s="44">
        <v>32.799999999999997</v>
      </c>
      <c r="P43" s="50">
        <f t="shared" si="0"/>
        <v>187869.93</v>
      </c>
      <c r="Q43" s="51">
        <f t="shared" si="1"/>
        <v>32.635999999999996</v>
      </c>
      <c r="R43" s="50">
        <f t="shared" si="2"/>
        <v>187869.93</v>
      </c>
      <c r="S43" s="44">
        <f t="shared" si="3"/>
        <v>32.635999999999996</v>
      </c>
      <c r="T43" s="50">
        <f t="shared" si="4"/>
        <v>187869.93</v>
      </c>
      <c r="U43" s="44">
        <f t="shared" si="5"/>
        <v>32.635999999999996</v>
      </c>
      <c r="V43" s="50">
        <f t="shared" si="6"/>
        <v>187869.93</v>
      </c>
      <c r="W43" s="44">
        <f t="shared" si="7"/>
        <v>32.635999999999996</v>
      </c>
    </row>
    <row r="44" spans="1:23" ht="21" outlineLevel="2" x14ac:dyDescent="0.25">
      <c r="A44" s="4">
        <v>177219</v>
      </c>
      <c r="B44" s="4" t="s">
        <v>39</v>
      </c>
      <c r="C44" s="49">
        <v>43678</v>
      </c>
      <c r="D44" s="5" t="s">
        <v>2</v>
      </c>
      <c r="E44" s="5" t="s">
        <v>87</v>
      </c>
      <c r="F44" s="5">
        <v>2016</v>
      </c>
      <c r="G44" s="21">
        <v>43678</v>
      </c>
      <c r="H44" s="44">
        <v>28804</v>
      </c>
      <c r="I44" s="44">
        <v>6.3</v>
      </c>
      <c r="J44" s="44" t="s">
        <v>8</v>
      </c>
      <c r="L44" s="44">
        <v>28804</v>
      </c>
      <c r="M44" s="44">
        <v>6.3</v>
      </c>
      <c r="N44" s="44">
        <v>28804</v>
      </c>
      <c r="O44" s="44">
        <v>6.3</v>
      </c>
      <c r="P44" s="50">
        <f t="shared" si="0"/>
        <v>28659.98</v>
      </c>
      <c r="Q44" s="51">
        <f t="shared" si="1"/>
        <v>6.2684999999999995</v>
      </c>
      <c r="R44" s="50">
        <f t="shared" si="2"/>
        <v>28659.98</v>
      </c>
      <c r="S44" s="44">
        <f t="shared" si="3"/>
        <v>6.2684999999999995</v>
      </c>
      <c r="T44" s="50">
        <f t="shared" si="4"/>
        <v>28659.98</v>
      </c>
      <c r="U44" s="44">
        <f t="shared" si="5"/>
        <v>6.2684999999999995</v>
      </c>
      <c r="V44" s="50">
        <f t="shared" si="6"/>
        <v>28659.98</v>
      </c>
      <c r="W44" s="44">
        <f t="shared" si="7"/>
        <v>6.2684999999999995</v>
      </c>
    </row>
    <row r="45" spans="1:23" ht="21" outlineLevel="2" x14ac:dyDescent="0.25">
      <c r="A45" s="4">
        <v>198403</v>
      </c>
      <c r="B45" s="4" t="s">
        <v>39</v>
      </c>
      <c r="C45" s="49">
        <v>43678</v>
      </c>
      <c r="D45" s="5" t="s">
        <v>2</v>
      </c>
      <c r="E45" s="5" t="s">
        <v>87</v>
      </c>
      <c r="F45" s="5">
        <v>2016</v>
      </c>
      <c r="G45" s="21">
        <v>43678</v>
      </c>
      <c r="H45" s="44">
        <v>4299</v>
      </c>
      <c r="I45" s="44">
        <v>0.9</v>
      </c>
      <c r="J45" s="44" t="s">
        <v>6</v>
      </c>
      <c r="L45" s="44">
        <v>4299</v>
      </c>
      <c r="M45" s="44">
        <v>0.9</v>
      </c>
      <c r="N45" s="44">
        <v>4299</v>
      </c>
      <c r="O45" s="44">
        <v>0.9</v>
      </c>
      <c r="P45" s="50">
        <f t="shared" si="0"/>
        <v>4277.5050000000001</v>
      </c>
      <c r="Q45" s="51">
        <f t="shared" si="1"/>
        <v>0.89549999999999996</v>
      </c>
      <c r="R45" s="50">
        <f t="shared" si="2"/>
        <v>4277.5050000000001</v>
      </c>
      <c r="S45" s="44">
        <f t="shared" si="3"/>
        <v>0.89549999999999996</v>
      </c>
      <c r="T45" s="50">
        <f t="shared" si="4"/>
        <v>4277.5050000000001</v>
      </c>
      <c r="U45" s="44">
        <f t="shared" si="5"/>
        <v>0.89549999999999996</v>
      </c>
      <c r="V45" s="50">
        <f t="shared" si="6"/>
        <v>4277.5050000000001</v>
      </c>
      <c r="W45" s="44">
        <f t="shared" si="7"/>
        <v>0.89549999999999996</v>
      </c>
    </row>
    <row r="46" spans="1:23" ht="21" outlineLevel="2" x14ac:dyDescent="0.25">
      <c r="A46" s="4">
        <v>162399</v>
      </c>
      <c r="B46" s="4" t="s">
        <v>39</v>
      </c>
      <c r="C46" s="49">
        <v>43800</v>
      </c>
      <c r="D46" s="5" t="s">
        <v>2</v>
      </c>
      <c r="E46" s="5" t="s">
        <v>87</v>
      </c>
      <c r="F46" s="5">
        <v>2016</v>
      </c>
      <c r="G46" s="21">
        <v>43800</v>
      </c>
      <c r="H46" s="44">
        <v>3466</v>
      </c>
      <c r="I46" s="44">
        <v>0</v>
      </c>
      <c r="J46" s="44" t="s">
        <v>7</v>
      </c>
      <c r="L46" s="44">
        <v>3466</v>
      </c>
      <c r="M46" s="44">
        <v>0</v>
      </c>
      <c r="N46" s="44">
        <v>3466</v>
      </c>
      <c r="O46" s="44">
        <v>0</v>
      </c>
      <c r="P46" s="50">
        <f t="shared" si="0"/>
        <v>3448.67</v>
      </c>
      <c r="Q46" s="51">
        <f t="shared" si="1"/>
        <v>0</v>
      </c>
      <c r="R46" s="50">
        <f t="shared" si="2"/>
        <v>3448.67</v>
      </c>
      <c r="S46" s="44">
        <f t="shared" si="3"/>
        <v>0</v>
      </c>
      <c r="T46" s="50">
        <f t="shared" si="4"/>
        <v>3448.67</v>
      </c>
      <c r="U46" s="44">
        <f t="shared" si="5"/>
        <v>0</v>
      </c>
      <c r="V46" s="50">
        <f t="shared" si="6"/>
        <v>3448.67</v>
      </c>
      <c r="W46" s="44">
        <f t="shared" si="7"/>
        <v>0</v>
      </c>
    </row>
    <row r="47" spans="1:23" ht="21" outlineLevel="2" x14ac:dyDescent="0.25">
      <c r="A47" s="4">
        <v>169359</v>
      </c>
      <c r="B47" s="4" t="s">
        <v>39</v>
      </c>
      <c r="C47" s="49">
        <v>43800</v>
      </c>
      <c r="D47" s="5" t="s">
        <v>2</v>
      </c>
      <c r="E47" s="5" t="s">
        <v>87</v>
      </c>
      <c r="F47" s="5">
        <v>2016</v>
      </c>
      <c r="G47" s="21">
        <v>43800</v>
      </c>
      <c r="H47" s="44">
        <v>8332</v>
      </c>
      <c r="I47" s="44">
        <v>0</v>
      </c>
      <c r="J47" s="44" t="s">
        <v>7</v>
      </c>
      <c r="L47" s="44">
        <v>8332</v>
      </c>
      <c r="M47" s="44">
        <v>0</v>
      </c>
      <c r="N47" s="44">
        <v>8332</v>
      </c>
      <c r="O47" s="44">
        <v>0</v>
      </c>
      <c r="P47" s="50">
        <f t="shared" si="0"/>
        <v>8290.34</v>
      </c>
      <c r="Q47" s="51">
        <f t="shared" si="1"/>
        <v>0</v>
      </c>
      <c r="R47" s="50">
        <f t="shared" si="2"/>
        <v>8290.34</v>
      </c>
      <c r="S47" s="44">
        <f t="shared" si="3"/>
        <v>0</v>
      </c>
      <c r="T47" s="50">
        <f t="shared" si="4"/>
        <v>8290.34</v>
      </c>
      <c r="U47" s="44">
        <f t="shared" si="5"/>
        <v>0</v>
      </c>
      <c r="V47" s="50">
        <f t="shared" si="6"/>
        <v>8290.34</v>
      </c>
      <c r="W47" s="44">
        <f t="shared" si="7"/>
        <v>0</v>
      </c>
    </row>
    <row r="48" spans="1:23" ht="21" outlineLevel="2" x14ac:dyDescent="0.25">
      <c r="A48" s="4">
        <v>169357</v>
      </c>
      <c r="B48" s="4" t="s">
        <v>39</v>
      </c>
      <c r="C48" s="49">
        <v>43800</v>
      </c>
      <c r="D48" s="5" t="s">
        <v>2</v>
      </c>
      <c r="E48" s="5" t="s">
        <v>87</v>
      </c>
      <c r="F48" s="5">
        <v>2016</v>
      </c>
      <c r="G48" s="21">
        <v>43800</v>
      </c>
      <c r="H48" s="44">
        <v>10831</v>
      </c>
      <c r="I48" s="44">
        <v>0</v>
      </c>
      <c r="J48" s="44" t="s">
        <v>7</v>
      </c>
      <c r="L48" s="44">
        <v>10831</v>
      </c>
      <c r="M48" s="44">
        <v>0</v>
      </c>
      <c r="N48" s="44">
        <v>10831</v>
      </c>
      <c r="O48" s="44">
        <v>0</v>
      </c>
      <c r="P48" s="50">
        <f t="shared" si="0"/>
        <v>10776.844999999999</v>
      </c>
      <c r="Q48" s="51">
        <f t="shared" si="1"/>
        <v>0</v>
      </c>
      <c r="R48" s="50">
        <f t="shared" si="2"/>
        <v>10776.844999999999</v>
      </c>
      <c r="S48" s="44">
        <f t="shared" si="3"/>
        <v>0</v>
      </c>
      <c r="T48" s="50">
        <f t="shared" si="4"/>
        <v>10776.844999999999</v>
      </c>
      <c r="U48" s="44">
        <f t="shared" si="5"/>
        <v>0</v>
      </c>
      <c r="V48" s="50">
        <f t="shared" si="6"/>
        <v>10776.844999999999</v>
      </c>
      <c r="W48" s="44">
        <f t="shared" si="7"/>
        <v>0</v>
      </c>
    </row>
    <row r="49" spans="1:23" ht="21" outlineLevel="2" x14ac:dyDescent="0.25">
      <c r="A49" s="4">
        <v>162392</v>
      </c>
      <c r="B49" s="4" t="s">
        <v>39</v>
      </c>
      <c r="C49" s="49">
        <v>43800</v>
      </c>
      <c r="D49" s="5" t="s">
        <v>2</v>
      </c>
      <c r="E49" s="5" t="s">
        <v>87</v>
      </c>
      <c r="F49" s="5">
        <v>2016</v>
      </c>
      <c r="G49" s="21">
        <v>43800</v>
      </c>
      <c r="H49" s="44">
        <v>3978</v>
      </c>
      <c r="I49" s="44">
        <v>0</v>
      </c>
      <c r="J49" s="44" t="s">
        <v>7</v>
      </c>
      <c r="L49" s="56">
        <v>3978</v>
      </c>
      <c r="M49" s="56">
        <v>0</v>
      </c>
      <c r="N49" s="56">
        <v>3978</v>
      </c>
      <c r="O49" s="56">
        <v>0</v>
      </c>
      <c r="P49" s="57">
        <f t="shared" si="0"/>
        <v>3958.11</v>
      </c>
      <c r="Q49" s="58">
        <f t="shared" si="1"/>
        <v>0</v>
      </c>
      <c r="R49" s="57">
        <f t="shared" si="2"/>
        <v>3958.11</v>
      </c>
      <c r="S49" s="56">
        <f t="shared" si="3"/>
        <v>0</v>
      </c>
      <c r="T49" s="57">
        <f t="shared" si="4"/>
        <v>3958.11</v>
      </c>
      <c r="U49" s="56">
        <f t="shared" si="5"/>
        <v>0</v>
      </c>
      <c r="V49" s="57">
        <f t="shared" si="6"/>
        <v>3958.11</v>
      </c>
      <c r="W49" s="56">
        <f t="shared" si="7"/>
        <v>0</v>
      </c>
    </row>
    <row r="50" spans="1:23" ht="21" outlineLevel="2" x14ac:dyDescent="0.25">
      <c r="A50" s="4">
        <v>205850</v>
      </c>
      <c r="B50" s="4" t="s">
        <v>39</v>
      </c>
      <c r="C50" s="21">
        <v>43525</v>
      </c>
      <c r="D50" s="5" t="s">
        <v>2</v>
      </c>
      <c r="E50" s="5" t="s">
        <v>87</v>
      </c>
      <c r="F50" s="5">
        <v>2016</v>
      </c>
      <c r="G50" s="21">
        <v>43525</v>
      </c>
      <c r="H50" s="6">
        <v>19969</v>
      </c>
      <c r="I50" s="6">
        <v>3.7</v>
      </c>
      <c r="J50" s="44" t="s">
        <v>6</v>
      </c>
      <c r="K50" s="44">
        <v>13</v>
      </c>
      <c r="L50" s="6">
        <v>19969</v>
      </c>
      <c r="M50" s="6">
        <v>3.7</v>
      </c>
      <c r="N50" s="6">
        <v>19969</v>
      </c>
      <c r="O50" s="6">
        <v>3.7</v>
      </c>
      <c r="P50" s="50">
        <f t="shared" si="0"/>
        <v>19869.154999999999</v>
      </c>
      <c r="Q50" s="51">
        <f t="shared" si="1"/>
        <v>3.6815000000000002</v>
      </c>
      <c r="R50" s="50">
        <f t="shared" si="2"/>
        <v>19869.154999999999</v>
      </c>
      <c r="S50" s="44">
        <f t="shared" si="3"/>
        <v>3.6815000000000002</v>
      </c>
      <c r="T50" s="50">
        <f t="shared" si="4"/>
        <v>19869.154999999999</v>
      </c>
      <c r="U50" s="44">
        <f t="shared" si="5"/>
        <v>3.6815000000000002</v>
      </c>
      <c r="V50" s="50">
        <f t="shared" si="6"/>
        <v>19869.154999999999</v>
      </c>
      <c r="W50" s="44">
        <f t="shared" si="7"/>
        <v>3.6815000000000002</v>
      </c>
    </row>
    <row r="51" spans="1:23" ht="21" outlineLevel="2" x14ac:dyDescent="0.25">
      <c r="A51" s="4">
        <v>183302</v>
      </c>
      <c r="B51" s="4" t="s">
        <v>39</v>
      </c>
      <c r="C51" s="49">
        <v>43617</v>
      </c>
      <c r="D51" s="5" t="s">
        <v>2</v>
      </c>
      <c r="E51" s="5" t="s">
        <v>87</v>
      </c>
      <c r="F51" s="5">
        <v>2016</v>
      </c>
      <c r="G51" s="21">
        <v>43647</v>
      </c>
      <c r="H51" s="44">
        <v>74930</v>
      </c>
      <c r="I51" s="44">
        <v>3.1</v>
      </c>
      <c r="J51" s="44" t="s">
        <v>10</v>
      </c>
      <c r="L51" s="44">
        <v>74930</v>
      </c>
      <c r="M51" s="44">
        <v>3.1</v>
      </c>
      <c r="N51" s="44">
        <v>74930</v>
      </c>
      <c r="O51" s="44">
        <v>3.1</v>
      </c>
      <c r="P51" s="50">
        <f t="shared" si="0"/>
        <v>74555.350000000006</v>
      </c>
      <c r="Q51" s="51">
        <f t="shared" si="1"/>
        <v>3.0845000000000002</v>
      </c>
      <c r="R51" s="50">
        <f t="shared" si="2"/>
        <v>74555.350000000006</v>
      </c>
      <c r="S51" s="44">
        <f t="shared" si="3"/>
        <v>3.0845000000000002</v>
      </c>
      <c r="T51" s="50">
        <f t="shared" si="4"/>
        <v>74555.350000000006</v>
      </c>
      <c r="U51" s="44">
        <f t="shared" si="5"/>
        <v>3.0845000000000002</v>
      </c>
      <c r="V51" s="50">
        <f t="shared" si="6"/>
        <v>74555.350000000006</v>
      </c>
      <c r="W51" s="44">
        <f t="shared" si="7"/>
        <v>3.0845000000000002</v>
      </c>
    </row>
    <row r="52" spans="1:23" ht="21" outlineLevel="2" x14ac:dyDescent="0.25">
      <c r="A52" s="4">
        <v>191231</v>
      </c>
      <c r="B52" s="4" t="s">
        <v>39</v>
      </c>
      <c r="C52" s="49">
        <v>43678</v>
      </c>
      <c r="D52" s="5" t="s">
        <v>2</v>
      </c>
      <c r="E52" s="5" t="s">
        <v>87</v>
      </c>
      <c r="F52" s="5">
        <v>2016</v>
      </c>
      <c r="G52" s="21">
        <v>43678</v>
      </c>
      <c r="H52" s="44">
        <v>120825</v>
      </c>
      <c r="I52" s="44">
        <v>26.78</v>
      </c>
      <c r="J52" s="44" t="s">
        <v>6</v>
      </c>
      <c r="L52" s="44">
        <v>120825</v>
      </c>
      <c r="M52" s="44">
        <v>26.78</v>
      </c>
      <c r="N52" s="44">
        <v>120825</v>
      </c>
      <c r="O52" s="44">
        <v>26.78</v>
      </c>
      <c r="P52" s="50">
        <f t="shared" si="0"/>
        <v>120220.875</v>
      </c>
      <c r="Q52" s="51">
        <f t="shared" si="1"/>
        <v>26.646100000000001</v>
      </c>
      <c r="R52" s="50">
        <f t="shared" si="2"/>
        <v>120220.875</v>
      </c>
      <c r="S52" s="44">
        <f t="shared" si="3"/>
        <v>26.646100000000001</v>
      </c>
      <c r="T52" s="50">
        <f t="shared" si="4"/>
        <v>120220.875</v>
      </c>
      <c r="U52" s="44">
        <f t="shared" si="5"/>
        <v>26.646100000000001</v>
      </c>
      <c r="V52" s="50">
        <f t="shared" si="6"/>
        <v>120220.875</v>
      </c>
      <c r="W52" s="44">
        <f t="shared" si="7"/>
        <v>26.646100000000001</v>
      </c>
    </row>
    <row r="53" spans="1:23" ht="21" outlineLevel="2" x14ac:dyDescent="0.25">
      <c r="A53" s="4">
        <v>202907</v>
      </c>
      <c r="B53" s="4" t="s">
        <v>39</v>
      </c>
      <c r="C53" s="60">
        <v>43709</v>
      </c>
      <c r="D53" s="5" t="s">
        <v>2</v>
      </c>
      <c r="E53" s="5" t="s">
        <v>87</v>
      </c>
      <c r="F53" s="5">
        <v>2016</v>
      </c>
      <c r="G53" s="60">
        <v>43831</v>
      </c>
      <c r="H53" s="52">
        <v>4346.3999999999996</v>
      </c>
      <c r="I53" s="59">
        <v>0</v>
      </c>
      <c r="J53" s="61" t="s">
        <v>64</v>
      </c>
      <c r="K53" s="59"/>
      <c r="L53" s="62">
        <v>4346</v>
      </c>
      <c r="M53" s="63">
        <v>0</v>
      </c>
      <c r="N53" s="63">
        <v>4346</v>
      </c>
      <c r="O53" s="63">
        <v>0</v>
      </c>
      <c r="P53" s="57">
        <f t="shared" si="0"/>
        <v>4324.2699999999995</v>
      </c>
      <c r="Q53" s="58">
        <f t="shared" si="1"/>
        <v>0</v>
      </c>
      <c r="R53" s="57">
        <f t="shared" si="2"/>
        <v>4324.2699999999995</v>
      </c>
      <c r="S53" s="56">
        <f t="shared" si="3"/>
        <v>0</v>
      </c>
      <c r="T53" s="57">
        <f t="shared" si="4"/>
        <v>4324.2699999999995</v>
      </c>
      <c r="U53" s="56">
        <f t="shared" si="5"/>
        <v>0</v>
      </c>
      <c r="V53" s="57">
        <f t="shared" si="6"/>
        <v>4324.2699999999995</v>
      </c>
      <c r="W53" s="56">
        <f t="shared" si="7"/>
        <v>0</v>
      </c>
    </row>
    <row r="54" spans="1:23" outlineLevel="1" x14ac:dyDescent="0.25">
      <c r="A54" s="4"/>
      <c r="B54" s="64" t="s">
        <v>56</v>
      </c>
      <c r="C54" s="59"/>
      <c r="D54" s="61"/>
      <c r="E54" s="5"/>
      <c r="F54" s="61"/>
      <c r="G54" s="61"/>
      <c r="H54" s="52">
        <f>SUBTOTAL(9,H8:H53)</f>
        <v>2481923.3944000001</v>
      </c>
      <c r="I54" s="59">
        <f>SUBTOTAL(9,I8:I53)</f>
        <v>415.48759999999993</v>
      </c>
      <c r="J54" s="61"/>
      <c r="K54" s="59"/>
      <c r="L54" s="62">
        <f t="shared" ref="L54:W54" si="8">SUBTOTAL(9,L8:L53)</f>
        <v>2481922.9944000002</v>
      </c>
      <c r="M54" s="63">
        <f t="shared" si="8"/>
        <v>415.48759999999993</v>
      </c>
      <c r="N54" s="63">
        <f t="shared" si="8"/>
        <v>2481922.9944000002</v>
      </c>
      <c r="O54" s="63">
        <f t="shared" si="8"/>
        <v>415.48759999999993</v>
      </c>
      <c r="P54" s="57">
        <f t="shared" si="8"/>
        <v>2469513.3794279997</v>
      </c>
      <c r="Q54" s="58">
        <f t="shared" si="8"/>
        <v>413.41016200000007</v>
      </c>
      <c r="R54" s="57">
        <f t="shared" si="8"/>
        <v>2469513.3794279997</v>
      </c>
      <c r="S54" s="56">
        <f t="shared" si="8"/>
        <v>413.41016200000007</v>
      </c>
      <c r="T54" s="57">
        <f t="shared" si="8"/>
        <v>2469513.3794279997</v>
      </c>
      <c r="U54" s="56">
        <f t="shared" si="8"/>
        <v>413.41016200000007</v>
      </c>
      <c r="V54" s="57">
        <f t="shared" si="8"/>
        <v>2469513.3794279997</v>
      </c>
      <c r="W54" s="56">
        <f t="shared" si="8"/>
        <v>413.41016200000007</v>
      </c>
    </row>
    <row r="55" spans="1:23" ht="21" outlineLevel="2" x14ac:dyDescent="0.25">
      <c r="A55" s="4">
        <v>179366</v>
      </c>
      <c r="B55" s="4" t="s">
        <v>40</v>
      </c>
      <c r="C55" s="49">
        <v>43466</v>
      </c>
      <c r="D55" s="5" t="s">
        <v>2</v>
      </c>
      <c r="E55" s="5" t="s">
        <v>87</v>
      </c>
      <c r="F55" s="5">
        <v>2016</v>
      </c>
      <c r="G55" s="21">
        <v>43466</v>
      </c>
      <c r="H55" s="52">
        <v>4170</v>
      </c>
      <c r="I55" s="53">
        <v>0</v>
      </c>
      <c r="J55" s="44" t="s">
        <v>7</v>
      </c>
      <c r="K55" s="44">
        <v>13</v>
      </c>
      <c r="L55" s="52">
        <v>4170</v>
      </c>
      <c r="M55" s="53">
        <v>0</v>
      </c>
      <c r="N55" s="52">
        <v>4170</v>
      </c>
      <c r="O55" s="53">
        <v>0</v>
      </c>
      <c r="P55" s="50">
        <f t="shared" ref="P55:P78" si="9">L55*99.5%</f>
        <v>4149.1499999999996</v>
      </c>
      <c r="Q55" s="51">
        <f t="shared" ref="Q55:Q78" si="10">M55*99.5%</f>
        <v>0</v>
      </c>
      <c r="R55" s="50">
        <f t="shared" ref="R55:R78" si="11">L55*99.5%</f>
        <v>4149.1499999999996</v>
      </c>
      <c r="S55" s="44">
        <f t="shared" ref="S55:S78" si="12">M55*99.5%</f>
        <v>0</v>
      </c>
      <c r="T55" s="50">
        <f t="shared" ref="T55:T78" si="13">L55*99.5%</f>
        <v>4149.1499999999996</v>
      </c>
      <c r="U55" s="44">
        <f t="shared" ref="U55:U78" si="14">M55*99.5%</f>
        <v>0</v>
      </c>
      <c r="V55" s="50">
        <f t="shared" ref="V55:V78" si="15">L55*99.5%</f>
        <v>4149.1499999999996</v>
      </c>
      <c r="W55" s="44">
        <f t="shared" ref="W55:W78" si="16">M55*99.5%</f>
        <v>0</v>
      </c>
    </row>
    <row r="56" spans="1:23" ht="21" outlineLevel="2" x14ac:dyDescent="0.25">
      <c r="A56" s="4">
        <v>179366</v>
      </c>
      <c r="B56" s="4" t="s">
        <v>40</v>
      </c>
      <c r="C56" s="49">
        <v>43466</v>
      </c>
      <c r="D56" s="5" t="s">
        <v>2</v>
      </c>
      <c r="E56" s="5" t="s">
        <v>87</v>
      </c>
      <c r="F56" s="5">
        <v>2016</v>
      </c>
      <c r="G56" s="21">
        <v>43466</v>
      </c>
      <c r="H56" s="52">
        <v>61243</v>
      </c>
      <c r="I56" s="53">
        <v>9.6999999999999993</v>
      </c>
      <c r="J56" s="44" t="s">
        <v>6</v>
      </c>
      <c r="K56" s="44">
        <v>13</v>
      </c>
      <c r="L56" s="52">
        <v>61243</v>
      </c>
      <c r="M56" s="53">
        <v>9.6999999999999993</v>
      </c>
      <c r="N56" s="52">
        <v>61243</v>
      </c>
      <c r="O56" s="53">
        <v>9.6999999999999993</v>
      </c>
      <c r="P56" s="50">
        <f t="shared" si="9"/>
        <v>60936.784999999996</v>
      </c>
      <c r="Q56" s="51">
        <f t="shared" si="10"/>
        <v>9.6514999999999986</v>
      </c>
      <c r="R56" s="50">
        <f t="shared" si="11"/>
        <v>60936.784999999996</v>
      </c>
      <c r="S56" s="44">
        <f t="shared" si="12"/>
        <v>9.6514999999999986</v>
      </c>
      <c r="T56" s="50">
        <f t="shared" si="13"/>
        <v>60936.784999999996</v>
      </c>
      <c r="U56" s="44">
        <f t="shared" si="14"/>
        <v>9.6514999999999986</v>
      </c>
      <c r="V56" s="50">
        <f t="shared" si="15"/>
        <v>60936.784999999996</v>
      </c>
      <c r="W56" s="44">
        <f t="shared" si="16"/>
        <v>9.6514999999999986</v>
      </c>
    </row>
    <row r="57" spans="1:23" ht="21" outlineLevel="2" x14ac:dyDescent="0.25">
      <c r="A57" s="4">
        <v>203298</v>
      </c>
      <c r="B57" s="4" t="s">
        <v>40</v>
      </c>
      <c r="C57" s="49">
        <v>43466</v>
      </c>
      <c r="D57" s="5" t="s">
        <v>2</v>
      </c>
      <c r="E57" s="5" t="s">
        <v>87</v>
      </c>
      <c r="F57" s="5">
        <v>2016</v>
      </c>
      <c r="G57" s="21">
        <v>43466</v>
      </c>
      <c r="H57" s="7">
        <v>17056.975999999999</v>
      </c>
      <c r="I57" s="9">
        <v>4.5279999999999996</v>
      </c>
      <c r="J57" s="44" t="s">
        <v>6</v>
      </c>
      <c r="K57" s="44">
        <v>13</v>
      </c>
      <c r="L57" s="7">
        <v>17056.975999999999</v>
      </c>
      <c r="M57" s="9">
        <v>4.5279999999999996</v>
      </c>
      <c r="N57" s="7">
        <v>17056.975999999999</v>
      </c>
      <c r="O57" s="9">
        <v>4.5279999999999996</v>
      </c>
      <c r="P57" s="50">
        <f t="shared" si="9"/>
        <v>16971.69112</v>
      </c>
      <c r="Q57" s="51">
        <f t="shared" si="10"/>
        <v>4.5053599999999996</v>
      </c>
      <c r="R57" s="50">
        <f t="shared" si="11"/>
        <v>16971.69112</v>
      </c>
      <c r="S57" s="44">
        <f t="shared" si="12"/>
        <v>4.5053599999999996</v>
      </c>
      <c r="T57" s="50">
        <f t="shared" si="13"/>
        <v>16971.69112</v>
      </c>
      <c r="U57" s="44">
        <f t="shared" si="14"/>
        <v>4.5053599999999996</v>
      </c>
      <c r="V57" s="50">
        <f t="shared" si="15"/>
        <v>16971.69112</v>
      </c>
      <c r="W57" s="44">
        <f t="shared" si="16"/>
        <v>4.5053599999999996</v>
      </c>
    </row>
    <row r="58" spans="1:23" ht="21" outlineLevel="2" x14ac:dyDescent="0.25">
      <c r="A58" s="4">
        <v>179371</v>
      </c>
      <c r="B58" s="4" t="s">
        <v>40</v>
      </c>
      <c r="C58" s="49">
        <v>43497</v>
      </c>
      <c r="D58" s="5" t="s">
        <v>2</v>
      </c>
      <c r="E58" s="5" t="s">
        <v>87</v>
      </c>
      <c r="F58" s="5">
        <v>2016</v>
      </c>
      <c r="G58" s="21">
        <v>43497</v>
      </c>
      <c r="H58" s="52">
        <v>48857</v>
      </c>
      <c r="I58" s="54">
        <v>11</v>
      </c>
      <c r="J58" s="44" t="s">
        <v>6</v>
      </c>
      <c r="K58" s="44">
        <v>13</v>
      </c>
      <c r="L58" s="52">
        <v>48857</v>
      </c>
      <c r="M58" s="54">
        <v>11</v>
      </c>
      <c r="N58" s="52">
        <v>48857</v>
      </c>
      <c r="O58" s="54">
        <v>11</v>
      </c>
      <c r="P58" s="50">
        <f t="shared" si="9"/>
        <v>48612.714999999997</v>
      </c>
      <c r="Q58" s="51">
        <f t="shared" si="10"/>
        <v>10.945</v>
      </c>
      <c r="R58" s="50">
        <f t="shared" si="11"/>
        <v>48612.714999999997</v>
      </c>
      <c r="S58" s="44">
        <f t="shared" si="12"/>
        <v>10.945</v>
      </c>
      <c r="T58" s="50">
        <f t="shared" si="13"/>
        <v>48612.714999999997</v>
      </c>
      <c r="U58" s="44">
        <f t="shared" si="14"/>
        <v>10.945</v>
      </c>
      <c r="V58" s="50">
        <f t="shared" si="15"/>
        <v>48612.714999999997</v>
      </c>
      <c r="W58" s="44">
        <f t="shared" si="16"/>
        <v>10.945</v>
      </c>
    </row>
    <row r="59" spans="1:23" ht="21" outlineLevel="2" x14ac:dyDescent="0.25">
      <c r="A59" s="4">
        <v>184503</v>
      </c>
      <c r="B59" s="4" t="s">
        <v>40</v>
      </c>
      <c r="C59" s="49">
        <v>43497</v>
      </c>
      <c r="D59" s="5" t="s">
        <v>2</v>
      </c>
      <c r="E59" s="5" t="s">
        <v>87</v>
      </c>
      <c r="F59" s="5">
        <v>2016</v>
      </c>
      <c r="G59" s="21">
        <v>43497</v>
      </c>
      <c r="H59" s="52">
        <v>38428</v>
      </c>
      <c r="I59" s="44">
        <v>7.4</v>
      </c>
      <c r="J59" s="44" t="s">
        <v>6</v>
      </c>
      <c r="K59" s="44">
        <v>13</v>
      </c>
      <c r="L59" s="52">
        <v>38428</v>
      </c>
      <c r="M59" s="44">
        <v>7.4</v>
      </c>
      <c r="N59" s="52">
        <v>38428</v>
      </c>
      <c r="O59" s="44">
        <v>7.4</v>
      </c>
      <c r="P59" s="50">
        <f t="shared" si="9"/>
        <v>38235.86</v>
      </c>
      <c r="Q59" s="51">
        <f t="shared" si="10"/>
        <v>7.3630000000000004</v>
      </c>
      <c r="R59" s="50">
        <f t="shared" si="11"/>
        <v>38235.86</v>
      </c>
      <c r="S59" s="44">
        <f t="shared" si="12"/>
        <v>7.3630000000000004</v>
      </c>
      <c r="T59" s="50">
        <f t="shared" si="13"/>
        <v>38235.86</v>
      </c>
      <c r="U59" s="44">
        <f t="shared" si="14"/>
        <v>7.3630000000000004</v>
      </c>
      <c r="V59" s="50">
        <f t="shared" si="15"/>
        <v>38235.86</v>
      </c>
      <c r="W59" s="44">
        <f t="shared" si="16"/>
        <v>7.3630000000000004</v>
      </c>
    </row>
    <row r="60" spans="1:23" ht="21" outlineLevel="2" x14ac:dyDescent="0.25">
      <c r="A60" s="4">
        <v>200618</v>
      </c>
      <c r="B60" s="4" t="s">
        <v>40</v>
      </c>
      <c r="C60" s="49">
        <v>43497</v>
      </c>
      <c r="D60" s="5" t="s">
        <v>2</v>
      </c>
      <c r="E60" s="5" t="s">
        <v>87</v>
      </c>
      <c r="F60" s="5">
        <v>2016</v>
      </c>
      <c r="G60" s="21">
        <v>43497</v>
      </c>
      <c r="H60" s="52">
        <v>6090</v>
      </c>
      <c r="I60" s="44">
        <v>0</v>
      </c>
      <c r="J60" s="44" t="s">
        <v>7</v>
      </c>
      <c r="K60" s="44">
        <v>13</v>
      </c>
      <c r="L60" s="52">
        <v>6090</v>
      </c>
      <c r="M60" s="44">
        <v>0</v>
      </c>
      <c r="N60" s="52">
        <v>6090</v>
      </c>
      <c r="O60" s="44">
        <v>0</v>
      </c>
      <c r="P60" s="50">
        <f t="shared" si="9"/>
        <v>6059.55</v>
      </c>
      <c r="Q60" s="51">
        <f t="shared" si="10"/>
        <v>0</v>
      </c>
      <c r="R60" s="50">
        <f t="shared" si="11"/>
        <v>6059.55</v>
      </c>
      <c r="S60" s="44">
        <f t="shared" si="12"/>
        <v>0</v>
      </c>
      <c r="T60" s="50">
        <f t="shared" si="13"/>
        <v>6059.55</v>
      </c>
      <c r="U60" s="44">
        <f t="shared" si="14"/>
        <v>0</v>
      </c>
      <c r="V60" s="50">
        <f t="shared" si="15"/>
        <v>6059.55</v>
      </c>
      <c r="W60" s="44">
        <f t="shared" si="16"/>
        <v>0</v>
      </c>
    </row>
    <row r="61" spans="1:23" ht="21" outlineLevel="2" x14ac:dyDescent="0.25">
      <c r="A61" s="4">
        <v>200618</v>
      </c>
      <c r="B61" s="4" t="s">
        <v>40</v>
      </c>
      <c r="C61" s="49">
        <v>43497</v>
      </c>
      <c r="D61" s="5" t="s">
        <v>2</v>
      </c>
      <c r="E61" s="5" t="s">
        <v>87</v>
      </c>
      <c r="F61" s="5">
        <v>2016</v>
      </c>
      <c r="G61" s="21">
        <v>43497</v>
      </c>
      <c r="H61" s="52">
        <v>19843</v>
      </c>
      <c r="I61" s="44">
        <v>5.2</v>
      </c>
      <c r="J61" s="44" t="s">
        <v>6</v>
      </c>
      <c r="K61" s="44">
        <v>13</v>
      </c>
      <c r="L61" s="52">
        <v>19843</v>
      </c>
      <c r="M61" s="44">
        <v>5.2</v>
      </c>
      <c r="N61" s="52">
        <v>19843</v>
      </c>
      <c r="O61" s="44">
        <v>5.2</v>
      </c>
      <c r="P61" s="50">
        <f t="shared" si="9"/>
        <v>19743.785</v>
      </c>
      <c r="Q61" s="51">
        <f t="shared" si="10"/>
        <v>5.1740000000000004</v>
      </c>
      <c r="R61" s="50">
        <f t="shared" si="11"/>
        <v>19743.785</v>
      </c>
      <c r="S61" s="44">
        <f t="shared" si="12"/>
        <v>5.1740000000000004</v>
      </c>
      <c r="T61" s="50">
        <f t="shared" si="13"/>
        <v>19743.785</v>
      </c>
      <c r="U61" s="44">
        <f t="shared" si="14"/>
        <v>5.1740000000000004</v>
      </c>
      <c r="V61" s="50">
        <f t="shared" si="15"/>
        <v>19743.785</v>
      </c>
      <c r="W61" s="44">
        <f t="shared" si="16"/>
        <v>5.1740000000000004</v>
      </c>
    </row>
    <row r="62" spans="1:23" ht="21" outlineLevel="2" x14ac:dyDescent="0.25">
      <c r="A62" s="4">
        <v>159755</v>
      </c>
      <c r="B62" s="4" t="s">
        <v>40</v>
      </c>
      <c r="C62" s="21">
        <v>43525</v>
      </c>
      <c r="D62" s="5" t="s">
        <v>2</v>
      </c>
      <c r="E62" s="5" t="s">
        <v>87</v>
      </c>
      <c r="F62" s="5">
        <v>2016</v>
      </c>
      <c r="G62" s="21">
        <v>43525</v>
      </c>
      <c r="H62" s="52">
        <v>6072</v>
      </c>
      <c r="I62" s="44">
        <v>2.2999999999999998</v>
      </c>
      <c r="J62" s="44" t="s">
        <v>6</v>
      </c>
      <c r="K62" s="44">
        <v>13</v>
      </c>
      <c r="L62" s="52">
        <v>6072</v>
      </c>
      <c r="M62" s="44">
        <v>2.2999999999999998</v>
      </c>
      <c r="N62" s="52">
        <v>6072</v>
      </c>
      <c r="O62" s="44">
        <v>2.2999999999999998</v>
      </c>
      <c r="P62" s="50">
        <f t="shared" si="9"/>
        <v>6041.64</v>
      </c>
      <c r="Q62" s="51">
        <f t="shared" si="10"/>
        <v>2.2885</v>
      </c>
      <c r="R62" s="50">
        <f t="shared" si="11"/>
        <v>6041.64</v>
      </c>
      <c r="S62" s="44">
        <f t="shared" si="12"/>
        <v>2.2885</v>
      </c>
      <c r="T62" s="50">
        <f t="shared" si="13"/>
        <v>6041.64</v>
      </c>
      <c r="U62" s="44">
        <f t="shared" si="14"/>
        <v>2.2885</v>
      </c>
      <c r="V62" s="50">
        <f t="shared" si="15"/>
        <v>6041.64</v>
      </c>
      <c r="W62" s="44">
        <f t="shared" si="16"/>
        <v>2.2885</v>
      </c>
    </row>
    <row r="63" spans="1:23" ht="21" outlineLevel="2" x14ac:dyDescent="0.25">
      <c r="A63" s="4">
        <v>169424</v>
      </c>
      <c r="B63" s="4" t="s">
        <v>40</v>
      </c>
      <c r="C63" s="21">
        <v>43525</v>
      </c>
      <c r="D63" s="5" t="s">
        <v>2</v>
      </c>
      <c r="E63" s="5" t="s">
        <v>87</v>
      </c>
      <c r="F63" s="5">
        <v>2016</v>
      </c>
      <c r="G63" s="21">
        <v>43525</v>
      </c>
      <c r="H63" s="52">
        <v>12163</v>
      </c>
      <c r="I63" s="44">
        <v>0</v>
      </c>
      <c r="J63" s="44" t="s">
        <v>7</v>
      </c>
      <c r="K63" s="44">
        <v>13</v>
      </c>
      <c r="L63" s="52">
        <v>12163</v>
      </c>
      <c r="M63" s="44">
        <v>0</v>
      </c>
      <c r="N63" s="52">
        <v>12163</v>
      </c>
      <c r="O63" s="44">
        <v>0</v>
      </c>
      <c r="P63" s="50">
        <f t="shared" si="9"/>
        <v>12102.184999999999</v>
      </c>
      <c r="Q63" s="51">
        <f t="shared" si="10"/>
        <v>0</v>
      </c>
      <c r="R63" s="50">
        <f t="shared" si="11"/>
        <v>12102.184999999999</v>
      </c>
      <c r="S63" s="44">
        <f t="shared" si="12"/>
        <v>0</v>
      </c>
      <c r="T63" s="50">
        <f t="shared" si="13"/>
        <v>12102.184999999999</v>
      </c>
      <c r="U63" s="44">
        <f t="shared" si="14"/>
        <v>0</v>
      </c>
      <c r="V63" s="50">
        <f t="shared" si="15"/>
        <v>12102.184999999999</v>
      </c>
      <c r="W63" s="44">
        <f t="shared" si="16"/>
        <v>0</v>
      </c>
    </row>
    <row r="64" spans="1:23" ht="21" outlineLevel="2" x14ac:dyDescent="0.25">
      <c r="A64" s="4">
        <v>198429</v>
      </c>
      <c r="B64" s="4" t="s">
        <v>40</v>
      </c>
      <c r="C64" s="21">
        <v>43525</v>
      </c>
      <c r="D64" s="5" t="s">
        <v>2</v>
      </c>
      <c r="E64" s="5" t="s">
        <v>87</v>
      </c>
      <c r="F64" s="5">
        <v>2016</v>
      </c>
      <c r="G64" s="21">
        <v>43525</v>
      </c>
      <c r="H64" s="52">
        <v>19367</v>
      </c>
      <c r="I64" s="44">
        <v>4.0999999999999996</v>
      </c>
      <c r="J64" s="44" t="s">
        <v>6</v>
      </c>
      <c r="K64" s="44">
        <v>13</v>
      </c>
      <c r="L64" s="52">
        <v>19367</v>
      </c>
      <c r="M64" s="44">
        <v>4.0999999999999996</v>
      </c>
      <c r="N64" s="52">
        <v>19367</v>
      </c>
      <c r="O64" s="44">
        <v>4.0999999999999996</v>
      </c>
      <c r="P64" s="50">
        <f t="shared" si="9"/>
        <v>19270.165000000001</v>
      </c>
      <c r="Q64" s="51">
        <f t="shared" si="10"/>
        <v>4.0794999999999995</v>
      </c>
      <c r="R64" s="50">
        <f t="shared" si="11"/>
        <v>19270.165000000001</v>
      </c>
      <c r="S64" s="44">
        <f t="shared" si="12"/>
        <v>4.0794999999999995</v>
      </c>
      <c r="T64" s="50">
        <f t="shared" si="13"/>
        <v>19270.165000000001</v>
      </c>
      <c r="U64" s="44">
        <f t="shared" si="14"/>
        <v>4.0794999999999995</v>
      </c>
      <c r="V64" s="50">
        <f t="shared" si="15"/>
        <v>19270.165000000001</v>
      </c>
      <c r="W64" s="44">
        <f t="shared" si="16"/>
        <v>4.0794999999999995</v>
      </c>
    </row>
    <row r="65" spans="1:23" ht="21" outlineLevel="2" x14ac:dyDescent="0.25">
      <c r="A65" s="4">
        <v>199451</v>
      </c>
      <c r="B65" s="4" t="s">
        <v>40</v>
      </c>
      <c r="C65" s="21">
        <v>43525</v>
      </c>
      <c r="D65" s="5" t="s">
        <v>2</v>
      </c>
      <c r="E65" s="5" t="s">
        <v>87</v>
      </c>
      <c r="F65" s="5">
        <v>2016</v>
      </c>
      <c r="G65" s="21">
        <v>43525</v>
      </c>
      <c r="H65" s="52">
        <v>3547</v>
      </c>
      <c r="I65" s="44">
        <v>0.88</v>
      </c>
      <c r="J65" s="44" t="s">
        <v>6</v>
      </c>
      <c r="K65" s="44">
        <v>13</v>
      </c>
      <c r="L65" s="52">
        <v>3547</v>
      </c>
      <c r="M65" s="44">
        <v>0.88</v>
      </c>
      <c r="N65" s="52">
        <v>3547</v>
      </c>
      <c r="O65" s="44">
        <v>0.88</v>
      </c>
      <c r="P65" s="50">
        <f t="shared" si="9"/>
        <v>3529.2649999999999</v>
      </c>
      <c r="Q65" s="51">
        <f t="shared" si="10"/>
        <v>0.87560000000000004</v>
      </c>
      <c r="R65" s="50">
        <f t="shared" si="11"/>
        <v>3529.2649999999999</v>
      </c>
      <c r="S65" s="44">
        <f t="shared" si="12"/>
        <v>0.87560000000000004</v>
      </c>
      <c r="T65" s="50">
        <f t="shared" si="13"/>
        <v>3529.2649999999999</v>
      </c>
      <c r="U65" s="44">
        <f t="shared" si="14"/>
        <v>0.87560000000000004</v>
      </c>
      <c r="V65" s="50">
        <f t="shared" si="15"/>
        <v>3529.2649999999999</v>
      </c>
      <c r="W65" s="44">
        <f t="shared" si="16"/>
        <v>0.87560000000000004</v>
      </c>
    </row>
    <row r="66" spans="1:23" ht="21" outlineLevel="2" x14ac:dyDescent="0.25">
      <c r="A66" s="4">
        <v>203884</v>
      </c>
      <c r="B66" s="4" t="s">
        <v>40</v>
      </c>
      <c r="C66" s="21">
        <v>43525</v>
      </c>
      <c r="D66" s="5" t="s">
        <v>2</v>
      </c>
      <c r="E66" s="5" t="s">
        <v>87</v>
      </c>
      <c r="F66" s="5">
        <v>2016</v>
      </c>
      <c r="G66" s="21">
        <v>43525</v>
      </c>
      <c r="H66" s="52">
        <v>3009</v>
      </c>
      <c r="I66" s="44">
        <v>0.7</v>
      </c>
      <c r="J66" s="44" t="s">
        <v>6</v>
      </c>
      <c r="K66" s="44">
        <v>13</v>
      </c>
      <c r="L66" s="52">
        <v>3009</v>
      </c>
      <c r="M66" s="44">
        <v>0.7</v>
      </c>
      <c r="N66" s="52">
        <v>3009</v>
      </c>
      <c r="O66" s="44">
        <v>0.7</v>
      </c>
      <c r="P66" s="50">
        <f t="shared" si="9"/>
        <v>2993.9549999999999</v>
      </c>
      <c r="Q66" s="51">
        <f t="shared" si="10"/>
        <v>0.69650000000000001</v>
      </c>
      <c r="R66" s="50">
        <f t="shared" si="11"/>
        <v>2993.9549999999999</v>
      </c>
      <c r="S66" s="44">
        <f t="shared" si="12"/>
        <v>0.69650000000000001</v>
      </c>
      <c r="T66" s="50">
        <f t="shared" si="13"/>
        <v>2993.9549999999999</v>
      </c>
      <c r="U66" s="44">
        <f t="shared" si="14"/>
        <v>0.69650000000000001</v>
      </c>
      <c r="V66" s="50">
        <f t="shared" si="15"/>
        <v>2993.9549999999999</v>
      </c>
      <c r="W66" s="44">
        <f t="shared" si="16"/>
        <v>0.69650000000000001</v>
      </c>
    </row>
    <row r="67" spans="1:23" ht="21" outlineLevel="2" x14ac:dyDescent="0.25">
      <c r="A67" s="4">
        <v>205388</v>
      </c>
      <c r="B67" s="4" t="s">
        <v>40</v>
      </c>
      <c r="C67" s="21">
        <v>43525</v>
      </c>
      <c r="D67" s="5" t="s">
        <v>2</v>
      </c>
      <c r="E67" s="5" t="s">
        <v>87</v>
      </c>
      <c r="F67" s="5">
        <v>2016</v>
      </c>
      <c r="G67" s="21">
        <v>43525</v>
      </c>
      <c r="H67" s="6">
        <v>918.8</v>
      </c>
      <c r="I67" s="6">
        <v>0.2</v>
      </c>
      <c r="J67" s="44" t="s">
        <v>6</v>
      </c>
      <c r="K67" s="44">
        <v>13</v>
      </c>
      <c r="L67" s="6">
        <v>918.8</v>
      </c>
      <c r="M67" s="6">
        <v>0.2</v>
      </c>
      <c r="N67" s="6">
        <v>918.8</v>
      </c>
      <c r="O67" s="6">
        <v>0.2</v>
      </c>
      <c r="P67" s="50">
        <f t="shared" si="9"/>
        <v>914.2059999999999</v>
      </c>
      <c r="Q67" s="51">
        <f t="shared" si="10"/>
        <v>0.19900000000000001</v>
      </c>
      <c r="R67" s="50">
        <f t="shared" si="11"/>
        <v>914.2059999999999</v>
      </c>
      <c r="S67" s="44">
        <f t="shared" si="12"/>
        <v>0.19900000000000001</v>
      </c>
      <c r="T67" s="50">
        <f t="shared" si="13"/>
        <v>914.2059999999999</v>
      </c>
      <c r="U67" s="44">
        <f t="shared" si="14"/>
        <v>0.19900000000000001</v>
      </c>
      <c r="V67" s="50">
        <f t="shared" si="15"/>
        <v>914.2059999999999</v>
      </c>
      <c r="W67" s="44">
        <f t="shared" si="16"/>
        <v>0.19900000000000001</v>
      </c>
    </row>
    <row r="68" spans="1:23" ht="21" outlineLevel="2" x14ac:dyDescent="0.25">
      <c r="A68" s="4">
        <v>205329</v>
      </c>
      <c r="B68" s="4" t="s">
        <v>40</v>
      </c>
      <c r="C68" s="49">
        <v>43556</v>
      </c>
      <c r="D68" s="5" t="s">
        <v>2</v>
      </c>
      <c r="E68" s="5" t="s">
        <v>87</v>
      </c>
      <c r="F68" s="5">
        <v>2016</v>
      </c>
      <c r="G68" s="21">
        <v>43556</v>
      </c>
      <c r="H68" s="52">
        <v>14600</v>
      </c>
      <c r="I68" s="44">
        <v>2.8</v>
      </c>
      <c r="J68" s="44" t="s">
        <v>6</v>
      </c>
      <c r="L68" s="52">
        <v>14600</v>
      </c>
      <c r="M68" s="44">
        <v>2.8</v>
      </c>
      <c r="N68" s="52">
        <v>14600</v>
      </c>
      <c r="O68" s="44">
        <v>2.8</v>
      </c>
      <c r="P68" s="50">
        <f t="shared" si="9"/>
        <v>14527</v>
      </c>
      <c r="Q68" s="51">
        <f t="shared" si="10"/>
        <v>2.786</v>
      </c>
      <c r="R68" s="50">
        <f t="shared" si="11"/>
        <v>14527</v>
      </c>
      <c r="S68" s="44">
        <f t="shared" si="12"/>
        <v>2.786</v>
      </c>
      <c r="T68" s="50">
        <f t="shared" si="13"/>
        <v>14527</v>
      </c>
      <c r="U68" s="44">
        <f t="shared" si="14"/>
        <v>2.786</v>
      </c>
      <c r="V68" s="50">
        <f t="shared" si="15"/>
        <v>14527</v>
      </c>
      <c r="W68" s="44">
        <f t="shared" si="16"/>
        <v>2.786</v>
      </c>
    </row>
    <row r="69" spans="1:23" ht="21" outlineLevel="2" x14ac:dyDescent="0.25">
      <c r="A69" s="4">
        <v>205387</v>
      </c>
      <c r="B69" s="4" t="s">
        <v>40</v>
      </c>
      <c r="C69" s="49">
        <v>43556</v>
      </c>
      <c r="D69" s="5" t="s">
        <v>2</v>
      </c>
      <c r="E69" s="5" t="s">
        <v>87</v>
      </c>
      <c r="F69" s="5">
        <v>2016</v>
      </c>
      <c r="G69" s="21">
        <v>43556</v>
      </c>
      <c r="H69" s="44">
        <v>14230</v>
      </c>
      <c r="I69" s="44">
        <v>2.9</v>
      </c>
      <c r="J69" s="44" t="s">
        <v>6</v>
      </c>
      <c r="L69" s="44">
        <v>14230</v>
      </c>
      <c r="M69" s="44">
        <v>2.9</v>
      </c>
      <c r="N69" s="44">
        <v>14230</v>
      </c>
      <c r="O69" s="44">
        <v>2.9</v>
      </c>
      <c r="P69" s="50">
        <f t="shared" si="9"/>
        <v>14158.85</v>
      </c>
      <c r="Q69" s="51">
        <f t="shared" si="10"/>
        <v>2.8855</v>
      </c>
      <c r="R69" s="50">
        <f t="shared" si="11"/>
        <v>14158.85</v>
      </c>
      <c r="S69" s="44">
        <f t="shared" si="12"/>
        <v>2.8855</v>
      </c>
      <c r="T69" s="50">
        <f t="shared" si="13"/>
        <v>14158.85</v>
      </c>
      <c r="U69" s="44">
        <f t="shared" si="14"/>
        <v>2.8855</v>
      </c>
      <c r="V69" s="50">
        <f t="shared" si="15"/>
        <v>14158.85</v>
      </c>
      <c r="W69" s="44">
        <f t="shared" si="16"/>
        <v>2.8855</v>
      </c>
    </row>
    <row r="70" spans="1:23" ht="21" outlineLevel="2" x14ac:dyDescent="0.25">
      <c r="A70" s="4">
        <v>205782</v>
      </c>
      <c r="B70" s="4" t="s">
        <v>40</v>
      </c>
      <c r="C70" s="49">
        <v>43556</v>
      </c>
      <c r="D70" s="5" t="s">
        <v>2</v>
      </c>
      <c r="E70" s="5" t="s">
        <v>87</v>
      </c>
      <c r="F70" s="5">
        <v>2016</v>
      </c>
      <c r="G70" s="21">
        <v>43556</v>
      </c>
      <c r="H70" s="44">
        <v>1433</v>
      </c>
      <c r="I70" s="44">
        <v>0.3</v>
      </c>
      <c r="J70" s="44" t="s">
        <v>6</v>
      </c>
      <c r="L70" s="44">
        <v>1433</v>
      </c>
      <c r="M70" s="44">
        <v>0.3</v>
      </c>
      <c r="N70" s="44">
        <v>1433</v>
      </c>
      <c r="O70" s="44">
        <v>0.3</v>
      </c>
      <c r="P70" s="50">
        <f t="shared" si="9"/>
        <v>1425.835</v>
      </c>
      <c r="Q70" s="51">
        <f t="shared" si="10"/>
        <v>0.29849999999999999</v>
      </c>
      <c r="R70" s="50">
        <f t="shared" si="11"/>
        <v>1425.835</v>
      </c>
      <c r="S70" s="44">
        <f t="shared" si="12"/>
        <v>0.29849999999999999</v>
      </c>
      <c r="T70" s="50">
        <f t="shared" si="13"/>
        <v>1425.835</v>
      </c>
      <c r="U70" s="44">
        <f t="shared" si="14"/>
        <v>0.29849999999999999</v>
      </c>
      <c r="V70" s="50">
        <f t="shared" si="15"/>
        <v>1425.835</v>
      </c>
      <c r="W70" s="44">
        <f t="shared" si="16"/>
        <v>0.29849999999999999</v>
      </c>
    </row>
    <row r="71" spans="1:23" ht="21" outlineLevel="2" x14ac:dyDescent="0.25">
      <c r="A71" s="4">
        <v>162398</v>
      </c>
      <c r="B71" s="4" t="s">
        <v>40</v>
      </c>
      <c r="C71" s="49">
        <v>43678</v>
      </c>
      <c r="D71" s="5" t="s">
        <v>2</v>
      </c>
      <c r="E71" s="5" t="s">
        <v>87</v>
      </c>
      <c r="F71" s="5">
        <v>2016</v>
      </c>
      <c r="G71" s="21">
        <v>43678</v>
      </c>
      <c r="H71" s="44">
        <v>2964</v>
      </c>
      <c r="I71" s="44">
        <v>0</v>
      </c>
      <c r="J71" s="44" t="s">
        <v>7</v>
      </c>
      <c r="L71" s="44">
        <v>2964</v>
      </c>
      <c r="M71" s="44">
        <v>0</v>
      </c>
      <c r="N71" s="44">
        <v>2964</v>
      </c>
      <c r="O71" s="44">
        <v>0</v>
      </c>
      <c r="P71" s="50">
        <f t="shared" si="9"/>
        <v>2949.18</v>
      </c>
      <c r="Q71" s="51">
        <f t="shared" si="10"/>
        <v>0</v>
      </c>
      <c r="R71" s="50">
        <f t="shared" si="11"/>
        <v>2949.18</v>
      </c>
      <c r="S71" s="44">
        <f t="shared" si="12"/>
        <v>0</v>
      </c>
      <c r="T71" s="50">
        <f t="shared" si="13"/>
        <v>2949.18</v>
      </c>
      <c r="U71" s="44">
        <f t="shared" si="14"/>
        <v>0</v>
      </c>
      <c r="V71" s="50">
        <f t="shared" si="15"/>
        <v>2949.18</v>
      </c>
      <c r="W71" s="44">
        <f t="shared" si="16"/>
        <v>0</v>
      </c>
    </row>
    <row r="72" spans="1:23" ht="21" outlineLevel="2" x14ac:dyDescent="0.25">
      <c r="A72" s="4">
        <v>174965</v>
      </c>
      <c r="B72" s="4" t="s">
        <v>40</v>
      </c>
      <c r="C72" s="49">
        <v>43678</v>
      </c>
      <c r="D72" s="5" t="s">
        <v>2</v>
      </c>
      <c r="E72" s="5" t="s">
        <v>87</v>
      </c>
      <c r="F72" s="5">
        <v>2016</v>
      </c>
      <c r="G72" s="21">
        <v>43678</v>
      </c>
      <c r="H72" s="44">
        <v>9647</v>
      </c>
      <c r="I72" s="44">
        <v>2.1</v>
      </c>
      <c r="J72" s="44" t="s">
        <v>8</v>
      </c>
      <c r="L72" s="44">
        <v>9647</v>
      </c>
      <c r="M72" s="44">
        <v>2.1</v>
      </c>
      <c r="N72" s="44">
        <v>9647</v>
      </c>
      <c r="O72" s="44">
        <v>2.1</v>
      </c>
      <c r="P72" s="50">
        <f t="shared" si="9"/>
        <v>9598.7649999999994</v>
      </c>
      <c r="Q72" s="51">
        <f t="shared" si="10"/>
        <v>2.0895000000000001</v>
      </c>
      <c r="R72" s="50">
        <f t="shared" si="11"/>
        <v>9598.7649999999994</v>
      </c>
      <c r="S72" s="44">
        <f t="shared" si="12"/>
        <v>2.0895000000000001</v>
      </c>
      <c r="T72" s="50">
        <f t="shared" si="13"/>
        <v>9598.7649999999994</v>
      </c>
      <c r="U72" s="44">
        <f t="shared" si="14"/>
        <v>2.0895000000000001</v>
      </c>
      <c r="V72" s="50">
        <f t="shared" si="15"/>
        <v>9598.7649999999994</v>
      </c>
      <c r="W72" s="44">
        <f t="shared" si="16"/>
        <v>2.0895000000000001</v>
      </c>
    </row>
    <row r="73" spans="1:23" ht="21" outlineLevel="2" x14ac:dyDescent="0.25">
      <c r="A73" s="4">
        <v>176962</v>
      </c>
      <c r="B73" s="4" t="s">
        <v>40</v>
      </c>
      <c r="C73" s="49">
        <v>43678</v>
      </c>
      <c r="D73" s="5" t="s">
        <v>2</v>
      </c>
      <c r="E73" s="5" t="s">
        <v>87</v>
      </c>
      <c r="F73" s="5">
        <v>2016</v>
      </c>
      <c r="G73" s="21">
        <v>43678</v>
      </c>
      <c r="H73" s="44">
        <v>6431</v>
      </c>
      <c r="I73" s="44">
        <v>1.4</v>
      </c>
      <c r="J73" s="44" t="s">
        <v>8</v>
      </c>
      <c r="L73" s="44">
        <v>6431</v>
      </c>
      <c r="M73" s="44">
        <v>1.4</v>
      </c>
      <c r="N73" s="44">
        <v>6431</v>
      </c>
      <c r="O73" s="44">
        <v>1.4</v>
      </c>
      <c r="P73" s="50">
        <f t="shared" si="9"/>
        <v>6398.8450000000003</v>
      </c>
      <c r="Q73" s="51">
        <f t="shared" si="10"/>
        <v>1.393</v>
      </c>
      <c r="R73" s="50">
        <f t="shared" si="11"/>
        <v>6398.8450000000003</v>
      </c>
      <c r="S73" s="44">
        <f t="shared" si="12"/>
        <v>1.393</v>
      </c>
      <c r="T73" s="50">
        <f t="shared" si="13"/>
        <v>6398.8450000000003</v>
      </c>
      <c r="U73" s="44">
        <f t="shared" si="14"/>
        <v>1.393</v>
      </c>
      <c r="V73" s="50">
        <f t="shared" si="15"/>
        <v>6398.8450000000003</v>
      </c>
      <c r="W73" s="44">
        <f t="shared" si="16"/>
        <v>1.393</v>
      </c>
    </row>
    <row r="74" spans="1:23" ht="21" outlineLevel="2" x14ac:dyDescent="0.25">
      <c r="A74" s="4">
        <v>190889</v>
      </c>
      <c r="B74" s="4" t="s">
        <v>40</v>
      </c>
      <c r="C74" s="49">
        <v>43678</v>
      </c>
      <c r="D74" s="5" t="s">
        <v>2</v>
      </c>
      <c r="E74" s="5" t="s">
        <v>87</v>
      </c>
      <c r="F74" s="5">
        <v>2016</v>
      </c>
      <c r="G74" s="21">
        <v>43678</v>
      </c>
      <c r="H74" s="44">
        <v>11006</v>
      </c>
      <c r="I74" s="44">
        <v>2.4</v>
      </c>
      <c r="J74" s="44" t="s">
        <v>8</v>
      </c>
      <c r="L74" s="44">
        <v>11006</v>
      </c>
      <c r="M74" s="44">
        <v>2.4</v>
      </c>
      <c r="N74" s="44">
        <v>11006</v>
      </c>
      <c r="O74" s="44">
        <v>2.4</v>
      </c>
      <c r="P74" s="50">
        <f t="shared" si="9"/>
        <v>10950.97</v>
      </c>
      <c r="Q74" s="51">
        <f t="shared" si="10"/>
        <v>2.3879999999999999</v>
      </c>
      <c r="R74" s="50">
        <f t="shared" si="11"/>
        <v>10950.97</v>
      </c>
      <c r="S74" s="44">
        <f t="shared" si="12"/>
        <v>2.3879999999999999</v>
      </c>
      <c r="T74" s="50">
        <f t="shared" si="13"/>
        <v>10950.97</v>
      </c>
      <c r="U74" s="44">
        <f t="shared" si="14"/>
        <v>2.3879999999999999</v>
      </c>
      <c r="V74" s="50">
        <f t="shared" si="15"/>
        <v>10950.97</v>
      </c>
      <c r="W74" s="44">
        <f t="shared" si="16"/>
        <v>2.3879999999999999</v>
      </c>
    </row>
    <row r="75" spans="1:23" ht="21" outlineLevel="2" x14ac:dyDescent="0.25">
      <c r="A75" s="4">
        <v>191863</v>
      </c>
      <c r="B75" s="4" t="s">
        <v>40</v>
      </c>
      <c r="C75" s="49">
        <v>43678</v>
      </c>
      <c r="D75" s="5" t="s">
        <v>2</v>
      </c>
      <c r="E75" s="5" t="s">
        <v>87</v>
      </c>
      <c r="F75" s="5">
        <v>2016</v>
      </c>
      <c r="G75" s="21">
        <v>43678</v>
      </c>
      <c r="H75" s="44">
        <v>16554</v>
      </c>
      <c r="I75" s="44">
        <v>3.6</v>
      </c>
      <c r="J75" s="44" t="s">
        <v>6</v>
      </c>
      <c r="L75" s="44">
        <v>16554</v>
      </c>
      <c r="M75" s="44">
        <v>3.6</v>
      </c>
      <c r="N75" s="44">
        <v>16554</v>
      </c>
      <c r="O75" s="44">
        <v>3.6</v>
      </c>
      <c r="P75" s="50">
        <f t="shared" si="9"/>
        <v>16471.23</v>
      </c>
      <c r="Q75" s="51">
        <f t="shared" si="10"/>
        <v>3.5819999999999999</v>
      </c>
      <c r="R75" s="50">
        <f t="shared" si="11"/>
        <v>16471.23</v>
      </c>
      <c r="S75" s="44">
        <f t="shared" si="12"/>
        <v>3.5819999999999999</v>
      </c>
      <c r="T75" s="50">
        <f t="shared" si="13"/>
        <v>16471.23</v>
      </c>
      <c r="U75" s="44">
        <f t="shared" si="14"/>
        <v>3.5819999999999999</v>
      </c>
      <c r="V75" s="50">
        <f t="shared" si="15"/>
        <v>16471.23</v>
      </c>
      <c r="W75" s="44">
        <f t="shared" si="16"/>
        <v>3.5819999999999999</v>
      </c>
    </row>
    <row r="76" spans="1:23" ht="21" outlineLevel="2" x14ac:dyDescent="0.25">
      <c r="A76" s="4">
        <v>186141</v>
      </c>
      <c r="B76" s="4" t="s">
        <v>40</v>
      </c>
      <c r="C76" s="49">
        <v>43800</v>
      </c>
      <c r="D76" s="5" t="s">
        <v>2</v>
      </c>
      <c r="E76" s="5" t="s">
        <v>87</v>
      </c>
      <c r="F76" s="5">
        <v>2016</v>
      </c>
      <c r="G76" s="21">
        <v>43800</v>
      </c>
      <c r="H76" s="44">
        <v>52141</v>
      </c>
      <c r="I76" s="44">
        <v>5.6</v>
      </c>
      <c r="J76" s="44" t="s">
        <v>6</v>
      </c>
      <c r="L76" s="44">
        <v>52141</v>
      </c>
      <c r="M76" s="44">
        <v>5.6</v>
      </c>
      <c r="N76" s="44">
        <v>52141</v>
      </c>
      <c r="O76" s="44">
        <v>5.6</v>
      </c>
      <c r="P76" s="50">
        <f t="shared" si="9"/>
        <v>51880.294999999998</v>
      </c>
      <c r="Q76" s="51">
        <f t="shared" si="10"/>
        <v>5.5720000000000001</v>
      </c>
      <c r="R76" s="50">
        <f t="shared" si="11"/>
        <v>51880.294999999998</v>
      </c>
      <c r="S76" s="44">
        <f t="shared" si="12"/>
        <v>5.5720000000000001</v>
      </c>
      <c r="T76" s="50">
        <f t="shared" si="13"/>
        <v>51880.294999999998</v>
      </c>
      <c r="U76" s="44">
        <f t="shared" si="14"/>
        <v>5.5720000000000001</v>
      </c>
      <c r="V76" s="50">
        <f t="shared" si="15"/>
        <v>51880.294999999998</v>
      </c>
      <c r="W76" s="44">
        <f t="shared" si="16"/>
        <v>5.5720000000000001</v>
      </c>
    </row>
    <row r="77" spans="1:23" outlineLevel="2" x14ac:dyDescent="0.25">
      <c r="A77" s="4">
        <v>206291</v>
      </c>
      <c r="B77" s="59" t="s">
        <v>40</v>
      </c>
      <c r="C77" s="60">
        <v>43556</v>
      </c>
      <c r="D77" s="61" t="s">
        <v>2</v>
      </c>
      <c r="E77" s="5" t="s">
        <v>87</v>
      </c>
      <c r="F77" s="5">
        <v>2016</v>
      </c>
      <c r="G77" s="60">
        <v>43831</v>
      </c>
      <c r="H77" s="52">
        <v>2747.21</v>
      </c>
      <c r="I77" s="59">
        <v>0.6</v>
      </c>
      <c r="J77" s="61" t="s">
        <v>6</v>
      </c>
      <c r="K77" s="59"/>
      <c r="L77" s="62">
        <v>2747.21</v>
      </c>
      <c r="M77" s="63">
        <v>0.6</v>
      </c>
      <c r="N77" s="63">
        <v>2747.21</v>
      </c>
      <c r="O77" s="63">
        <v>0.6</v>
      </c>
      <c r="P77" s="57">
        <f t="shared" si="9"/>
        <v>2733.4739500000001</v>
      </c>
      <c r="Q77" s="58">
        <f t="shared" si="10"/>
        <v>0.59699999999999998</v>
      </c>
      <c r="R77" s="57">
        <f t="shared" si="11"/>
        <v>2733.4739500000001</v>
      </c>
      <c r="S77" s="56">
        <f t="shared" si="12"/>
        <v>0.59699999999999998</v>
      </c>
      <c r="T77" s="57">
        <f t="shared" si="13"/>
        <v>2733.4739500000001</v>
      </c>
      <c r="U77" s="56">
        <f t="shared" si="14"/>
        <v>0.59699999999999998</v>
      </c>
      <c r="V77" s="57">
        <f t="shared" si="15"/>
        <v>2733.4739500000001</v>
      </c>
      <c r="W77" s="56">
        <f t="shared" si="16"/>
        <v>0.59699999999999998</v>
      </c>
    </row>
    <row r="78" spans="1:23" outlineLevel="2" x14ac:dyDescent="0.25">
      <c r="A78" s="4">
        <v>201108</v>
      </c>
      <c r="B78" s="59" t="s">
        <v>40</v>
      </c>
      <c r="C78" s="60">
        <v>43800</v>
      </c>
      <c r="D78" s="61" t="s">
        <v>2</v>
      </c>
      <c r="E78" s="5" t="s">
        <v>87</v>
      </c>
      <c r="F78" s="5">
        <v>2016</v>
      </c>
      <c r="G78" s="60">
        <v>44247</v>
      </c>
      <c r="H78" s="65">
        <v>172958</v>
      </c>
      <c r="I78" s="59">
        <v>19.739999999999998</v>
      </c>
      <c r="J78" s="61" t="s">
        <v>9</v>
      </c>
      <c r="K78" s="59"/>
      <c r="L78" s="62">
        <v>172958</v>
      </c>
      <c r="M78" s="63">
        <v>19.739999999999998</v>
      </c>
      <c r="N78" s="63">
        <v>172958</v>
      </c>
      <c r="O78" s="63">
        <v>19.739999999999998</v>
      </c>
      <c r="P78" s="57">
        <f t="shared" si="9"/>
        <v>172093.21</v>
      </c>
      <c r="Q78" s="58">
        <f t="shared" si="10"/>
        <v>19.641299999999998</v>
      </c>
      <c r="R78" s="57">
        <f t="shared" si="11"/>
        <v>172093.21</v>
      </c>
      <c r="S78" s="56">
        <f t="shared" si="12"/>
        <v>19.641299999999998</v>
      </c>
      <c r="T78" s="57">
        <f t="shared" si="13"/>
        <v>172093.21</v>
      </c>
      <c r="U78" s="56">
        <f t="shared" si="14"/>
        <v>19.641299999999998</v>
      </c>
      <c r="V78" s="57">
        <f t="shared" si="15"/>
        <v>172093.21</v>
      </c>
      <c r="W78" s="56">
        <f t="shared" si="16"/>
        <v>19.641299999999998</v>
      </c>
    </row>
    <row r="79" spans="1:23" outlineLevel="1" x14ac:dyDescent="0.25">
      <c r="A79" s="4"/>
      <c r="B79" s="66" t="s">
        <v>57</v>
      </c>
      <c r="C79" s="59"/>
      <c r="D79" s="61"/>
      <c r="E79" s="61"/>
      <c r="F79" s="61"/>
      <c r="G79" s="61"/>
      <c r="H79" s="65">
        <f>SUBTOTAL(9,H55:H78)</f>
        <v>545475.98600000003</v>
      </c>
      <c r="I79" s="59">
        <f>SUBTOTAL(9,I55:I78)</f>
        <v>87.447999999999993</v>
      </c>
      <c r="J79" s="61"/>
      <c r="K79" s="59"/>
      <c r="L79" s="62">
        <f t="shared" ref="L79:W79" si="17">SUBTOTAL(9,L55:L78)</f>
        <v>545475.98600000003</v>
      </c>
      <c r="M79" s="63">
        <f t="shared" si="17"/>
        <v>87.447999999999993</v>
      </c>
      <c r="N79" s="63">
        <f t="shared" si="17"/>
        <v>545475.98600000003</v>
      </c>
      <c r="O79" s="63">
        <f t="shared" si="17"/>
        <v>87.447999999999993</v>
      </c>
      <c r="P79" s="57">
        <f t="shared" si="17"/>
        <v>542748.60606999998</v>
      </c>
      <c r="Q79" s="58">
        <f t="shared" si="17"/>
        <v>87.010759999999991</v>
      </c>
      <c r="R79" s="57">
        <f t="shared" si="17"/>
        <v>542748.60606999998</v>
      </c>
      <c r="S79" s="56">
        <f t="shared" si="17"/>
        <v>87.010759999999991</v>
      </c>
      <c r="T79" s="57">
        <f t="shared" si="17"/>
        <v>542748.60606999998</v>
      </c>
      <c r="U79" s="56">
        <f t="shared" si="17"/>
        <v>87.010759999999991</v>
      </c>
      <c r="V79" s="57">
        <f t="shared" si="17"/>
        <v>542748.60606999998</v>
      </c>
      <c r="W79" s="56">
        <f t="shared" si="17"/>
        <v>87.010759999999991</v>
      </c>
    </row>
    <row r="80" spans="1:23" ht="21" outlineLevel="2" x14ac:dyDescent="0.25">
      <c r="A80" s="4">
        <v>197730</v>
      </c>
      <c r="B80" s="4" t="s">
        <v>37</v>
      </c>
      <c r="C80" s="21">
        <v>43525</v>
      </c>
      <c r="D80" s="5" t="s">
        <v>2</v>
      </c>
      <c r="E80" s="5" t="s">
        <v>87</v>
      </c>
      <c r="F80" s="5">
        <v>2016</v>
      </c>
      <c r="G80" s="21">
        <v>43525</v>
      </c>
      <c r="H80" s="52">
        <v>121000</v>
      </c>
      <c r="I80" s="44">
        <v>25.7</v>
      </c>
      <c r="J80" s="44" t="s">
        <v>9</v>
      </c>
      <c r="K80" s="44">
        <v>13</v>
      </c>
      <c r="L80" s="52">
        <v>121000</v>
      </c>
      <c r="M80" s="44">
        <v>25.7</v>
      </c>
      <c r="N80" s="52">
        <v>121000</v>
      </c>
      <c r="O80" s="44">
        <v>25.7</v>
      </c>
      <c r="P80" s="50">
        <f t="shared" ref="P80:Q85" si="18">L80*99.5%</f>
        <v>120395</v>
      </c>
      <c r="Q80" s="51">
        <f t="shared" si="18"/>
        <v>25.5715</v>
      </c>
      <c r="R80" s="50">
        <f t="shared" ref="R80:S85" si="19">L80*99.5%</f>
        <v>120395</v>
      </c>
      <c r="S80" s="44">
        <f t="shared" si="19"/>
        <v>25.5715</v>
      </c>
      <c r="T80" s="50">
        <f t="shared" ref="T80:U85" si="20">L80*99.5%</f>
        <v>120395</v>
      </c>
      <c r="U80" s="44">
        <f t="shared" si="20"/>
        <v>25.5715</v>
      </c>
      <c r="V80" s="50">
        <f t="shared" ref="V80:W85" si="21">L80*99.5%</f>
        <v>120395</v>
      </c>
      <c r="W80" s="44">
        <f t="shared" si="21"/>
        <v>25.5715</v>
      </c>
    </row>
    <row r="81" spans="1:23" ht="21" outlineLevel="2" x14ac:dyDescent="0.25">
      <c r="A81" s="4">
        <v>205876</v>
      </c>
      <c r="B81" s="4" t="s">
        <v>37</v>
      </c>
      <c r="C81" s="21">
        <v>43525</v>
      </c>
      <c r="D81" s="5" t="s">
        <v>2</v>
      </c>
      <c r="E81" s="5" t="s">
        <v>87</v>
      </c>
      <c r="F81" s="5">
        <v>2016</v>
      </c>
      <c r="G81" s="21">
        <v>43525</v>
      </c>
      <c r="H81" s="52">
        <v>1959</v>
      </c>
      <c r="I81" s="44">
        <v>0.4</v>
      </c>
      <c r="J81" s="44" t="s">
        <v>6</v>
      </c>
      <c r="K81" s="44">
        <v>13</v>
      </c>
      <c r="L81" s="52">
        <v>1959</v>
      </c>
      <c r="M81" s="44">
        <v>0.4</v>
      </c>
      <c r="N81" s="52">
        <v>1959</v>
      </c>
      <c r="O81" s="44">
        <v>0.4</v>
      </c>
      <c r="P81" s="50">
        <f t="shared" si="18"/>
        <v>1949.2049999999999</v>
      </c>
      <c r="Q81" s="51">
        <f t="shared" si="18"/>
        <v>0.39800000000000002</v>
      </c>
      <c r="R81" s="50">
        <f t="shared" si="19"/>
        <v>1949.2049999999999</v>
      </c>
      <c r="S81" s="44">
        <f t="shared" si="19"/>
        <v>0.39800000000000002</v>
      </c>
      <c r="T81" s="50">
        <f t="shared" si="20"/>
        <v>1949.2049999999999</v>
      </c>
      <c r="U81" s="44">
        <f t="shared" si="20"/>
        <v>0.39800000000000002</v>
      </c>
      <c r="V81" s="50">
        <f t="shared" si="21"/>
        <v>1949.2049999999999</v>
      </c>
      <c r="W81" s="44">
        <f t="shared" si="21"/>
        <v>0.39800000000000002</v>
      </c>
    </row>
    <row r="82" spans="1:23" ht="21" outlineLevel="2" x14ac:dyDescent="0.25">
      <c r="A82" s="4">
        <v>174339</v>
      </c>
      <c r="B82" s="4" t="s">
        <v>37</v>
      </c>
      <c r="C82" s="49">
        <v>43617</v>
      </c>
      <c r="D82" s="5" t="s">
        <v>2</v>
      </c>
      <c r="E82" s="5" t="s">
        <v>87</v>
      </c>
      <c r="F82" s="5">
        <v>2016</v>
      </c>
      <c r="G82" s="21">
        <v>43617</v>
      </c>
      <c r="H82" s="44">
        <v>18680</v>
      </c>
      <c r="I82" s="44">
        <v>4.4000000000000004</v>
      </c>
      <c r="J82" s="44" t="s">
        <v>6</v>
      </c>
      <c r="L82" s="44">
        <v>18680</v>
      </c>
      <c r="M82" s="44">
        <v>4.4000000000000004</v>
      </c>
      <c r="N82" s="44">
        <v>18680</v>
      </c>
      <c r="O82" s="44">
        <v>4.4000000000000004</v>
      </c>
      <c r="P82" s="50">
        <f t="shared" si="18"/>
        <v>18586.599999999999</v>
      </c>
      <c r="Q82" s="51">
        <f t="shared" si="18"/>
        <v>4.3780000000000001</v>
      </c>
      <c r="R82" s="50">
        <f t="shared" si="19"/>
        <v>18586.599999999999</v>
      </c>
      <c r="S82" s="44">
        <f t="shared" si="19"/>
        <v>4.3780000000000001</v>
      </c>
      <c r="T82" s="50">
        <f t="shared" si="20"/>
        <v>18586.599999999999</v>
      </c>
      <c r="U82" s="44">
        <f t="shared" si="20"/>
        <v>4.3780000000000001</v>
      </c>
      <c r="V82" s="50">
        <f t="shared" si="21"/>
        <v>18586.599999999999</v>
      </c>
      <c r="W82" s="44">
        <f t="shared" si="21"/>
        <v>4.3780000000000001</v>
      </c>
    </row>
    <row r="83" spans="1:23" ht="21" outlineLevel="2" x14ac:dyDescent="0.25">
      <c r="A83" s="4">
        <v>171755</v>
      </c>
      <c r="B83" s="4" t="s">
        <v>37</v>
      </c>
      <c r="C83" s="49">
        <v>43617</v>
      </c>
      <c r="D83" s="5" t="s">
        <v>2</v>
      </c>
      <c r="E83" s="5" t="s">
        <v>87</v>
      </c>
      <c r="F83" s="5">
        <v>2016</v>
      </c>
      <c r="G83" s="21">
        <v>43617</v>
      </c>
      <c r="H83" s="44">
        <v>68195</v>
      </c>
      <c r="I83" s="44">
        <v>0</v>
      </c>
      <c r="J83" s="44" t="s">
        <v>7</v>
      </c>
      <c r="L83" s="44">
        <v>68195</v>
      </c>
      <c r="M83" s="44">
        <v>0</v>
      </c>
      <c r="N83" s="44">
        <v>68195</v>
      </c>
      <c r="O83" s="44">
        <v>0</v>
      </c>
      <c r="P83" s="50">
        <f t="shared" si="18"/>
        <v>67854.024999999994</v>
      </c>
      <c r="Q83" s="51">
        <f t="shared" si="18"/>
        <v>0</v>
      </c>
      <c r="R83" s="50">
        <f t="shared" si="19"/>
        <v>67854.024999999994</v>
      </c>
      <c r="S83" s="44">
        <f t="shared" si="19"/>
        <v>0</v>
      </c>
      <c r="T83" s="50">
        <f t="shared" si="20"/>
        <v>67854.024999999994</v>
      </c>
      <c r="U83" s="44">
        <f t="shared" si="20"/>
        <v>0</v>
      </c>
      <c r="V83" s="50">
        <f t="shared" si="21"/>
        <v>67854.024999999994</v>
      </c>
      <c r="W83" s="44">
        <f t="shared" si="21"/>
        <v>0</v>
      </c>
    </row>
    <row r="84" spans="1:23" ht="21" outlineLevel="2" x14ac:dyDescent="0.25">
      <c r="A84" s="4">
        <v>199013</v>
      </c>
      <c r="B84" s="4" t="s">
        <v>37</v>
      </c>
      <c r="C84" s="60">
        <v>43709</v>
      </c>
      <c r="D84" s="5" t="s">
        <v>2</v>
      </c>
      <c r="E84" s="5" t="s">
        <v>87</v>
      </c>
      <c r="F84" s="5">
        <v>2016</v>
      </c>
      <c r="G84" s="60">
        <v>43831</v>
      </c>
      <c r="H84" s="65">
        <v>90384</v>
      </c>
      <c r="I84" s="44">
        <v>0</v>
      </c>
      <c r="J84" s="59" t="s">
        <v>7</v>
      </c>
      <c r="K84" s="61"/>
      <c r="L84" s="67">
        <v>90384</v>
      </c>
      <c r="M84" s="56">
        <v>0</v>
      </c>
      <c r="N84" s="56">
        <v>90384</v>
      </c>
      <c r="O84" s="56">
        <v>0</v>
      </c>
      <c r="P84" s="57">
        <f t="shared" si="18"/>
        <v>89932.08</v>
      </c>
      <c r="Q84" s="58">
        <f t="shared" si="18"/>
        <v>0</v>
      </c>
      <c r="R84" s="57">
        <f t="shared" si="19"/>
        <v>89932.08</v>
      </c>
      <c r="S84" s="56">
        <f t="shared" si="19"/>
        <v>0</v>
      </c>
      <c r="T84" s="57">
        <f t="shared" si="20"/>
        <v>89932.08</v>
      </c>
      <c r="U84" s="56">
        <f t="shared" si="20"/>
        <v>0</v>
      </c>
      <c r="V84" s="57">
        <f t="shared" si="21"/>
        <v>89932.08</v>
      </c>
      <c r="W84" s="56">
        <f t="shared" si="21"/>
        <v>0</v>
      </c>
    </row>
    <row r="85" spans="1:23" ht="21" outlineLevel="2" x14ac:dyDescent="0.25">
      <c r="A85" s="4">
        <v>184446</v>
      </c>
      <c r="B85" s="4" t="s">
        <v>37</v>
      </c>
      <c r="C85" s="60">
        <v>43800</v>
      </c>
      <c r="D85" s="5" t="s">
        <v>2</v>
      </c>
      <c r="E85" s="5" t="s">
        <v>87</v>
      </c>
      <c r="F85" s="5">
        <v>2016</v>
      </c>
      <c r="G85" s="60">
        <v>43831</v>
      </c>
      <c r="H85" s="52">
        <v>319818.3</v>
      </c>
      <c r="I85" s="59">
        <v>84.9</v>
      </c>
      <c r="J85" s="61" t="s">
        <v>6</v>
      </c>
      <c r="K85" s="59"/>
      <c r="L85" s="62">
        <v>319818.3</v>
      </c>
      <c r="M85" s="56">
        <v>84.9</v>
      </c>
      <c r="N85" s="56">
        <v>319818.3</v>
      </c>
      <c r="O85" s="56">
        <v>84.9</v>
      </c>
      <c r="P85" s="57">
        <f t="shared" si="18"/>
        <v>318219.20850000001</v>
      </c>
      <c r="Q85" s="58">
        <f t="shared" si="18"/>
        <v>84.475500000000011</v>
      </c>
      <c r="R85" s="57">
        <f t="shared" si="19"/>
        <v>318219.20850000001</v>
      </c>
      <c r="S85" s="56">
        <f t="shared" si="19"/>
        <v>84.475500000000011</v>
      </c>
      <c r="T85" s="57">
        <f t="shared" si="20"/>
        <v>318219.20850000001</v>
      </c>
      <c r="U85" s="56">
        <f t="shared" si="20"/>
        <v>84.475500000000011</v>
      </c>
      <c r="V85" s="57">
        <f t="shared" si="21"/>
        <v>318219.20850000001</v>
      </c>
      <c r="W85" s="56">
        <f t="shared" si="21"/>
        <v>84.475500000000011</v>
      </c>
    </row>
    <row r="86" spans="1:23" outlineLevel="1" x14ac:dyDescent="0.25">
      <c r="A86" s="4"/>
      <c r="B86" s="68" t="s">
        <v>58</v>
      </c>
      <c r="C86" s="59"/>
      <c r="D86" s="61"/>
      <c r="E86" s="61"/>
      <c r="F86" s="61"/>
      <c r="G86" s="61"/>
      <c r="H86" s="52">
        <f>SUBTOTAL(9,H80:H85)</f>
        <v>620036.30000000005</v>
      </c>
      <c r="I86" s="59">
        <f>SUBTOTAL(9,I80:I85)</f>
        <v>115.4</v>
      </c>
      <c r="J86" s="61"/>
      <c r="K86" s="59"/>
      <c r="L86" s="62">
        <f t="shared" ref="L86:W86" si="22">SUBTOTAL(9,L80:L85)</f>
        <v>620036.30000000005</v>
      </c>
      <c r="M86" s="56">
        <f t="shared" si="22"/>
        <v>115.4</v>
      </c>
      <c r="N86" s="56">
        <f t="shared" si="22"/>
        <v>620036.30000000005</v>
      </c>
      <c r="O86" s="56">
        <f t="shared" si="22"/>
        <v>115.4</v>
      </c>
      <c r="P86" s="57">
        <f t="shared" si="22"/>
        <v>616936.11849999998</v>
      </c>
      <c r="Q86" s="58">
        <f t="shared" si="22"/>
        <v>114.82300000000001</v>
      </c>
      <c r="R86" s="57">
        <f t="shared" si="22"/>
        <v>616936.11849999998</v>
      </c>
      <c r="S86" s="56">
        <f t="shared" si="22"/>
        <v>114.82300000000001</v>
      </c>
      <c r="T86" s="57">
        <f t="shared" si="22"/>
        <v>616936.11849999998</v>
      </c>
      <c r="U86" s="56">
        <f t="shared" si="22"/>
        <v>114.82300000000001</v>
      </c>
      <c r="V86" s="57">
        <f t="shared" si="22"/>
        <v>616936.11849999998</v>
      </c>
      <c r="W86" s="56">
        <f t="shared" si="22"/>
        <v>114.82300000000001</v>
      </c>
    </row>
    <row r="87" spans="1:23" outlineLevel="2" x14ac:dyDescent="0.25">
      <c r="A87" s="4"/>
      <c r="B87" s="4"/>
      <c r="C87" s="49"/>
      <c r="D87" s="5"/>
      <c r="E87" s="5"/>
      <c r="F87" s="5"/>
      <c r="G87" s="5"/>
      <c r="H87" s="10"/>
      <c r="I87" s="6"/>
      <c r="L87" s="10"/>
      <c r="M87" s="6"/>
      <c r="N87" s="10"/>
      <c r="O87" s="6"/>
      <c r="P87" s="50"/>
      <c r="Q87" s="51"/>
      <c r="R87" s="50"/>
      <c r="T87" s="50"/>
      <c r="V87" s="50"/>
    </row>
    <row r="88" spans="1:23" outlineLevel="2" x14ac:dyDescent="0.25">
      <c r="A88" s="4"/>
      <c r="B88" s="4"/>
      <c r="C88" s="21"/>
      <c r="D88" s="5"/>
      <c r="E88" s="5"/>
      <c r="F88" s="5"/>
      <c r="G88" s="5"/>
      <c r="H88" s="52"/>
      <c r="L88" s="69"/>
      <c r="M88" s="70"/>
      <c r="N88" s="69"/>
      <c r="O88" s="70"/>
      <c r="P88" s="71"/>
      <c r="Q88" s="72"/>
      <c r="R88" s="71"/>
      <c r="S88" s="70"/>
      <c r="T88" s="71"/>
      <c r="U88" s="70"/>
      <c r="V88" s="71"/>
      <c r="W88" s="70"/>
    </row>
    <row r="89" spans="1:23" ht="15.75" outlineLevel="1" thickBot="1" x14ac:dyDescent="0.3">
      <c r="A89" s="4"/>
      <c r="B89" s="68"/>
      <c r="C89" s="4"/>
      <c r="D89" s="5"/>
      <c r="E89" s="5"/>
      <c r="F89" s="5"/>
      <c r="G89" s="5"/>
      <c r="H89" s="52">
        <f>SUBTOTAL(9,H87:H88)</f>
        <v>0</v>
      </c>
      <c r="I89" s="44">
        <f>SUBTOTAL(9,I87:I88)</f>
        <v>0</v>
      </c>
      <c r="L89" s="55">
        <f>SUBTOTAL(9,L87:L88)</f>
        <v>0</v>
      </c>
      <c r="M89" s="56">
        <f t="shared" ref="M89:W89" si="23">SUBTOTAL(9,M87:M88)</f>
        <v>0</v>
      </c>
      <c r="N89" s="55">
        <f t="shared" si="23"/>
        <v>0</v>
      </c>
      <c r="O89" s="56">
        <f t="shared" si="23"/>
        <v>0</v>
      </c>
      <c r="P89" s="57">
        <f t="shared" si="23"/>
        <v>0</v>
      </c>
      <c r="Q89" s="58">
        <f t="shared" si="23"/>
        <v>0</v>
      </c>
      <c r="R89" s="57">
        <f t="shared" si="23"/>
        <v>0</v>
      </c>
      <c r="S89" s="56">
        <f t="shared" si="23"/>
        <v>0</v>
      </c>
      <c r="T89" s="57">
        <f t="shared" si="23"/>
        <v>0</v>
      </c>
      <c r="U89" s="56">
        <f t="shared" si="23"/>
        <v>0</v>
      </c>
      <c r="V89" s="57">
        <f t="shared" si="23"/>
        <v>0</v>
      </c>
      <c r="W89" s="56">
        <f t="shared" si="23"/>
        <v>0</v>
      </c>
    </row>
    <row r="90" spans="1:23" ht="15.75" thickBot="1" x14ac:dyDescent="0.3">
      <c r="A90" s="4"/>
      <c r="B90" s="68" t="s">
        <v>59</v>
      </c>
      <c r="C90" s="4"/>
      <c r="D90" s="5"/>
      <c r="E90" s="5"/>
      <c r="F90" s="5"/>
      <c r="G90" s="5"/>
      <c r="H90" s="84">
        <f>SUBTOTAL(9,H8:H88)</f>
        <v>3647435.6803999995</v>
      </c>
      <c r="I90" s="85">
        <f>SUBTOTAL(9,I8:I88)</f>
        <v>618.33559999999989</v>
      </c>
      <c r="L90" s="55">
        <f t="shared" ref="L90:W90" si="24">SUBTOTAL(9,L8:L88)</f>
        <v>3647435.2803999996</v>
      </c>
      <c r="M90" s="56">
        <f t="shared" si="24"/>
        <v>618.33559999999989</v>
      </c>
      <c r="N90" s="55">
        <f t="shared" si="24"/>
        <v>3647435.2803999996</v>
      </c>
      <c r="O90" s="56">
        <f t="shared" si="24"/>
        <v>618.33559999999989</v>
      </c>
      <c r="P90" s="57">
        <f t="shared" si="24"/>
        <v>3629198.1039980007</v>
      </c>
      <c r="Q90" s="58">
        <f t="shared" si="24"/>
        <v>615.243922</v>
      </c>
      <c r="R90" s="57">
        <f t="shared" si="24"/>
        <v>3629198.1039980007</v>
      </c>
      <c r="S90" s="56">
        <f t="shared" si="24"/>
        <v>615.243922</v>
      </c>
      <c r="T90" s="57">
        <f t="shared" si="24"/>
        <v>3629198.1039980007</v>
      </c>
      <c r="U90" s="56">
        <f t="shared" si="24"/>
        <v>615.243922</v>
      </c>
      <c r="V90" s="57">
        <f t="shared" si="24"/>
        <v>3629198.1039980007</v>
      </c>
      <c r="W90" s="56">
        <f t="shared" si="24"/>
        <v>615.243922</v>
      </c>
    </row>
    <row r="92" spans="1:23" x14ac:dyDescent="0.25">
      <c r="H92" s="50"/>
      <c r="I92" s="53"/>
      <c r="L92" s="50"/>
      <c r="M92" s="53"/>
      <c r="N92" s="50"/>
      <c r="O92" s="53"/>
      <c r="P92" s="50"/>
      <c r="Q92" s="53"/>
      <c r="R92" s="50"/>
      <c r="S92" s="53"/>
      <c r="T92" s="50"/>
      <c r="U92" s="53"/>
      <c r="V92" s="50"/>
      <c r="W92" s="53"/>
    </row>
    <row r="93" spans="1:23" x14ac:dyDescent="0.25">
      <c r="L93" s="50"/>
      <c r="N93" s="50"/>
      <c r="P93" s="50"/>
      <c r="R93" s="50"/>
      <c r="T93" s="50"/>
      <c r="V93" s="50"/>
    </row>
  </sheetData>
  <sortState ref="A8:V80">
    <sortCondition ref="B8:B80"/>
  </sortState>
  <mergeCells count="1">
    <mergeCell ref="L6:M6"/>
  </mergeCells>
  <dataValidations count="1">
    <dataValidation type="list" allowBlank="1" showInputMessage="1" showErrorMessage="1" sqref="F55:F78 D87:G88 D8:D52 E8:E78 D55:D76 D80:D83 F8:F53 G8:G52 G55:G76 G80:G83 E80:F85">
      <formula1>LDC_Name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11"/>
  <sheetViews>
    <sheetView workbookViewId="0">
      <selection activeCell="A6" sqref="A6"/>
    </sheetView>
  </sheetViews>
  <sheetFormatPr defaultRowHeight="15" x14ac:dyDescent="0.25"/>
  <cols>
    <col min="1" max="3" width="18" customWidth="1"/>
    <col min="4" max="7" width="18.140625" customWidth="1"/>
    <col min="8" max="8" width="11.5703125" bestFit="1" customWidth="1"/>
    <col min="10" max="10" width="18.28515625" bestFit="1" customWidth="1"/>
    <col min="13" max="13" width="10.5703125" bestFit="1" customWidth="1"/>
    <col min="15" max="15" width="10.5703125" bestFit="1" customWidth="1"/>
    <col min="17" max="17" width="10.5703125" bestFit="1" customWidth="1"/>
    <col min="19" max="19" width="10.5703125" bestFit="1" customWidth="1"/>
    <col min="21" max="21" width="10.5703125" bestFit="1" customWidth="1"/>
    <col min="22" max="22" width="9.140625" customWidth="1"/>
    <col min="23" max="23" width="10.5703125" bestFit="1" customWidth="1"/>
  </cols>
  <sheetData>
    <row r="3" spans="1:24" x14ac:dyDescent="0.25">
      <c r="M3" s="90">
        <v>2019</v>
      </c>
      <c r="N3" s="90"/>
    </row>
    <row r="4" spans="1:24" ht="30" x14ac:dyDescent="0.25">
      <c r="A4" s="3" t="s">
        <v>0</v>
      </c>
      <c r="B4" s="15" t="s">
        <v>36</v>
      </c>
      <c r="C4" s="15" t="s">
        <v>88</v>
      </c>
      <c r="D4" s="1" t="s">
        <v>1</v>
      </c>
      <c r="E4" s="2" t="s">
        <v>84</v>
      </c>
      <c r="F4" s="2" t="s">
        <v>85</v>
      </c>
      <c r="G4" s="2" t="s">
        <v>86</v>
      </c>
      <c r="H4" s="2" t="s">
        <v>3</v>
      </c>
      <c r="I4" s="2" t="s">
        <v>4</v>
      </c>
      <c r="J4" s="2" t="s">
        <v>5</v>
      </c>
      <c r="K4" s="2" t="s">
        <v>30</v>
      </c>
      <c r="M4" s="2" t="s">
        <v>17</v>
      </c>
      <c r="N4" s="2" t="s">
        <v>18</v>
      </c>
      <c r="O4" s="2" t="s">
        <v>19</v>
      </c>
      <c r="P4" s="2" t="s">
        <v>20</v>
      </c>
      <c r="Q4" s="2" t="s">
        <v>21</v>
      </c>
      <c r="R4" s="2" t="s">
        <v>22</v>
      </c>
      <c r="S4" s="2" t="s">
        <v>23</v>
      </c>
      <c r="T4" s="2" t="s">
        <v>24</v>
      </c>
      <c r="U4" s="2" t="s">
        <v>25</v>
      </c>
      <c r="V4" s="2" t="s">
        <v>27</v>
      </c>
      <c r="W4" s="2" t="s">
        <v>28</v>
      </c>
      <c r="X4" s="2" t="s">
        <v>29</v>
      </c>
    </row>
    <row r="5" spans="1:24" ht="21" x14ac:dyDescent="0.25">
      <c r="A5">
        <v>601443</v>
      </c>
      <c r="B5" t="s">
        <v>91</v>
      </c>
      <c r="C5" s="88">
        <v>43374</v>
      </c>
      <c r="D5" s="5" t="s">
        <v>2</v>
      </c>
      <c r="E5" s="5" t="s">
        <v>87</v>
      </c>
      <c r="F5" s="5">
        <v>2016</v>
      </c>
      <c r="G5" s="88">
        <v>43739</v>
      </c>
      <c r="H5" s="11">
        <v>2757000</v>
      </c>
      <c r="I5">
        <v>315</v>
      </c>
      <c r="J5" t="s">
        <v>15</v>
      </c>
      <c r="K5" t="s">
        <v>32</v>
      </c>
      <c r="M5" s="13">
        <v>2757000</v>
      </c>
      <c r="N5" s="14">
        <v>315</v>
      </c>
      <c r="O5" s="13">
        <v>2757000</v>
      </c>
      <c r="P5" s="14">
        <v>315</v>
      </c>
      <c r="Q5" s="13">
        <v>2757000</v>
      </c>
      <c r="R5" s="14">
        <v>315</v>
      </c>
      <c r="S5" s="13">
        <v>2757000</v>
      </c>
      <c r="T5" s="14">
        <v>315</v>
      </c>
      <c r="U5" s="13">
        <v>2757000</v>
      </c>
      <c r="V5" s="14">
        <v>315</v>
      </c>
      <c r="W5" s="13">
        <v>2757000</v>
      </c>
      <c r="X5" s="14">
        <v>315</v>
      </c>
    </row>
    <row r="6" spans="1:24" ht="21" x14ac:dyDescent="0.25">
      <c r="A6">
        <v>601041</v>
      </c>
      <c r="B6" t="s">
        <v>37</v>
      </c>
      <c r="C6" s="88">
        <v>43101</v>
      </c>
      <c r="D6" s="5" t="s">
        <v>2</v>
      </c>
      <c r="E6" s="5" t="s">
        <v>87</v>
      </c>
      <c r="F6" s="5">
        <v>2016</v>
      </c>
      <c r="G6" s="88">
        <v>43556</v>
      </c>
      <c r="H6" s="11">
        <v>156000</v>
      </c>
      <c r="I6">
        <v>72</v>
      </c>
      <c r="J6" t="s">
        <v>13</v>
      </c>
      <c r="K6" t="s">
        <v>31</v>
      </c>
      <c r="M6" s="11">
        <v>156000</v>
      </c>
      <c r="N6">
        <v>72</v>
      </c>
      <c r="O6" s="11">
        <v>156000</v>
      </c>
      <c r="P6">
        <v>72</v>
      </c>
      <c r="Q6" s="11">
        <v>156000</v>
      </c>
      <c r="R6">
        <v>72</v>
      </c>
      <c r="S6" s="11">
        <v>156000</v>
      </c>
      <c r="T6">
        <v>72</v>
      </c>
      <c r="U6" s="11">
        <v>156000</v>
      </c>
      <c r="V6">
        <v>72</v>
      </c>
      <c r="W6" s="11">
        <v>156000</v>
      </c>
      <c r="X6">
        <v>72</v>
      </c>
    </row>
    <row r="7" spans="1:24" ht="21" x14ac:dyDescent="0.25">
      <c r="A7">
        <v>601274</v>
      </c>
      <c r="B7" t="s">
        <v>37</v>
      </c>
      <c r="C7" s="88">
        <v>42675</v>
      </c>
      <c r="D7" s="5" t="s">
        <v>2</v>
      </c>
      <c r="E7" s="5" t="s">
        <v>87</v>
      </c>
      <c r="F7" s="5">
        <v>2016</v>
      </c>
      <c r="G7" s="88">
        <v>43586</v>
      </c>
      <c r="H7" s="11">
        <v>659000</v>
      </c>
      <c r="I7">
        <v>75</v>
      </c>
      <c r="J7" t="s">
        <v>14</v>
      </c>
      <c r="K7" t="s">
        <v>31</v>
      </c>
      <c r="M7" s="11">
        <v>659000</v>
      </c>
      <c r="N7">
        <v>75</v>
      </c>
      <c r="O7" s="11">
        <v>659000</v>
      </c>
      <c r="P7">
        <v>75</v>
      </c>
      <c r="Q7" s="11">
        <v>659000</v>
      </c>
      <c r="R7">
        <v>75</v>
      </c>
      <c r="S7" s="11">
        <v>659000</v>
      </c>
      <c r="T7">
        <v>75</v>
      </c>
      <c r="U7" s="11">
        <v>659000</v>
      </c>
      <c r="V7">
        <v>75</v>
      </c>
      <c r="W7" s="11">
        <v>659000</v>
      </c>
      <c r="X7">
        <v>75</v>
      </c>
    </row>
    <row r="8" spans="1:24" ht="21" x14ac:dyDescent="0.25">
      <c r="A8">
        <v>601033</v>
      </c>
      <c r="B8" t="s">
        <v>38</v>
      </c>
      <c r="C8" s="88">
        <v>43374</v>
      </c>
      <c r="D8" s="5" t="s">
        <v>2</v>
      </c>
      <c r="E8" s="5" t="s">
        <v>87</v>
      </c>
      <c r="F8" s="5">
        <v>2016</v>
      </c>
      <c r="G8" s="89">
        <v>43525</v>
      </c>
      <c r="H8" s="11">
        <v>289000</v>
      </c>
      <c r="I8">
        <v>131</v>
      </c>
      <c r="J8" t="s">
        <v>12</v>
      </c>
      <c r="K8" t="s">
        <v>31</v>
      </c>
      <c r="M8" s="11">
        <v>289000</v>
      </c>
      <c r="N8">
        <v>131</v>
      </c>
      <c r="O8" s="11">
        <v>289000</v>
      </c>
      <c r="P8">
        <v>131</v>
      </c>
      <c r="Q8" s="11">
        <v>289000</v>
      </c>
      <c r="R8">
        <v>131</v>
      </c>
      <c r="S8" s="11">
        <v>289000</v>
      </c>
      <c r="T8">
        <v>131</v>
      </c>
      <c r="U8" s="11">
        <v>289000</v>
      </c>
      <c r="V8">
        <v>131</v>
      </c>
      <c r="W8" s="11">
        <v>289000</v>
      </c>
      <c r="X8">
        <v>131</v>
      </c>
    </row>
    <row r="9" spans="1:24" x14ac:dyDescent="0.25">
      <c r="H9" s="12"/>
    </row>
    <row r="10" spans="1:24" ht="15.75" thickBot="1" x14ac:dyDescent="0.3"/>
    <row r="11" spans="1:24" ht="15.75" thickBot="1" x14ac:dyDescent="0.3">
      <c r="D11" s="5" t="s">
        <v>16</v>
      </c>
      <c r="E11" s="5"/>
      <c r="F11" s="5"/>
      <c r="G11" s="5"/>
      <c r="H11" s="12">
        <f>SUM(H5:H9)</f>
        <v>3861000</v>
      </c>
      <c r="I11" s="12">
        <f>SUM(I5:I9)</f>
        <v>593</v>
      </c>
      <c r="M11" s="86">
        <f t="shared" ref="M11:X11" si="0">SUM(M5:M9)</f>
        <v>3861000</v>
      </c>
      <c r="N11" s="87">
        <f t="shared" si="0"/>
        <v>593</v>
      </c>
      <c r="O11" s="12">
        <f t="shared" si="0"/>
        <v>3861000</v>
      </c>
      <c r="P11" s="12">
        <f t="shared" si="0"/>
        <v>593</v>
      </c>
      <c r="Q11" s="12">
        <f t="shared" si="0"/>
        <v>3861000</v>
      </c>
      <c r="R11" s="12">
        <f t="shared" si="0"/>
        <v>593</v>
      </c>
      <c r="S11" s="12">
        <f t="shared" si="0"/>
        <v>3861000</v>
      </c>
      <c r="T11" s="12">
        <f t="shared" si="0"/>
        <v>593</v>
      </c>
      <c r="U11" s="12">
        <f t="shared" si="0"/>
        <v>3861000</v>
      </c>
      <c r="V11" s="12">
        <f t="shared" si="0"/>
        <v>593</v>
      </c>
      <c r="W11" s="12">
        <f t="shared" si="0"/>
        <v>3861000</v>
      </c>
      <c r="X11" s="12">
        <f t="shared" si="0"/>
        <v>593</v>
      </c>
    </row>
  </sheetData>
  <mergeCells count="1">
    <mergeCell ref="M3:N3"/>
  </mergeCells>
  <dataValidations count="1">
    <dataValidation type="list" allowBlank="1" showInputMessage="1" showErrorMessage="1" sqref="F8:G8 D5:E8 F5:F7">
      <formula1>LDC_Name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kWh</vt:lpstr>
      <vt:lpstr>Summary kW</vt:lpstr>
      <vt:lpstr>2019 ERII Complete</vt:lpstr>
      <vt:lpstr>PSUP 2019 Complete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Leslie Dugas</cp:lastModifiedBy>
  <dcterms:created xsi:type="dcterms:W3CDTF">2020-01-27T15:26:47Z</dcterms:created>
  <dcterms:modified xsi:type="dcterms:W3CDTF">2021-01-21T20:47:52Z</dcterms:modified>
</cp:coreProperties>
</file>