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pplications\2021 Cost of Service\Interrogatories\1-Final for Filing\1 - FILED\IR Attachments\"/>
    </mc:Choice>
  </mc:AlternateContent>
  <xr:revisionPtr revIDLastSave="0" documentId="13_ncr:1_{3789521E-C5B9-4E68-869F-5FDEA59BB5D2}" xr6:coauthVersionLast="46" xr6:coauthVersionMax="46" xr10:uidLastSave="{00000000-0000-0000-0000-000000000000}"/>
  <bookViews>
    <workbookView xWindow="-120" yWindow="-120" windowWidth="29040" windowHeight="15840" xr2:uid="{28252317-0D11-4874-9F38-614B63CF3B89}"/>
  </bookViews>
  <sheets>
    <sheet name="Part d)" sheetId="4" r:id="rId1"/>
    <sheet name="Part e)" sheetId="1" r:id="rId2"/>
    <sheet name="Part f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" l="1"/>
  <c r="S12" i="4" s="1"/>
  <c r="L12" i="4"/>
  <c r="M12" i="4"/>
  <c r="N12" i="4"/>
  <c r="O12" i="4"/>
  <c r="P12" i="4"/>
  <c r="K13" i="4"/>
  <c r="S13" i="4" s="1"/>
  <c r="L13" i="4"/>
  <c r="M13" i="4"/>
  <c r="N13" i="4"/>
  <c r="O13" i="4"/>
  <c r="P13" i="4"/>
  <c r="K14" i="4"/>
  <c r="S14" i="4" s="1"/>
  <c r="L14" i="4"/>
  <c r="M14" i="4"/>
  <c r="N14" i="4"/>
  <c r="O14" i="4"/>
  <c r="P14" i="4"/>
  <c r="K15" i="4"/>
  <c r="L15" i="4"/>
  <c r="S15" i="4" s="1"/>
  <c r="M15" i="4"/>
  <c r="N15" i="4"/>
  <c r="O15" i="4"/>
  <c r="P15" i="4"/>
  <c r="K16" i="4"/>
  <c r="S16" i="4" s="1"/>
  <c r="L16" i="4"/>
  <c r="M16" i="4"/>
  <c r="N16" i="4"/>
  <c r="O16" i="4"/>
  <c r="P16" i="4"/>
  <c r="K17" i="4"/>
  <c r="S17" i="4" s="1"/>
  <c r="L17" i="4"/>
  <c r="M17" i="4"/>
  <c r="N17" i="4"/>
  <c r="O17" i="4"/>
  <c r="P17" i="4"/>
  <c r="K18" i="4"/>
  <c r="S18" i="4" s="1"/>
  <c r="L18" i="4"/>
  <c r="M18" i="4"/>
  <c r="N18" i="4"/>
  <c r="O18" i="4"/>
  <c r="P18" i="4"/>
  <c r="K19" i="4"/>
  <c r="L19" i="4"/>
  <c r="S19" i="4" s="1"/>
  <c r="M19" i="4"/>
  <c r="N19" i="4"/>
  <c r="O19" i="4"/>
  <c r="P19" i="4"/>
  <c r="K20" i="4"/>
  <c r="S20" i="4" s="1"/>
  <c r="L20" i="4"/>
  <c r="M20" i="4"/>
  <c r="N20" i="4"/>
  <c r="O20" i="4"/>
  <c r="P20" i="4"/>
  <c r="K21" i="4"/>
  <c r="S21" i="4" s="1"/>
  <c r="L21" i="4"/>
  <c r="M21" i="4"/>
  <c r="N21" i="4"/>
  <c r="O21" i="4"/>
  <c r="P21" i="4"/>
  <c r="K22" i="4"/>
  <c r="S22" i="4" s="1"/>
  <c r="L22" i="4"/>
  <c r="M22" i="4"/>
  <c r="N22" i="4"/>
  <c r="O22" i="4"/>
  <c r="P22" i="4"/>
  <c r="K23" i="4"/>
  <c r="L23" i="4"/>
  <c r="S23" i="4" s="1"/>
  <c r="M23" i="4"/>
  <c r="N23" i="4"/>
  <c r="O23" i="4"/>
  <c r="P23" i="4"/>
  <c r="K24" i="4"/>
  <c r="S24" i="4" s="1"/>
  <c r="L24" i="4"/>
  <c r="M24" i="4"/>
  <c r="N24" i="4"/>
  <c r="O24" i="4"/>
  <c r="P24" i="4"/>
  <c r="K25" i="4"/>
  <c r="S25" i="4" s="1"/>
  <c r="L25" i="4"/>
  <c r="M25" i="4"/>
  <c r="N25" i="4"/>
  <c r="O25" i="4"/>
  <c r="P25" i="4"/>
  <c r="K26" i="4"/>
  <c r="S26" i="4" s="1"/>
  <c r="L26" i="4"/>
  <c r="M26" i="4"/>
  <c r="N26" i="4"/>
  <c r="O26" i="4"/>
  <c r="P26" i="4"/>
  <c r="K27" i="4"/>
  <c r="L27" i="4"/>
  <c r="S27" i="4" s="1"/>
  <c r="M27" i="4"/>
  <c r="N27" i="4"/>
  <c r="O27" i="4"/>
  <c r="P27" i="4"/>
  <c r="K28" i="4"/>
  <c r="S28" i="4" s="1"/>
  <c r="L28" i="4"/>
  <c r="M28" i="4"/>
  <c r="N28" i="4"/>
  <c r="O28" i="4"/>
  <c r="P28" i="4"/>
  <c r="K29" i="4"/>
  <c r="S29" i="4" s="1"/>
  <c r="L29" i="4"/>
  <c r="M29" i="4"/>
  <c r="N29" i="4"/>
  <c r="O29" i="4"/>
  <c r="P29" i="4"/>
  <c r="K30" i="4"/>
  <c r="S30" i="4" s="1"/>
  <c r="L30" i="4"/>
  <c r="M30" i="4"/>
  <c r="N30" i="4"/>
  <c r="O30" i="4"/>
  <c r="P30" i="4"/>
  <c r="K31" i="4"/>
  <c r="L31" i="4"/>
  <c r="S31" i="4" s="1"/>
  <c r="M31" i="4"/>
  <c r="N31" i="4"/>
  <c r="O31" i="4"/>
  <c r="P31" i="4"/>
  <c r="K32" i="4"/>
  <c r="S32" i="4" s="1"/>
  <c r="L32" i="4"/>
  <c r="M32" i="4"/>
  <c r="N32" i="4"/>
  <c r="O32" i="4"/>
  <c r="P32" i="4"/>
  <c r="K33" i="4"/>
  <c r="S33" i="4" s="1"/>
  <c r="L33" i="4"/>
  <c r="M33" i="4"/>
  <c r="N33" i="4"/>
  <c r="O33" i="4"/>
  <c r="P33" i="4"/>
  <c r="K34" i="4"/>
  <c r="S34" i="4" s="1"/>
  <c r="L34" i="4"/>
  <c r="M34" i="4"/>
  <c r="N34" i="4"/>
  <c r="O34" i="4"/>
  <c r="P34" i="4"/>
  <c r="P11" i="4"/>
  <c r="O11" i="4"/>
  <c r="N11" i="4"/>
  <c r="M11" i="4"/>
  <c r="L11" i="4"/>
  <c r="K11" i="4"/>
  <c r="S11" i="4" s="1"/>
  <c r="E3" i="4" l="1"/>
  <c r="O26" i="3" l="1"/>
  <c r="O22" i="3"/>
  <c r="O18" i="3"/>
  <c r="T19" i="3"/>
  <c r="T20" i="3"/>
  <c r="T21" i="3"/>
  <c r="T22" i="3"/>
  <c r="T23" i="3"/>
  <c r="T24" i="3"/>
  <c r="T25" i="3"/>
  <c r="T26" i="3"/>
  <c r="T27" i="3"/>
  <c r="T28" i="3"/>
  <c r="T18" i="3"/>
  <c r="K19" i="3"/>
  <c r="L19" i="3"/>
  <c r="M19" i="3"/>
  <c r="N19" i="3"/>
  <c r="O19" i="3"/>
  <c r="P19" i="3"/>
  <c r="K20" i="3"/>
  <c r="L20" i="3"/>
  <c r="M20" i="3"/>
  <c r="N20" i="3"/>
  <c r="O20" i="3"/>
  <c r="P20" i="3"/>
  <c r="K21" i="3"/>
  <c r="L21" i="3"/>
  <c r="M21" i="3"/>
  <c r="N21" i="3"/>
  <c r="O21" i="3"/>
  <c r="P21" i="3"/>
  <c r="K22" i="3"/>
  <c r="L22" i="3"/>
  <c r="M22" i="3"/>
  <c r="N22" i="3"/>
  <c r="P22" i="3"/>
  <c r="K23" i="3"/>
  <c r="L23" i="3"/>
  <c r="M23" i="3"/>
  <c r="N23" i="3"/>
  <c r="O23" i="3"/>
  <c r="P23" i="3"/>
  <c r="K24" i="3"/>
  <c r="L24" i="3"/>
  <c r="M24" i="3"/>
  <c r="N24" i="3"/>
  <c r="O24" i="3"/>
  <c r="P24" i="3"/>
  <c r="K25" i="3"/>
  <c r="L25" i="3"/>
  <c r="M25" i="3"/>
  <c r="N25" i="3"/>
  <c r="O25" i="3"/>
  <c r="P25" i="3"/>
  <c r="K26" i="3"/>
  <c r="L26" i="3"/>
  <c r="M26" i="3"/>
  <c r="N26" i="3"/>
  <c r="P26" i="3"/>
  <c r="K27" i="3"/>
  <c r="L27" i="3"/>
  <c r="M27" i="3"/>
  <c r="N27" i="3"/>
  <c r="O27" i="3"/>
  <c r="P27" i="3"/>
  <c r="K28" i="3"/>
  <c r="L28" i="3"/>
  <c r="M28" i="3"/>
  <c r="N28" i="3"/>
  <c r="O28" i="3"/>
  <c r="P28" i="3"/>
  <c r="P18" i="3"/>
  <c r="N18" i="3"/>
  <c r="M18" i="3"/>
  <c r="L18" i="3"/>
  <c r="K18" i="3"/>
  <c r="P17" i="3"/>
  <c r="O17" i="3"/>
  <c r="N17" i="3"/>
  <c r="M17" i="3"/>
  <c r="L17" i="3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C2" i="1"/>
  <c r="B2" i="1"/>
  <c r="S19" i="3" l="1"/>
  <c r="S26" i="3"/>
  <c r="U26" i="3" s="1"/>
  <c r="E12" i="3" s="1"/>
  <c r="S28" i="3"/>
  <c r="U28" i="3" s="1"/>
  <c r="E14" i="3" s="1"/>
  <c r="S27" i="3"/>
  <c r="U27" i="3" s="1"/>
  <c r="E13" i="3" s="1"/>
  <c r="S25" i="3"/>
  <c r="U25" i="3" s="1"/>
  <c r="E11" i="3" s="1"/>
  <c r="S23" i="3"/>
  <c r="U23" i="3" s="1"/>
  <c r="E9" i="3" s="1"/>
  <c r="S24" i="3"/>
  <c r="U24" i="3" s="1"/>
  <c r="E10" i="3" s="1"/>
  <c r="S22" i="3"/>
  <c r="U22" i="3" s="1"/>
  <c r="E8" i="3" s="1"/>
  <c r="S20" i="3"/>
  <c r="U20" i="3" s="1"/>
  <c r="E6" i="3" s="1"/>
  <c r="S21" i="3"/>
  <c r="U21" i="3" s="1"/>
  <c r="E7" i="3" s="1"/>
  <c r="S18" i="3"/>
  <c r="U18" i="3" s="1"/>
  <c r="E4" i="3" s="1"/>
  <c r="U19" i="3"/>
  <c r="E5" i="3" s="1"/>
</calcChain>
</file>

<file path=xl/sharedStrings.xml><?xml version="1.0" encoding="utf-8"?>
<sst xmlns="http://schemas.openxmlformats.org/spreadsheetml/2006/main" count="124" uniqueCount="68">
  <si>
    <t>MeanTemp</t>
  </si>
  <si>
    <t>HDD20</t>
  </si>
  <si>
    <t>CDD20</t>
  </si>
  <si>
    <t>HDD18</t>
  </si>
  <si>
    <t>CDD18</t>
  </si>
  <si>
    <t>HDD16</t>
  </si>
  <si>
    <t>CDD16</t>
  </si>
  <si>
    <t>HDD14</t>
  </si>
  <si>
    <t>CDD14</t>
  </si>
  <si>
    <t>HDD12</t>
  </si>
  <si>
    <t>CDD12</t>
  </si>
  <si>
    <t>HDD10</t>
  </si>
  <si>
    <t>CDD10</t>
  </si>
  <si>
    <t>HDD8</t>
  </si>
  <si>
    <t>CDD8</t>
  </si>
  <si>
    <t>Year</t>
  </si>
  <si>
    <t>Month</t>
  </si>
  <si>
    <t>const</t>
  </si>
  <si>
    <t>Predicted</t>
  </si>
  <si>
    <t>Model 1: Prais-Winsten, using observations 2010:01-2019:12 (T = 120)</t>
  </si>
  <si>
    <t>Dependent variable: AvgResD</t>
  </si>
  <si>
    <t>rho = 0.288176</t>
  </si>
  <si>
    <t>coefficient</t>
  </si>
  <si>
    <t>std. error</t>
  </si>
  <si>
    <t>t-ratio</t>
  </si>
  <si>
    <t>p-value</t>
  </si>
  <si>
    <t>Trend</t>
  </si>
  <si>
    <t>Ont_FTEAdj</t>
  </si>
  <si>
    <t>Shoulder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</si>
  <si>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</si>
  <si>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</si>
  <si>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</si>
  <si>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</si>
  <si>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</si>
  <si>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</si>
  <si>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</si>
  <si>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F(5, 114)</t>
  </si>
  <si>
    <t>P-value(F)</t>
  </si>
  <si>
    <t>rho</t>
  </si>
  <si>
    <t>Durbin-Watson</t>
  </si>
  <si>
    <t>CDM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</si>
  <si>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</si>
  <si>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</si>
  <si>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</si>
  <si>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</si>
  <si>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</si>
  <si>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</si>
  <si>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</si>
  <si>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</si>
  <si>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</si>
  <si>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</si>
  <si>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</si>
  <si>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Actual</t>
  </si>
  <si>
    <t>Forecast</t>
  </si>
  <si>
    <t>Date</t>
  </si>
  <si>
    <t>Res_NoCDM</t>
  </si>
  <si>
    <t>Residential_Customers</t>
  </si>
  <si>
    <t>Month Days</t>
  </si>
  <si>
    <t>Persisting CDM</t>
  </si>
  <si>
    <t>CDM Adjustment</t>
  </si>
  <si>
    <t>2021 With CDM</t>
  </si>
  <si>
    <t>2021 Load Forecast</t>
  </si>
  <si>
    <t>Standard HDD &amp; CDD Definition</t>
  </si>
  <si>
    <t>Residential</t>
  </si>
  <si>
    <t>GS&lt;50kW</t>
  </si>
  <si>
    <t>GS&gt;50kW</t>
  </si>
  <si>
    <t>(i)</t>
  </si>
  <si>
    <t>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</si>
</sst>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/>
      <name val="Times New Roman"/>
      <family val="1"/>
    </font>
    <font>
      <sz val="10"/>
      <color rgb="FFFF0000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2" fontId="0" fillId="0" borderId="0" xfId="0" applyNumberFormat="1"/>
    <xf numFmtId="43" fontId="2" fillId="0" borderId="0" xfId="1" applyFont="1"/>
    <xf numFmtId="43" fontId="0" fillId="0" borderId="0" xfId="0" applyNumberFormat="1"/>
    <xf numFmtId="1" fontId="0" fillId="0" borderId="0" xfId="0" applyNumberFormat="1"/>
    <xf numFmtId="11" fontId="0" fillId="0" borderId="0" xfId="0" applyNumberFormat="1"/>
    <xf numFmtId="164" fontId="0" fillId="0" borderId="0" xfId="2" applyNumberFormat="1" applyFont="1"/>
    <xf numFmtId="43" fontId="3" fillId="0" borderId="0" xfId="0" applyNumberFormat="1" applyFont="1"/>
    <xf numFmtId="2" fontId="4" fillId="0" borderId="0" xfId="0" applyNumberFormat="1" applyFont="1"/>
    <xf numFmtId="165" fontId="0" fillId="0" borderId="0" xfId="0" applyNumberFormat="1"/>
    <xf numFmtId="166" fontId="0" fillId="0" borderId="0" xfId="0" applyNumberFormat="1"/>
    <xf numFmtId="165" fontId="0" fillId="0" borderId="0" xfId="1" applyNumberFormat="1" applyFont="1"/>
    <xf numFmtId="0" fontId="0" fillId="0" borderId="3" xfId="0" applyBorder="1"/>
    <xf numFmtId="165" fontId="0" fillId="0" borderId="4" xfId="1" applyNumberFormat="1" applyFont="1" applyBorder="1"/>
    <xf numFmtId="0" fontId="0" fillId="0" borderId="5" xfId="0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165" fontId="0" fillId="0" borderId="5" xfId="1" applyNumberFormat="1" applyFont="1" applyBorder="1"/>
    <xf numFmtId="0" fontId="0" fillId="0" borderId="9" xfId="0" applyBorder="1"/>
    <xf numFmtId="165" fontId="0" fillId="0" borderId="9" xfId="1" applyNumberFormat="1" applyFont="1" applyBorder="1"/>
    <xf numFmtId="165" fontId="0" fillId="0" borderId="11" xfId="1" applyNumberFormat="1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/>
    <xf numFmtId="165" fontId="0" fillId="0" borderId="2" xfId="0" applyNumberFormat="1" applyBorder="1"/>
    <xf numFmtId="165" fontId="0" fillId="0" borderId="4" xfId="0" applyNumberFormat="1" applyBorder="1"/>
    <xf numFmtId="165" fontId="0" fillId="0" borderId="6" xfId="0" applyNumberFormat="1" applyBorder="1"/>
    <xf numFmtId="167" fontId="0" fillId="0" borderId="0" xfId="0" applyNumberFormat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HDD18 &amp; CDD18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'Part e)'!$G$1</c:f>
              <c:strCache>
                <c:ptCount val="1"/>
                <c:pt idx="0">
                  <c:v>HDD18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'Part e)'!$G$2:$G$13</c:f>
              <c:numCache>
                <c:formatCode>0.0</c:formatCode>
                <c:ptCount val="12"/>
                <c:pt idx="0">
                  <c:v>551.79999999999995</c:v>
                </c:pt>
                <c:pt idx="1">
                  <c:v>561.20000000000005</c:v>
                </c:pt>
                <c:pt idx="2">
                  <c:v>440.00000000000006</c:v>
                </c:pt>
                <c:pt idx="3">
                  <c:v>360.99999999999994</c:v>
                </c:pt>
                <c:pt idx="4">
                  <c:v>221.5</c:v>
                </c:pt>
                <c:pt idx="5">
                  <c:v>26.8</c:v>
                </c:pt>
                <c:pt idx="6">
                  <c:v>0</c:v>
                </c:pt>
                <c:pt idx="7">
                  <c:v>0</c:v>
                </c:pt>
                <c:pt idx="8">
                  <c:v>52.900000000000006</c:v>
                </c:pt>
                <c:pt idx="9">
                  <c:v>233</c:v>
                </c:pt>
                <c:pt idx="10">
                  <c:v>295.90000000000003</c:v>
                </c:pt>
                <c:pt idx="11">
                  <c:v>512.10000000000014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6-4F53-AE07-901BC4F6C602}"/>
            </c:ext>
          </c:extLst>
        </c:ser>
        <c:ser>
          <c:idx val="1"/>
          <c:order val="1"/>
          <c:tx>
            <c:strRef>
              <c:f>'Part e)'!$H$1</c:f>
              <c:strCache>
                <c:ptCount val="1"/>
                <c:pt idx="0">
                  <c:v>CDD18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'Part e)'!$H$2:$H$13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9.9999999999999964</c:v>
                </c:pt>
                <c:pt idx="5">
                  <c:v>86.100000000000023</c:v>
                </c:pt>
                <c:pt idx="6">
                  <c:v>202.5</c:v>
                </c:pt>
                <c:pt idx="7">
                  <c:v>121.55</c:v>
                </c:pt>
                <c:pt idx="8">
                  <c:v>34.199999999999989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6-4F53-AE07-901BC4F6C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484488"/>
        <c:axId val="622485144"/>
      </c:lineChart>
      <c:catAx>
        <c:axId val="622484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485144"/>
        <c:crosses val="autoZero"/>
        <c:auto val="1"/>
        <c:lblAlgn val="ctr"/>
        <c:lblOffset val="100"/>
        <c:noMultiLvlLbl val="0"/>
      </c:catAx>
      <c:valAx>
        <c:axId val="62248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48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17</xdr:row>
      <xdr:rowOff>95250</xdr:rowOff>
    </xdr:from>
    <xdr:to>
      <xdr:col>12</xdr:col>
      <xdr:colOff>114300</xdr:colOff>
      <xdr:row>31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ECD8D1-B3FC-45F5-ABF1-0AD694504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DE7C-3053-46BB-A540-1F2FCF0E8F1C}">
  <dimension ref="A2:Y41"/>
  <sheetViews>
    <sheetView tabSelected="1" topLeftCell="A7" workbookViewId="0">
      <selection activeCell="F18" sqref="F18"/>
    </sheetView>
  </sheetViews>
  <sheetFormatPr defaultRowHeight="15" x14ac:dyDescent="0.25"/>
  <cols>
    <col min="1" max="1" width="9.7109375" bestFit="1" customWidth="1"/>
    <col min="4" max="4" width="19.140625" customWidth="1"/>
    <col min="5" max="5" width="17.28515625" customWidth="1"/>
    <col min="15" max="15" width="13.28515625" customWidth="1"/>
    <col min="17" max="17" width="23.28515625" bestFit="1" customWidth="1"/>
    <col min="18" max="18" width="16.140625" bestFit="1" customWidth="1"/>
    <col min="19" max="19" width="15.28515625" bestFit="1" customWidth="1"/>
  </cols>
  <sheetData>
    <row r="2" spans="1:21" ht="15.75" thickBot="1" x14ac:dyDescent="0.3"/>
    <row r="3" spans="1:21" x14ac:dyDescent="0.25">
      <c r="D3" s="28" t="s">
        <v>60</v>
      </c>
      <c r="E3" s="29">
        <f>SUM(S23:S34)</f>
        <v>561729528.94781518</v>
      </c>
    </row>
    <row r="4" spans="1:21" x14ac:dyDescent="0.25">
      <c r="D4" s="13" t="s">
        <v>58</v>
      </c>
      <c r="E4" s="30">
        <v>37472220.578895912</v>
      </c>
    </row>
    <row r="5" spans="1:21" x14ac:dyDescent="0.25">
      <c r="D5" s="13" t="s">
        <v>59</v>
      </c>
      <c r="E5" s="30">
        <v>14134.901944228193</v>
      </c>
    </row>
    <row r="6" spans="1:21" ht="15.75" thickBot="1" x14ac:dyDescent="0.3">
      <c r="D6" s="15" t="s">
        <v>61</v>
      </c>
      <c r="E6" s="31">
        <v>524243173.46697503</v>
      </c>
    </row>
    <row r="10" spans="1:21" x14ac:dyDescent="0.25">
      <c r="A10" s="1" t="s">
        <v>54</v>
      </c>
      <c r="B10" t="s">
        <v>15</v>
      </c>
      <c r="C10" t="s">
        <v>16</v>
      </c>
      <c r="D10" s="4" t="s">
        <v>55</v>
      </c>
      <c r="E10" s="5" t="s">
        <v>9</v>
      </c>
      <c r="F10" s="5" t="s">
        <v>8</v>
      </c>
      <c r="G10" t="s">
        <v>26</v>
      </c>
      <c r="H10" t="s">
        <v>27</v>
      </c>
      <c r="I10" t="s">
        <v>28</v>
      </c>
      <c r="K10" t="s">
        <v>17</v>
      </c>
      <c r="L10" s="5" t="s">
        <v>9</v>
      </c>
      <c r="M10" s="5" t="s">
        <v>8</v>
      </c>
      <c r="N10" s="5" t="s">
        <v>26</v>
      </c>
      <c r="O10" s="5" t="s">
        <v>27</v>
      </c>
      <c r="P10" s="5" t="s">
        <v>28</v>
      </c>
      <c r="Q10" s="4" t="s">
        <v>56</v>
      </c>
      <c r="R10" s="5" t="s">
        <v>57</v>
      </c>
      <c r="S10" t="s">
        <v>18</v>
      </c>
    </row>
    <row r="11" spans="1:21" x14ac:dyDescent="0.25">
      <c r="A11" s="1">
        <v>43831</v>
      </c>
      <c r="B11">
        <v>2020</v>
      </c>
      <c r="C11">
        <v>1</v>
      </c>
      <c r="D11" s="8">
        <v>45678556.112104729</v>
      </c>
      <c r="E11" s="5">
        <v>477.14</v>
      </c>
      <c r="F11" s="5">
        <v>0</v>
      </c>
      <c r="G11">
        <v>121</v>
      </c>
      <c r="H11" s="9">
        <v>7454.6982999999991</v>
      </c>
      <c r="I11">
        <v>0</v>
      </c>
      <c r="K11" s="11">
        <f>$V$19</f>
        <v>-4.43077580563601</v>
      </c>
      <c r="L11">
        <f>E11*$V$20</f>
        <v>3.7736714558443554</v>
      </c>
      <c r="M11">
        <f>F11*$V$21</f>
        <v>0</v>
      </c>
      <c r="N11">
        <f>G11*$V$22</f>
        <v>-5.3893552744369115</v>
      </c>
      <c r="O11">
        <f>H11*$V$23</f>
        <v>30.966986066939711</v>
      </c>
      <c r="P11">
        <f>I11*$V$24</f>
        <v>0</v>
      </c>
      <c r="Q11" s="4">
        <v>61510</v>
      </c>
      <c r="R11" s="5">
        <v>31</v>
      </c>
      <c r="S11" s="4">
        <f>SUM(K11:P11)*Q11*R11</f>
        <v>47518709.026226029</v>
      </c>
      <c r="T11" s="4"/>
      <c r="U11" s="7"/>
    </row>
    <row r="12" spans="1:21" x14ac:dyDescent="0.25">
      <c r="A12" s="1">
        <v>43862</v>
      </c>
      <c r="B12">
        <v>2020</v>
      </c>
      <c r="C12">
        <v>2</v>
      </c>
      <c r="D12" s="8">
        <v>41650372.112104729</v>
      </c>
      <c r="E12" s="5">
        <v>417.05</v>
      </c>
      <c r="F12" s="5">
        <v>0</v>
      </c>
      <c r="G12">
        <v>122</v>
      </c>
      <c r="H12" s="9">
        <v>7486.287299999999</v>
      </c>
      <c r="I12">
        <v>0</v>
      </c>
      <c r="K12" s="11">
        <f t="shared" ref="K12:K34" si="0">$V$19</f>
        <v>-4.43077580563601</v>
      </c>
      <c r="L12">
        <f t="shared" ref="L12:L34" si="1">E12*$V$20</f>
        <v>3.2984232733786487</v>
      </c>
      <c r="M12">
        <f t="shared" ref="M12:M34" si="2">F12*$V$21</f>
        <v>0</v>
      </c>
      <c r="N12">
        <f t="shared" ref="N12:N34" si="3">G12*$V$22</f>
        <v>-5.4338954006719273</v>
      </c>
      <c r="O12">
        <f t="shared" ref="O12:O34" si="4">H12*$V$23</f>
        <v>31.098207490463793</v>
      </c>
      <c r="P12">
        <f t="shared" ref="P12:P34" si="5">I12*$V$24</f>
        <v>0</v>
      </c>
      <c r="Q12" s="4">
        <v>61517</v>
      </c>
      <c r="R12" s="5">
        <v>29</v>
      </c>
      <c r="S12" s="4">
        <f t="shared" ref="S12:S34" si="6">SUM(K12:P12)*Q12*R12</f>
        <v>43764844.126924656</v>
      </c>
      <c r="T12" s="4"/>
      <c r="U12" s="7"/>
    </row>
    <row r="13" spans="1:21" x14ac:dyDescent="0.25">
      <c r="A13" s="1">
        <v>43891</v>
      </c>
      <c r="B13">
        <v>2020</v>
      </c>
      <c r="C13">
        <v>3</v>
      </c>
      <c r="D13" s="8">
        <v>42916107.112104729</v>
      </c>
      <c r="E13" s="5">
        <v>332.70999999999992</v>
      </c>
      <c r="F13" s="5">
        <v>3.0000000000000072E-2</v>
      </c>
      <c r="G13">
        <v>123</v>
      </c>
      <c r="H13" s="9">
        <v>7511.0489999999991</v>
      </c>
      <c r="I13">
        <v>1</v>
      </c>
      <c r="K13" s="11">
        <f t="shared" si="0"/>
        <v>-4.43077580563601</v>
      </c>
      <c r="L13">
        <f t="shared" si="1"/>
        <v>2.6313833048454858</v>
      </c>
      <c r="M13">
        <f t="shared" si="2"/>
        <v>1.1622949964482166E-3</v>
      </c>
      <c r="N13">
        <f t="shared" si="3"/>
        <v>-5.4784355269069431</v>
      </c>
      <c r="O13">
        <f t="shared" si="4"/>
        <v>31.201068154710089</v>
      </c>
      <c r="P13">
        <f t="shared" si="5"/>
        <v>-1.1856007853709201</v>
      </c>
      <c r="Q13" s="4">
        <v>61554</v>
      </c>
      <c r="R13" s="5">
        <v>31</v>
      </c>
      <c r="S13" s="4">
        <f t="shared" si="6"/>
        <v>43389590.074190363</v>
      </c>
      <c r="T13" s="4"/>
      <c r="U13" s="7"/>
    </row>
    <row r="14" spans="1:21" x14ac:dyDescent="0.25">
      <c r="A14" s="1">
        <v>43922</v>
      </c>
      <c r="B14">
        <v>2020</v>
      </c>
      <c r="C14">
        <v>4</v>
      </c>
      <c r="D14" s="8">
        <v>41293984.112104729</v>
      </c>
      <c r="E14" s="5">
        <v>164.53999999999996</v>
      </c>
      <c r="F14" s="5">
        <v>1.45</v>
      </c>
      <c r="G14">
        <v>124</v>
      </c>
      <c r="H14" s="9">
        <v>7535.9125999999987</v>
      </c>
      <c r="I14">
        <v>1</v>
      </c>
      <c r="K14" s="11">
        <f t="shared" si="0"/>
        <v>-4.43077580563601</v>
      </c>
      <c r="L14">
        <f t="shared" si="1"/>
        <v>1.3013369269913024</v>
      </c>
      <c r="M14">
        <f t="shared" si="2"/>
        <v>5.6177591494997001E-2</v>
      </c>
      <c r="N14">
        <f t="shared" si="3"/>
        <v>-5.5229756531419589</v>
      </c>
      <c r="O14">
        <f t="shared" si="4"/>
        <v>31.30435211387098</v>
      </c>
      <c r="P14">
        <f t="shared" si="5"/>
        <v>-1.1856007853709201</v>
      </c>
      <c r="Q14" s="4">
        <v>61567</v>
      </c>
      <c r="R14" s="5">
        <v>30</v>
      </c>
      <c r="S14" s="4">
        <f t="shared" si="6"/>
        <v>39752299.300164774</v>
      </c>
      <c r="T14" s="4"/>
      <c r="U14" t="s">
        <v>19</v>
      </c>
    </row>
    <row r="15" spans="1:21" x14ac:dyDescent="0.25">
      <c r="A15" s="1">
        <v>43952</v>
      </c>
      <c r="B15">
        <v>2020</v>
      </c>
      <c r="C15">
        <v>5</v>
      </c>
      <c r="D15" s="8">
        <v>46423681.112104729</v>
      </c>
      <c r="E15" s="5">
        <v>35.92</v>
      </c>
      <c r="F15" s="5">
        <v>50.69</v>
      </c>
      <c r="G15">
        <v>125</v>
      </c>
      <c r="H15" s="9">
        <v>7553.4393999999993</v>
      </c>
      <c r="I15">
        <v>1</v>
      </c>
      <c r="K15" s="11">
        <f t="shared" si="0"/>
        <v>-4.43077580563601</v>
      </c>
      <c r="L15">
        <f t="shared" si="1"/>
        <v>0.28408911156878325</v>
      </c>
      <c r="M15">
        <f t="shared" si="2"/>
        <v>1.9638911123319986</v>
      </c>
      <c r="N15">
        <f t="shared" si="3"/>
        <v>-5.5675157793769747</v>
      </c>
      <c r="O15">
        <f t="shared" si="4"/>
        <v>31.377158839181117</v>
      </c>
      <c r="P15">
        <f t="shared" si="5"/>
        <v>-1.1856007853709201</v>
      </c>
      <c r="Q15" s="4">
        <v>61593</v>
      </c>
      <c r="R15" s="5">
        <v>31</v>
      </c>
      <c r="S15" s="4">
        <f t="shared" si="6"/>
        <v>42848934.933843769</v>
      </c>
      <c r="T15" s="4"/>
      <c r="U15" t="s">
        <v>20</v>
      </c>
    </row>
    <row r="16" spans="1:21" x14ac:dyDescent="0.25">
      <c r="A16" s="1">
        <v>43983</v>
      </c>
      <c r="B16">
        <v>2020</v>
      </c>
      <c r="C16">
        <v>6</v>
      </c>
      <c r="D16" s="8">
        <v>59123518.112104729</v>
      </c>
      <c r="E16" s="5">
        <v>0.37999999999999989</v>
      </c>
      <c r="F16" s="5">
        <v>145.17999999999998</v>
      </c>
      <c r="G16">
        <v>126</v>
      </c>
      <c r="H16" s="9">
        <v>7571.4756999999991</v>
      </c>
      <c r="I16">
        <v>0</v>
      </c>
      <c r="K16" s="11">
        <f t="shared" si="0"/>
        <v>-4.43077580563601</v>
      </c>
      <c r="L16">
        <f t="shared" si="1"/>
        <v>3.0053970600261025E-3</v>
      </c>
      <c r="M16">
        <f t="shared" si="2"/>
        <v>5.6247329194783893</v>
      </c>
      <c r="N16">
        <f t="shared" si="3"/>
        <v>-5.6120559056119905</v>
      </c>
      <c r="O16">
        <f t="shared" si="4"/>
        <v>31.452082039064223</v>
      </c>
      <c r="P16">
        <f t="shared" si="5"/>
        <v>0</v>
      </c>
      <c r="Q16" s="4">
        <v>61616</v>
      </c>
      <c r="R16" s="5">
        <v>30</v>
      </c>
      <c r="S16" s="4">
        <f t="shared" si="6"/>
        <v>49977332.769316658</v>
      </c>
      <c r="T16" s="4"/>
      <c r="U16" t="s">
        <v>21</v>
      </c>
    </row>
    <row r="17" spans="1:25" x14ac:dyDescent="0.25">
      <c r="A17" s="1">
        <v>44013</v>
      </c>
      <c r="B17">
        <v>2020</v>
      </c>
      <c r="C17">
        <v>7</v>
      </c>
      <c r="D17" s="4"/>
      <c r="E17" s="5">
        <v>0</v>
      </c>
      <c r="F17" s="5">
        <v>268.18999999999994</v>
      </c>
      <c r="G17">
        <v>127</v>
      </c>
      <c r="H17" s="9">
        <v>7574.1250999999993</v>
      </c>
      <c r="I17">
        <v>0</v>
      </c>
      <c r="K17" s="11">
        <f t="shared" si="0"/>
        <v>-4.43077580563601</v>
      </c>
      <c r="L17">
        <f t="shared" si="1"/>
        <v>0</v>
      </c>
      <c r="M17">
        <f t="shared" si="2"/>
        <v>10.390529836581548</v>
      </c>
      <c r="N17">
        <f t="shared" si="3"/>
        <v>-5.6565960318470063</v>
      </c>
      <c r="O17">
        <f t="shared" si="4"/>
        <v>31.463087706843663</v>
      </c>
      <c r="P17">
        <f t="shared" si="5"/>
        <v>0</v>
      </c>
      <c r="Q17" s="4">
        <v>61659</v>
      </c>
      <c r="R17" s="5">
        <v>31</v>
      </c>
      <c r="S17" s="4">
        <f t="shared" si="6"/>
        <v>60718923.263463378</v>
      </c>
      <c r="T17" s="4"/>
    </row>
    <row r="18" spans="1:25" x14ac:dyDescent="0.25">
      <c r="A18" s="1">
        <v>44044</v>
      </c>
      <c r="B18">
        <v>2020</v>
      </c>
      <c r="C18">
        <v>8</v>
      </c>
      <c r="D18" s="4"/>
      <c r="E18" s="5">
        <v>0</v>
      </c>
      <c r="F18" s="5">
        <v>239.59000000000006</v>
      </c>
      <c r="G18">
        <v>128</v>
      </c>
      <c r="H18" s="9">
        <v>7591.1423999999997</v>
      </c>
      <c r="I18">
        <v>0</v>
      </c>
      <c r="K18" s="11">
        <f t="shared" si="0"/>
        <v>-4.43077580563601</v>
      </c>
      <c r="L18">
        <f t="shared" si="1"/>
        <v>0</v>
      </c>
      <c r="M18">
        <f t="shared" si="2"/>
        <v>9.2824752733009213</v>
      </c>
      <c r="N18">
        <f t="shared" si="3"/>
        <v>-5.7011361580820221</v>
      </c>
      <c r="O18">
        <f t="shared" si="4"/>
        <v>31.533777957580831</v>
      </c>
      <c r="P18">
        <f t="shared" si="5"/>
        <v>0</v>
      </c>
      <c r="Q18" s="4">
        <v>61692.603959562686</v>
      </c>
      <c r="R18" s="5">
        <v>31</v>
      </c>
      <c r="S18" s="4">
        <f t="shared" si="6"/>
        <v>58682904.320211112</v>
      </c>
      <c r="T18" s="4"/>
      <c r="V18" t="s">
        <v>22</v>
      </c>
      <c r="W18" t="s">
        <v>23</v>
      </c>
      <c r="X18" t="s">
        <v>24</v>
      </c>
      <c r="Y18" t="s">
        <v>25</v>
      </c>
    </row>
    <row r="19" spans="1:25" x14ac:dyDescent="0.25">
      <c r="A19" s="1">
        <v>44075</v>
      </c>
      <c r="B19">
        <v>2020</v>
      </c>
      <c r="C19">
        <v>9</v>
      </c>
      <c r="D19" s="4"/>
      <c r="E19" s="5">
        <v>0.49000000000000005</v>
      </c>
      <c r="F19" s="5">
        <v>132.95000000000002</v>
      </c>
      <c r="G19">
        <v>129</v>
      </c>
      <c r="H19" s="9">
        <v>7620.3876999999993</v>
      </c>
      <c r="I19">
        <v>1</v>
      </c>
      <c r="K19" s="11">
        <f t="shared" si="0"/>
        <v>-4.43077580563601</v>
      </c>
      <c r="L19">
        <f t="shared" si="1"/>
        <v>3.8753804195073441E-3</v>
      </c>
      <c r="M19">
        <f t="shared" si="2"/>
        <v>5.150903992593002</v>
      </c>
      <c r="N19">
        <f t="shared" si="3"/>
        <v>-5.7456762843170379</v>
      </c>
      <c r="O19">
        <f t="shared" si="4"/>
        <v>31.655263598069254</v>
      </c>
      <c r="P19">
        <f t="shared" si="5"/>
        <v>-1.1856007853709201</v>
      </c>
      <c r="Q19" s="4">
        <v>61726.226233176814</v>
      </c>
      <c r="R19" s="5">
        <v>30</v>
      </c>
      <c r="S19" s="4">
        <f t="shared" si="6"/>
        <v>47124251.814911656</v>
      </c>
      <c r="T19" s="4"/>
      <c r="U19" t="s">
        <v>17</v>
      </c>
      <c r="V19" s="11">
        <v>-4.43077580563601</v>
      </c>
      <c r="W19" s="11">
        <v>13.000356945766899</v>
      </c>
      <c r="X19" s="11">
        <v>-0.34081955011848603</v>
      </c>
      <c r="Y19" s="11">
        <v>0.73386673131574598</v>
      </c>
    </row>
    <row r="20" spans="1:25" x14ac:dyDescent="0.25">
      <c r="A20" s="1">
        <v>44105</v>
      </c>
      <c r="B20">
        <v>2020</v>
      </c>
      <c r="C20">
        <v>10</v>
      </c>
      <c r="D20" s="4"/>
      <c r="E20" s="5">
        <v>53.33000000000002</v>
      </c>
      <c r="F20" s="5">
        <v>27.9</v>
      </c>
      <c r="G20">
        <v>130</v>
      </c>
      <c r="H20" s="9">
        <v>7646.5759999999991</v>
      </c>
      <c r="I20">
        <v>1</v>
      </c>
      <c r="K20" s="11">
        <f t="shared" si="0"/>
        <v>-4.43077580563601</v>
      </c>
      <c r="L20">
        <f t="shared" si="1"/>
        <v>0.42178375055576883</v>
      </c>
      <c r="M20">
        <f t="shared" si="2"/>
        <v>1.0809343466968389</v>
      </c>
      <c r="N20">
        <f t="shared" si="3"/>
        <v>-5.7902164105520537</v>
      </c>
      <c r="O20">
        <f t="shared" si="4"/>
        <v>31.764050391119863</v>
      </c>
      <c r="P20">
        <f t="shared" si="5"/>
        <v>-1.1856007853709201</v>
      </c>
      <c r="Q20" s="4">
        <v>61759.866830823492</v>
      </c>
      <c r="R20" s="5">
        <v>31</v>
      </c>
      <c r="S20" s="4">
        <f t="shared" si="6"/>
        <v>41852527.335885026</v>
      </c>
      <c r="T20" s="4"/>
      <c r="U20" t="s">
        <v>9</v>
      </c>
      <c r="V20" s="11">
        <v>7.9089396316476407E-3</v>
      </c>
      <c r="W20" s="11">
        <v>7.6967949639928604E-4</v>
      </c>
      <c r="X20" s="11">
        <v>10.275627282066401</v>
      </c>
      <c r="Y20" s="11">
        <v>6.3009469455825E-18</v>
      </c>
    </row>
    <row r="21" spans="1:25" x14ac:dyDescent="0.25">
      <c r="A21" s="1">
        <v>44136</v>
      </c>
      <c r="B21">
        <v>2020</v>
      </c>
      <c r="C21">
        <v>11</v>
      </c>
      <c r="E21" s="5">
        <v>207.66000000000003</v>
      </c>
      <c r="F21" s="5">
        <v>0.69000000000000006</v>
      </c>
      <c r="G21">
        <v>131</v>
      </c>
      <c r="H21" s="9">
        <v>7660.1286999999993</v>
      </c>
      <c r="I21">
        <v>1</v>
      </c>
      <c r="K21" s="11">
        <f t="shared" si="0"/>
        <v>-4.43077580563601</v>
      </c>
      <c r="L21">
        <f t="shared" si="1"/>
        <v>1.6423704039079492</v>
      </c>
      <c r="M21">
        <f t="shared" si="2"/>
        <v>2.6732784918308921E-2</v>
      </c>
      <c r="N21">
        <f t="shared" si="3"/>
        <v>-5.8347565367870695</v>
      </c>
      <c r="O21">
        <f t="shared" si="4"/>
        <v>31.820348614760842</v>
      </c>
      <c r="P21">
        <f t="shared" si="5"/>
        <v>-1.1856007853709201</v>
      </c>
      <c r="Q21" s="4">
        <v>61793.525762489262</v>
      </c>
      <c r="R21" s="5">
        <v>30</v>
      </c>
      <c r="S21" s="4">
        <f t="shared" si="6"/>
        <v>40854762.385637075</v>
      </c>
      <c r="T21" s="4"/>
      <c r="U21" t="s">
        <v>8</v>
      </c>
      <c r="V21" s="11">
        <v>3.8743166548273797E-2</v>
      </c>
      <c r="W21" s="11">
        <v>1.47740643228596E-3</v>
      </c>
      <c r="X21" s="11">
        <v>26.2237700483862</v>
      </c>
      <c r="Y21" s="11">
        <v>4.1739928801181598E-50</v>
      </c>
    </row>
    <row r="22" spans="1:25" x14ac:dyDescent="0.25">
      <c r="A22" s="1">
        <v>44166</v>
      </c>
      <c r="B22">
        <v>2020</v>
      </c>
      <c r="C22">
        <v>12</v>
      </c>
      <c r="E22" s="5">
        <v>351.65000000000003</v>
      </c>
      <c r="F22" s="5">
        <v>0</v>
      </c>
      <c r="G22">
        <v>132</v>
      </c>
      <c r="H22" s="9">
        <v>7667.9749999999995</v>
      </c>
      <c r="I22">
        <v>0</v>
      </c>
      <c r="K22" s="11">
        <f t="shared" si="0"/>
        <v>-4.43077580563601</v>
      </c>
      <c r="L22">
        <f t="shared" si="1"/>
        <v>2.7811786214688929</v>
      </c>
      <c r="M22">
        <f t="shared" si="2"/>
        <v>0</v>
      </c>
      <c r="N22">
        <f t="shared" si="3"/>
        <v>-5.8792966630220853</v>
      </c>
      <c r="O22">
        <f t="shared" si="4"/>
        <v>31.852942323184568</v>
      </c>
      <c r="P22">
        <f t="shared" si="5"/>
        <v>0</v>
      </c>
      <c r="Q22" s="4">
        <v>61827.203038166102</v>
      </c>
      <c r="R22" s="5">
        <v>31</v>
      </c>
      <c r="S22" s="4">
        <f t="shared" si="6"/>
        <v>46620524.398902364</v>
      </c>
      <c r="T22" s="4"/>
      <c r="U22" t="s">
        <v>26</v>
      </c>
      <c r="V22" s="11">
        <v>-4.4540126235015798E-2</v>
      </c>
      <c r="W22" s="11">
        <v>1.54624873513624E-2</v>
      </c>
      <c r="X22" s="11">
        <v>-2.8805279010360101</v>
      </c>
      <c r="Y22" s="11">
        <v>4.7440108997380799E-3</v>
      </c>
    </row>
    <row r="23" spans="1:25" x14ac:dyDescent="0.25">
      <c r="A23" s="1">
        <v>44197</v>
      </c>
      <c r="B23">
        <v>2021</v>
      </c>
      <c r="C23">
        <v>1</v>
      </c>
      <c r="E23" s="5">
        <v>477.14</v>
      </c>
      <c r="F23" s="5">
        <v>0</v>
      </c>
      <c r="G23">
        <v>133</v>
      </c>
      <c r="H23" s="9">
        <v>7544.1546795999993</v>
      </c>
      <c r="I23">
        <v>0</v>
      </c>
      <c r="K23" s="11">
        <f t="shared" si="0"/>
        <v>-4.43077580563601</v>
      </c>
      <c r="L23">
        <f t="shared" si="1"/>
        <v>3.7736714558443554</v>
      </c>
      <c r="M23">
        <f t="shared" si="2"/>
        <v>0</v>
      </c>
      <c r="N23">
        <f t="shared" si="3"/>
        <v>-5.9238367892571011</v>
      </c>
      <c r="O23">
        <f t="shared" si="4"/>
        <v>31.338589899742988</v>
      </c>
      <c r="P23">
        <f t="shared" si="5"/>
        <v>0</v>
      </c>
      <c r="Q23" s="4">
        <v>61869.926572140103</v>
      </c>
      <c r="R23" s="5">
        <v>31</v>
      </c>
      <c r="S23" s="4">
        <f t="shared" si="6"/>
        <v>47484371.238612607</v>
      </c>
      <c r="T23" s="4"/>
      <c r="U23" t="s">
        <v>27</v>
      </c>
      <c r="V23" s="11">
        <v>4.1540227143652096E-3</v>
      </c>
      <c r="W23" s="11">
        <v>2.0086554954418401E-3</v>
      </c>
      <c r="X23" s="11">
        <v>2.0680613095634102</v>
      </c>
      <c r="Y23" s="11">
        <v>4.0896828001426799E-2</v>
      </c>
    </row>
    <row r="24" spans="1:25" x14ac:dyDescent="0.25">
      <c r="A24" s="1">
        <v>44228</v>
      </c>
      <c r="B24">
        <v>2021</v>
      </c>
      <c r="C24">
        <v>2</v>
      </c>
      <c r="E24" s="5">
        <v>417.05</v>
      </c>
      <c r="F24" s="5">
        <v>0</v>
      </c>
      <c r="G24">
        <v>134</v>
      </c>
      <c r="H24" s="9">
        <v>7576.1227475999995</v>
      </c>
      <c r="I24">
        <v>0</v>
      </c>
      <c r="K24" s="11">
        <f t="shared" si="0"/>
        <v>-4.43077580563601</v>
      </c>
      <c r="L24">
        <f t="shared" si="1"/>
        <v>3.2984232733786487</v>
      </c>
      <c r="M24">
        <f t="shared" si="2"/>
        <v>0</v>
      </c>
      <c r="N24">
        <f t="shared" si="3"/>
        <v>-5.9683769154921169</v>
      </c>
      <c r="O24">
        <f t="shared" si="4"/>
        <v>31.471385980349361</v>
      </c>
      <c r="P24">
        <f t="shared" si="5"/>
        <v>0</v>
      </c>
      <c r="Q24" s="4">
        <v>61903.645486016037</v>
      </c>
      <c r="R24" s="5">
        <v>28</v>
      </c>
      <c r="S24" s="4">
        <f t="shared" si="6"/>
        <v>42241709.503154665</v>
      </c>
      <c r="T24" s="4"/>
      <c r="U24" t="s">
        <v>28</v>
      </c>
      <c r="V24" s="11">
        <v>-1.1856007853709201</v>
      </c>
      <c r="W24" s="11">
        <v>0.20415783157708101</v>
      </c>
      <c r="X24" s="11">
        <v>-5.8072755583872402</v>
      </c>
      <c r="Y24" s="11">
        <v>5.8374374752376199E-8</v>
      </c>
    </row>
    <row r="25" spans="1:25" x14ac:dyDescent="0.25">
      <c r="A25" s="1">
        <v>44256</v>
      </c>
      <c r="B25">
        <v>2021</v>
      </c>
      <c r="C25">
        <v>3</v>
      </c>
      <c r="E25" s="5">
        <v>332.70999999999992</v>
      </c>
      <c r="F25" s="5">
        <v>3.0000000000000072E-2</v>
      </c>
      <c r="G25">
        <v>135</v>
      </c>
      <c r="H25" s="9">
        <v>7601.1815879999995</v>
      </c>
      <c r="I25">
        <v>1</v>
      </c>
      <c r="K25" s="11">
        <f t="shared" si="0"/>
        <v>-4.43077580563601</v>
      </c>
      <c r="L25">
        <f t="shared" si="1"/>
        <v>2.6313833048454858</v>
      </c>
      <c r="M25">
        <f t="shared" si="2"/>
        <v>1.1622949964482166E-3</v>
      </c>
      <c r="N25">
        <f t="shared" si="3"/>
        <v>-6.0129170417271327</v>
      </c>
      <c r="O25">
        <f t="shared" si="4"/>
        <v>31.575480972566613</v>
      </c>
      <c r="P25">
        <f t="shared" si="5"/>
        <v>-1.1856007853709201</v>
      </c>
      <c r="Q25" s="4">
        <v>61937.382776593156</v>
      </c>
      <c r="R25" s="5">
        <v>31</v>
      </c>
      <c r="S25" s="4">
        <f t="shared" si="6"/>
        <v>43352496.365547821</v>
      </c>
      <c r="T25" s="4"/>
      <c r="V25" s="6"/>
      <c r="W25" s="6"/>
    </row>
    <row r="26" spans="1:25" x14ac:dyDescent="0.25">
      <c r="A26" s="1">
        <v>44287</v>
      </c>
      <c r="B26">
        <v>2021</v>
      </c>
      <c r="C26">
        <v>4</v>
      </c>
      <c r="E26" s="5">
        <v>164.53999999999996</v>
      </c>
      <c r="F26" s="5">
        <v>1.45</v>
      </c>
      <c r="G26">
        <v>136</v>
      </c>
      <c r="H26" s="9">
        <v>7626.3435511999987</v>
      </c>
      <c r="I26">
        <v>1</v>
      </c>
      <c r="K26" s="11">
        <f t="shared" si="0"/>
        <v>-4.43077580563601</v>
      </c>
      <c r="L26">
        <f t="shared" si="1"/>
        <v>1.3013369269913024</v>
      </c>
      <c r="M26">
        <f t="shared" si="2"/>
        <v>5.6177591494997001E-2</v>
      </c>
      <c r="N26">
        <f t="shared" si="3"/>
        <v>-6.0574571679621485</v>
      </c>
      <c r="O26">
        <f t="shared" si="4"/>
        <v>31.680004339237431</v>
      </c>
      <c r="P26">
        <f t="shared" si="5"/>
        <v>-1.1856007853709201</v>
      </c>
      <c r="Q26" s="4">
        <v>61971.138453886706</v>
      </c>
      <c r="R26" s="5">
        <v>30</v>
      </c>
      <c r="S26" s="4">
        <f t="shared" si="6"/>
        <v>39717956.614204824</v>
      </c>
      <c r="T26" s="4"/>
      <c r="U26" t="s">
        <v>29</v>
      </c>
    </row>
    <row r="27" spans="1:25" x14ac:dyDescent="0.25">
      <c r="A27" s="1">
        <v>44317</v>
      </c>
      <c r="B27">
        <v>2021</v>
      </c>
      <c r="C27">
        <v>5</v>
      </c>
      <c r="E27" s="5">
        <v>35.92</v>
      </c>
      <c r="F27" s="5">
        <v>50.69</v>
      </c>
      <c r="G27">
        <v>137</v>
      </c>
      <c r="H27" s="9">
        <v>7644.0806727999998</v>
      </c>
      <c r="I27">
        <v>1</v>
      </c>
      <c r="K27" s="11">
        <f t="shared" si="0"/>
        <v>-4.43077580563601</v>
      </c>
      <c r="L27">
        <f t="shared" si="1"/>
        <v>0.28408911156878325</v>
      </c>
      <c r="M27">
        <f t="shared" si="2"/>
        <v>1.9638911123319986</v>
      </c>
      <c r="N27">
        <f t="shared" si="3"/>
        <v>-6.1019972941971643</v>
      </c>
      <c r="O27">
        <f t="shared" si="4"/>
        <v>31.753684745251292</v>
      </c>
      <c r="P27">
        <f t="shared" si="5"/>
        <v>-1.1856007853709201</v>
      </c>
      <c r="Q27" s="4">
        <v>62004.91252791739</v>
      </c>
      <c r="R27" s="5">
        <v>31</v>
      </c>
      <c r="S27" s="4">
        <f t="shared" si="6"/>
        <v>42831878.949323796</v>
      </c>
      <c r="T27" s="4"/>
      <c r="U27" t="s">
        <v>30</v>
      </c>
      <c r="V27">
        <v>25.1885027019297</v>
      </c>
      <c r="W27" t="s">
        <v>31</v>
      </c>
      <c r="X27">
        <v>3.5830594275226701</v>
      </c>
    </row>
    <row r="28" spans="1:25" x14ac:dyDescent="0.25">
      <c r="A28" s="1">
        <v>44348</v>
      </c>
      <c r="B28">
        <v>2021</v>
      </c>
      <c r="C28">
        <v>6</v>
      </c>
      <c r="E28" s="5">
        <v>0.37999999999999989</v>
      </c>
      <c r="F28" s="5">
        <v>145.17999999999998</v>
      </c>
      <c r="G28">
        <v>138</v>
      </c>
      <c r="H28" s="9">
        <v>7662.3334083999989</v>
      </c>
      <c r="I28">
        <v>0</v>
      </c>
      <c r="K28" s="11">
        <f t="shared" si="0"/>
        <v>-4.43077580563601</v>
      </c>
      <c r="L28">
        <f t="shared" si="1"/>
        <v>3.0053970600261025E-3</v>
      </c>
      <c r="M28">
        <f t="shared" si="2"/>
        <v>5.6247329194783893</v>
      </c>
      <c r="N28">
        <f t="shared" si="3"/>
        <v>-6.1465374204321801</v>
      </c>
      <c r="O28">
        <f t="shared" si="4"/>
        <v>31.82950702353299</v>
      </c>
      <c r="P28">
        <f t="shared" si="5"/>
        <v>0</v>
      </c>
      <c r="Q28" s="4">
        <v>62038.705008711368</v>
      </c>
      <c r="R28" s="5">
        <v>30</v>
      </c>
      <c r="S28" s="4">
        <f t="shared" si="6"/>
        <v>50027885.372244984</v>
      </c>
      <c r="T28" s="4"/>
      <c r="U28" t="s">
        <v>32</v>
      </c>
      <c r="V28">
        <v>72.869690617219007</v>
      </c>
      <c r="W28" t="s">
        <v>33</v>
      </c>
      <c r="X28">
        <v>0.79950472946177498</v>
      </c>
    </row>
    <row r="29" spans="1:25" x14ac:dyDescent="0.25">
      <c r="A29" s="1">
        <v>44378</v>
      </c>
      <c r="B29">
        <v>2021</v>
      </c>
      <c r="C29">
        <v>7</v>
      </c>
      <c r="E29" s="5">
        <v>0</v>
      </c>
      <c r="F29" s="5">
        <v>268.18999999999994</v>
      </c>
      <c r="G29">
        <v>139</v>
      </c>
      <c r="H29" s="9">
        <v>7665.0146011999996</v>
      </c>
      <c r="I29">
        <v>0</v>
      </c>
      <c r="K29" s="11">
        <f t="shared" si="0"/>
        <v>-4.43077580563601</v>
      </c>
      <c r="L29">
        <f t="shared" si="1"/>
        <v>0</v>
      </c>
      <c r="M29">
        <f t="shared" si="2"/>
        <v>10.390529836581548</v>
      </c>
      <c r="N29">
        <f t="shared" si="3"/>
        <v>-6.1910775466671959</v>
      </c>
      <c r="O29">
        <f t="shared" si="4"/>
        <v>31.840644759325787</v>
      </c>
      <c r="P29">
        <f t="shared" si="5"/>
        <v>0</v>
      </c>
      <c r="Q29" s="4">
        <v>62072.515906300265</v>
      </c>
      <c r="R29" s="5">
        <v>31</v>
      </c>
      <c r="S29" s="4">
        <f t="shared" si="6"/>
        <v>60824172.966110133</v>
      </c>
      <c r="T29" s="4"/>
      <c r="U29" t="s">
        <v>34</v>
      </c>
      <c r="V29">
        <v>0.95233825442519304</v>
      </c>
      <c r="W29" t="s">
        <v>35</v>
      </c>
      <c r="X29">
        <v>0.95024782698770205</v>
      </c>
    </row>
    <row r="30" spans="1:25" x14ac:dyDescent="0.25">
      <c r="A30" s="1">
        <v>44409</v>
      </c>
      <c r="B30">
        <v>2021</v>
      </c>
      <c r="C30">
        <v>8</v>
      </c>
      <c r="E30" s="5">
        <v>0</v>
      </c>
      <c r="F30" s="5">
        <v>239.59000000000006</v>
      </c>
      <c r="G30">
        <v>140</v>
      </c>
      <c r="H30" s="9">
        <v>7682.2361087999998</v>
      </c>
      <c r="I30">
        <v>0</v>
      </c>
      <c r="K30" s="11">
        <f t="shared" si="0"/>
        <v>-4.43077580563601</v>
      </c>
      <c r="L30">
        <f t="shared" si="1"/>
        <v>0</v>
      </c>
      <c r="M30">
        <f t="shared" si="2"/>
        <v>9.2824752733009213</v>
      </c>
      <c r="N30">
        <f t="shared" si="3"/>
        <v>-6.2356176729022117</v>
      </c>
      <c r="O30">
        <f t="shared" si="4"/>
        <v>31.912183293071802</v>
      </c>
      <c r="P30">
        <f t="shared" si="5"/>
        <v>0</v>
      </c>
      <c r="Q30" s="4">
        <v>62106.345230721185</v>
      </c>
      <c r="R30" s="5">
        <v>31</v>
      </c>
      <c r="S30" s="4">
        <f t="shared" si="6"/>
        <v>58775968.096040696</v>
      </c>
      <c r="T30" s="4"/>
      <c r="U30" t="s">
        <v>36</v>
      </c>
      <c r="V30">
        <v>342.09334940373498</v>
      </c>
      <c r="W30" t="s">
        <v>37</v>
      </c>
      <c r="X30" s="6">
        <v>6.9477042656160495E-67</v>
      </c>
    </row>
    <row r="31" spans="1:25" x14ac:dyDescent="0.25">
      <c r="A31" s="1">
        <v>44440</v>
      </c>
      <c r="B31">
        <v>2021</v>
      </c>
      <c r="C31">
        <v>9</v>
      </c>
      <c r="E31" s="5">
        <v>0.49000000000000005</v>
      </c>
      <c r="F31" s="5">
        <v>132.95000000000002</v>
      </c>
      <c r="G31">
        <v>141</v>
      </c>
      <c r="H31" s="9">
        <v>7711.8323523999998</v>
      </c>
      <c r="I31">
        <v>1</v>
      </c>
      <c r="K31" s="11">
        <f t="shared" si="0"/>
        <v>-4.43077580563601</v>
      </c>
      <c r="L31">
        <f t="shared" si="1"/>
        <v>3.8753804195073441E-3</v>
      </c>
      <c r="M31">
        <f t="shared" si="2"/>
        <v>5.150903992593002</v>
      </c>
      <c r="N31">
        <f t="shared" si="3"/>
        <v>-6.2801577991372275</v>
      </c>
      <c r="O31">
        <f t="shared" si="4"/>
        <v>32.03512676124609</v>
      </c>
      <c r="P31">
        <f t="shared" si="5"/>
        <v>-1.1856007853709201</v>
      </c>
      <c r="Q31" s="4">
        <v>62140.19299201668</v>
      </c>
      <c r="R31" s="5">
        <v>30</v>
      </c>
      <c r="S31" s="4">
        <f t="shared" si="6"/>
        <v>47152050.047942787</v>
      </c>
      <c r="T31" s="4"/>
      <c r="U31" t="s">
        <v>38</v>
      </c>
      <c r="V31">
        <v>-9.5414995436109602E-3</v>
      </c>
      <c r="W31" t="s">
        <v>39</v>
      </c>
      <c r="X31" s="6">
        <v>1.99295029961151</v>
      </c>
    </row>
    <row r="32" spans="1:25" x14ac:dyDescent="0.25">
      <c r="A32" s="1">
        <v>44470</v>
      </c>
      <c r="B32">
        <v>2021</v>
      </c>
      <c r="C32">
        <v>10</v>
      </c>
      <c r="E32" s="5">
        <v>53.33000000000002</v>
      </c>
      <c r="F32" s="5">
        <v>27.9</v>
      </c>
      <c r="G32">
        <v>142</v>
      </c>
      <c r="H32" s="9">
        <v>7738.3349119999993</v>
      </c>
      <c r="I32">
        <v>1</v>
      </c>
      <c r="K32" s="11">
        <f t="shared" si="0"/>
        <v>-4.43077580563601</v>
      </c>
      <c r="L32">
        <f t="shared" si="1"/>
        <v>0.42178375055576883</v>
      </c>
      <c r="M32">
        <f t="shared" si="2"/>
        <v>1.0809343466968389</v>
      </c>
      <c r="N32">
        <f t="shared" si="3"/>
        <v>-6.3246979253722433</v>
      </c>
      <c r="O32">
        <f t="shared" si="4"/>
        <v>32.145218995813302</v>
      </c>
      <c r="P32">
        <f t="shared" si="5"/>
        <v>-1.1856007853709201</v>
      </c>
      <c r="Q32" s="4">
        <v>62174.059200234798</v>
      </c>
      <c r="R32" s="5">
        <v>31</v>
      </c>
      <c r="S32" s="4">
        <f t="shared" si="6"/>
        <v>41837716.525722757</v>
      </c>
      <c r="T32" s="4"/>
      <c r="U32" s="7"/>
    </row>
    <row r="33" spans="1:21" x14ac:dyDescent="0.25">
      <c r="A33" s="1">
        <v>44501</v>
      </c>
      <c r="B33">
        <v>2021</v>
      </c>
      <c r="C33">
        <v>11</v>
      </c>
      <c r="E33" s="5">
        <v>207.66000000000003</v>
      </c>
      <c r="F33" s="5">
        <v>0.69000000000000006</v>
      </c>
      <c r="G33">
        <v>143</v>
      </c>
      <c r="H33" s="9">
        <v>7752.0502443999994</v>
      </c>
      <c r="I33">
        <v>1</v>
      </c>
      <c r="K33" s="11">
        <f t="shared" si="0"/>
        <v>-4.43077580563601</v>
      </c>
      <c r="L33">
        <f t="shared" si="1"/>
        <v>1.6423704039079492</v>
      </c>
      <c r="M33">
        <f t="shared" si="2"/>
        <v>2.6732784918308921E-2</v>
      </c>
      <c r="N33">
        <f t="shared" si="3"/>
        <v>-6.3692380516072591</v>
      </c>
      <c r="O33">
        <f t="shared" si="4"/>
        <v>32.202192798137972</v>
      </c>
      <c r="P33">
        <f t="shared" si="5"/>
        <v>-1.1856007853709201</v>
      </c>
      <c r="Q33" s="4">
        <v>62207.94386542905</v>
      </c>
      <c r="R33" s="5">
        <v>30</v>
      </c>
      <c r="S33" s="4">
        <f t="shared" si="6"/>
        <v>40843897.095779859</v>
      </c>
      <c r="T33" s="4"/>
      <c r="U33" s="7"/>
    </row>
    <row r="34" spans="1:21" x14ac:dyDescent="0.25">
      <c r="A34" s="1">
        <v>44531</v>
      </c>
      <c r="B34">
        <v>2021</v>
      </c>
      <c r="C34">
        <v>12</v>
      </c>
      <c r="E34" s="5">
        <v>351.65000000000003</v>
      </c>
      <c r="F34" s="5">
        <v>0</v>
      </c>
      <c r="G34">
        <v>144</v>
      </c>
      <c r="H34" s="9">
        <v>7759.9906999999994</v>
      </c>
      <c r="I34">
        <v>0</v>
      </c>
      <c r="K34" s="11">
        <f t="shared" si="0"/>
        <v>-4.43077580563601</v>
      </c>
      <c r="L34">
        <f t="shared" si="1"/>
        <v>2.7811786214688929</v>
      </c>
      <c r="M34">
        <f t="shared" si="2"/>
        <v>0</v>
      </c>
      <c r="N34">
        <f t="shared" si="3"/>
        <v>-6.4137781778422749</v>
      </c>
      <c r="O34">
        <f t="shared" si="4"/>
        <v>32.235177631062783</v>
      </c>
      <c r="P34">
        <f t="shared" si="5"/>
        <v>0</v>
      </c>
      <c r="Q34" s="4">
        <v>62241.846997658431</v>
      </c>
      <c r="R34" s="5">
        <v>31</v>
      </c>
      <c r="S34" s="4">
        <f t="shared" si="6"/>
        <v>46639426.173130296</v>
      </c>
      <c r="T34" s="4"/>
      <c r="U34" s="7"/>
    </row>
    <row r="35" spans="1:21" x14ac:dyDescent="0.25">
      <c r="A35" s="1"/>
    </row>
    <row r="36" spans="1:21" x14ac:dyDescent="0.25">
      <c r="A36" s="1"/>
    </row>
    <row r="37" spans="1:21" x14ac:dyDescent="0.25">
      <c r="A37" s="1"/>
    </row>
    <row r="38" spans="1:21" x14ac:dyDescent="0.25">
      <c r="A38" s="1"/>
    </row>
    <row r="39" spans="1:21" x14ac:dyDescent="0.25">
      <c r="A39" s="1"/>
    </row>
    <row r="40" spans="1:21" x14ac:dyDescent="0.25">
      <c r="A40" s="1"/>
    </row>
    <row r="41" spans="1:21" x14ac:dyDescent="0.25">
      <c r="A4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107EE-BACD-4031-B399-87223C02ACDE}">
  <dimension ref="A1:R16"/>
  <sheetViews>
    <sheetView workbookViewId="0">
      <selection activeCell="Q18" sqref="Q18"/>
    </sheetView>
  </sheetViews>
  <sheetFormatPr defaultRowHeight="15" x14ac:dyDescent="0.25"/>
  <cols>
    <col min="1" max="1" width="9.7109375" bestFit="1" customWidth="1"/>
    <col min="4" max="4" width="11" bestFit="1" customWidth="1"/>
    <col min="12" max="12" width="11.85546875" customWidth="1"/>
    <col min="13" max="13" width="11.7109375" customWidth="1"/>
  </cols>
  <sheetData>
    <row r="1" spans="1:18" x14ac:dyDescent="0.25">
      <c r="A1" s="1"/>
      <c r="B1" t="s">
        <v>15</v>
      </c>
      <c r="C1" t="s">
        <v>16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</row>
    <row r="2" spans="1:18" x14ac:dyDescent="0.25">
      <c r="A2" s="1">
        <v>43831</v>
      </c>
      <c r="B2">
        <f>YEAR(A2)</f>
        <v>2020</v>
      </c>
      <c r="C2">
        <f>MONTH(A2)</f>
        <v>1</v>
      </c>
      <c r="D2" s="2">
        <v>0.20000000000000021</v>
      </c>
      <c r="E2" s="32">
        <v>613.79999999999995</v>
      </c>
      <c r="F2" s="32">
        <v>0</v>
      </c>
      <c r="G2" s="32">
        <v>551.79999999999995</v>
      </c>
      <c r="H2" s="32">
        <v>0</v>
      </c>
      <c r="I2" s="32">
        <v>489.79999999999995</v>
      </c>
      <c r="J2" s="32">
        <v>0</v>
      </c>
      <c r="K2" s="32">
        <v>427.8</v>
      </c>
      <c r="L2" s="32">
        <v>0</v>
      </c>
      <c r="M2" s="32">
        <v>365.8</v>
      </c>
      <c r="N2" s="32">
        <v>0</v>
      </c>
      <c r="O2" s="32">
        <v>303.8</v>
      </c>
      <c r="P2" s="32">
        <v>0</v>
      </c>
      <c r="Q2" s="32">
        <v>241.9</v>
      </c>
      <c r="R2" s="32">
        <v>9.9999999999999645E-2</v>
      </c>
    </row>
    <row r="3" spans="1:18" x14ac:dyDescent="0.25">
      <c r="A3" s="1">
        <v>43862</v>
      </c>
      <c r="B3">
        <f t="shared" ref="B3:B13" si="0">YEAR(A3)</f>
        <v>2020</v>
      </c>
      <c r="C3">
        <f t="shared" ref="C3:C13" si="1">MONTH(A3)</f>
        <v>2</v>
      </c>
      <c r="D3" s="2">
        <v>-1.3517241379310343</v>
      </c>
      <c r="E3" s="32">
        <v>619.19999999999993</v>
      </c>
      <c r="F3" s="32">
        <v>0</v>
      </c>
      <c r="G3" s="32">
        <v>561.20000000000005</v>
      </c>
      <c r="H3" s="32">
        <v>0</v>
      </c>
      <c r="I3" s="32">
        <v>503.20000000000005</v>
      </c>
      <c r="J3" s="32">
        <v>0</v>
      </c>
      <c r="K3" s="32">
        <v>445.2</v>
      </c>
      <c r="L3" s="32">
        <v>0</v>
      </c>
      <c r="M3" s="32">
        <v>387.2</v>
      </c>
      <c r="N3" s="32">
        <v>0</v>
      </c>
      <c r="O3" s="32">
        <v>329.2</v>
      </c>
      <c r="P3" s="32">
        <v>0</v>
      </c>
      <c r="Q3" s="32">
        <v>271.20000000000005</v>
      </c>
      <c r="R3" s="32">
        <v>0</v>
      </c>
    </row>
    <row r="4" spans="1:18" x14ac:dyDescent="0.25">
      <c r="A4" s="1">
        <v>43891</v>
      </c>
      <c r="B4">
        <f t="shared" si="0"/>
        <v>2020</v>
      </c>
      <c r="C4">
        <f t="shared" si="1"/>
        <v>3</v>
      </c>
      <c r="D4" s="2">
        <v>3.8064516129032264</v>
      </c>
      <c r="E4" s="32">
        <v>502</v>
      </c>
      <c r="F4" s="32">
        <v>0</v>
      </c>
      <c r="G4" s="32">
        <v>440.00000000000006</v>
      </c>
      <c r="H4" s="32">
        <v>0</v>
      </c>
      <c r="I4" s="32">
        <v>378.00000000000006</v>
      </c>
      <c r="J4" s="32">
        <v>0</v>
      </c>
      <c r="K4" s="32">
        <v>316</v>
      </c>
      <c r="L4" s="32">
        <v>0</v>
      </c>
      <c r="M4" s="32">
        <v>254.00000000000006</v>
      </c>
      <c r="N4" s="32">
        <v>0</v>
      </c>
      <c r="O4" s="32">
        <v>195.30000000000007</v>
      </c>
      <c r="P4" s="32">
        <v>3.3000000000000007</v>
      </c>
      <c r="Q4" s="32">
        <v>138.1</v>
      </c>
      <c r="R4" s="32">
        <v>8.1000000000000014</v>
      </c>
    </row>
    <row r="5" spans="1:18" x14ac:dyDescent="0.25">
      <c r="A5" s="1">
        <v>43922</v>
      </c>
      <c r="B5">
        <f t="shared" si="0"/>
        <v>2020</v>
      </c>
      <c r="C5">
        <f t="shared" si="1"/>
        <v>4</v>
      </c>
      <c r="D5" s="2">
        <v>5.9666666666666659</v>
      </c>
      <c r="E5" s="32">
        <v>421</v>
      </c>
      <c r="F5" s="32">
        <v>0</v>
      </c>
      <c r="G5" s="32">
        <v>360.99999999999994</v>
      </c>
      <c r="H5" s="32">
        <v>0</v>
      </c>
      <c r="I5" s="32">
        <v>300.99999999999994</v>
      </c>
      <c r="J5" s="32">
        <v>0</v>
      </c>
      <c r="K5" s="32">
        <v>241.00000000000003</v>
      </c>
      <c r="L5" s="32">
        <v>0</v>
      </c>
      <c r="M5" s="32">
        <v>181.00000000000003</v>
      </c>
      <c r="N5" s="32">
        <v>0</v>
      </c>
      <c r="O5" s="32">
        <v>121.19999999999999</v>
      </c>
      <c r="P5" s="32">
        <v>0.19999999999999929</v>
      </c>
      <c r="Q5" s="32">
        <v>67.40000000000002</v>
      </c>
      <c r="R5" s="32">
        <v>6.3999999999999986</v>
      </c>
    </row>
    <row r="6" spans="1:18" x14ac:dyDescent="0.25">
      <c r="A6" s="1">
        <v>43952</v>
      </c>
      <c r="B6">
        <f t="shared" si="0"/>
        <v>2020</v>
      </c>
      <c r="C6">
        <f t="shared" si="1"/>
        <v>5</v>
      </c>
      <c r="D6" s="2">
        <v>11.177419354838708</v>
      </c>
      <c r="E6" s="32">
        <v>276.90000000000003</v>
      </c>
      <c r="F6" s="32">
        <v>3.3999999999999986</v>
      </c>
      <c r="G6" s="32">
        <v>221.5</v>
      </c>
      <c r="H6" s="32">
        <v>9.9999999999999964</v>
      </c>
      <c r="I6" s="32">
        <v>168.8</v>
      </c>
      <c r="J6" s="32">
        <v>19.299999999999997</v>
      </c>
      <c r="K6" s="32">
        <v>122.60000000000001</v>
      </c>
      <c r="L6" s="32">
        <v>35.1</v>
      </c>
      <c r="M6" s="32">
        <v>83.199999999999989</v>
      </c>
      <c r="N6" s="32">
        <v>57.7</v>
      </c>
      <c r="O6" s="32">
        <v>48.400000000000006</v>
      </c>
      <c r="P6" s="32">
        <v>84.9</v>
      </c>
      <c r="Q6" s="32">
        <v>23.700000000000003</v>
      </c>
      <c r="R6" s="32">
        <v>122.19999999999999</v>
      </c>
    </row>
    <row r="7" spans="1:18" x14ac:dyDescent="0.25">
      <c r="A7" s="1">
        <v>43983</v>
      </c>
      <c r="B7">
        <f t="shared" si="0"/>
        <v>2020</v>
      </c>
      <c r="C7">
        <f t="shared" si="1"/>
        <v>6</v>
      </c>
      <c r="D7" s="2">
        <v>19.97666666666667</v>
      </c>
      <c r="E7" s="32">
        <v>48</v>
      </c>
      <c r="F7" s="32">
        <v>47.300000000000018</v>
      </c>
      <c r="G7" s="32">
        <v>26.8</v>
      </c>
      <c r="H7" s="32">
        <v>86.100000000000023</v>
      </c>
      <c r="I7" s="32">
        <v>11.700000000000001</v>
      </c>
      <c r="J7" s="32">
        <v>131</v>
      </c>
      <c r="K7" s="32">
        <v>3.0999999999999996</v>
      </c>
      <c r="L7" s="32">
        <v>182.39999999999995</v>
      </c>
      <c r="M7" s="32">
        <v>0</v>
      </c>
      <c r="N7" s="32">
        <v>239.29999999999998</v>
      </c>
      <c r="O7" s="32">
        <v>0</v>
      </c>
      <c r="P7" s="32">
        <v>299.29999999999995</v>
      </c>
      <c r="Q7" s="32">
        <v>0</v>
      </c>
      <c r="R7" s="32">
        <v>359.29999999999995</v>
      </c>
    </row>
    <row r="8" spans="1:18" x14ac:dyDescent="0.25">
      <c r="A8" s="1">
        <v>44013</v>
      </c>
      <c r="B8">
        <f t="shared" si="0"/>
        <v>2020</v>
      </c>
      <c r="C8">
        <f t="shared" si="1"/>
        <v>7</v>
      </c>
      <c r="D8" s="2">
        <v>24.532258064516125</v>
      </c>
      <c r="E8" s="32">
        <v>0.39999999999999858</v>
      </c>
      <c r="F8" s="32">
        <v>140.9</v>
      </c>
      <c r="G8" s="32">
        <v>0</v>
      </c>
      <c r="H8" s="32">
        <v>202.5</v>
      </c>
      <c r="I8" s="32">
        <v>0</v>
      </c>
      <c r="J8" s="32">
        <v>264.5</v>
      </c>
      <c r="K8" s="32">
        <v>0</v>
      </c>
      <c r="L8" s="32">
        <v>326.5</v>
      </c>
      <c r="M8" s="32">
        <v>0</v>
      </c>
      <c r="N8" s="32">
        <v>388.5</v>
      </c>
      <c r="O8" s="32">
        <v>0</v>
      </c>
      <c r="P8" s="32">
        <v>450.49999999999994</v>
      </c>
      <c r="Q8" s="32">
        <v>0</v>
      </c>
      <c r="R8" s="32">
        <v>512.5</v>
      </c>
    </row>
    <row r="9" spans="1:18" x14ac:dyDescent="0.25">
      <c r="A9" s="1">
        <v>44044</v>
      </c>
      <c r="B9">
        <f t="shared" si="0"/>
        <v>2020</v>
      </c>
      <c r="C9">
        <f t="shared" si="1"/>
        <v>8</v>
      </c>
      <c r="D9" s="2">
        <v>21.920967741935485</v>
      </c>
      <c r="E9" s="32">
        <v>9.0999999999999979</v>
      </c>
      <c r="F9" s="32">
        <v>68.650000000000006</v>
      </c>
      <c r="G9" s="32">
        <v>0</v>
      </c>
      <c r="H9" s="32">
        <v>121.55</v>
      </c>
      <c r="I9" s="32">
        <v>0</v>
      </c>
      <c r="J9" s="32">
        <v>183.54999999999998</v>
      </c>
      <c r="K9" s="32">
        <v>0</v>
      </c>
      <c r="L9" s="32">
        <v>245.54999999999998</v>
      </c>
      <c r="M9" s="32">
        <v>0</v>
      </c>
      <c r="N9" s="32">
        <v>307.55</v>
      </c>
      <c r="O9" s="32">
        <v>0</v>
      </c>
      <c r="P9" s="32">
        <v>369.55</v>
      </c>
      <c r="Q9" s="32">
        <v>0</v>
      </c>
      <c r="R9" s="32">
        <v>431.55</v>
      </c>
    </row>
    <row r="10" spans="1:18" x14ac:dyDescent="0.25">
      <c r="A10" s="1">
        <v>44075</v>
      </c>
      <c r="B10">
        <f t="shared" si="0"/>
        <v>2020</v>
      </c>
      <c r="C10">
        <f t="shared" si="1"/>
        <v>9</v>
      </c>
      <c r="D10" s="2">
        <v>17.376666666666665</v>
      </c>
      <c r="E10" s="32">
        <v>92.700000000000031</v>
      </c>
      <c r="F10" s="32">
        <v>13.999999999999996</v>
      </c>
      <c r="G10" s="32">
        <v>52.900000000000006</v>
      </c>
      <c r="H10" s="32">
        <v>34.199999999999989</v>
      </c>
      <c r="I10" s="32">
        <v>23.400000000000002</v>
      </c>
      <c r="J10" s="32">
        <v>64.699999999999989</v>
      </c>
      <c r="K10" s="32">
        <v>6.7999999999999989</v>
      </c>
      <c r="L10" s="32">
        <v>108.09999999999998</v>
      </c>
      <c r="M10" s="32">
        <v>1.5999999999999996</v>
      </c>
      <c r="N10" s="32">
        <v>162.9</v>
      </c>
      <c r="O10" s="32">
        <v>0</v>
      </c>
      <c r="P10" s="32">
        <v>221.3</v>
      </c>
      <c r="Q10" s="32">
        <v>0</v>
      </c>
      <c r="R10" s="32">
        <v>281.3</v>
      </c>
    </row>
    <row r="11" spans="1:18" x14ac:dyDescent="0.25">
      <c r="A11" s="1">
        <v>44105</v>
      </c>
      <c r="B11">
        <f t="shared" si="0"/>
        <v>2020</v>
      </c>
      <c r="C11">
        <f t="shared" si="1"/>
        <v>10</v>
      </c>
      <c r="D11" s="2">
        <v>10.483870967741934</v>
      </c>
      <c r="E11" s="32">
        <v>295.00000000000006</v>
      </c>
      <c r="F11" s="32">
        <v>0</v>
      </c>
      <c r="G11" s="32">
        <v>233</v>
      </c>
      <c r="H11" s="32">
        <v>0</v>
      </c>
      <c r="I11" s="32">
        <v>172.3</v>
      </c>
      <c r="J11" s="32">
        <v>1.3000000000000007</v>
      </c>
      <c r="K11" s="32">
        <v>116.69999999999999</v>
      </c>
      <c r="L11" s="32">
        <v>7.6999999999999993</v>
      </c>
      <c r="M11" s="32">
        <v>72.5</v>
      </c>
      <c r="N11" s="32">
        <v>25.5</v>
      </c>
      <c r="O11" s="32">
        <v>39.5</v>
      </c>
      <c r="P11" s="32">
        <v>54.499999999999986</v>
      </c>
      <c r="Q11" s="32">
        <v>16.299999999999997</v>
      </c>
      <c r="R11" s="32">
        <v>93.3</v>
      </c>
    </row>
    <row r="12" spans="1:18" x14ac:dyDescent="0.25">
      <c r="A12" s="1">
        <v>44136</v>
      </c>
      <c r="B12">
        <f t="shared" si="0"/>
        <v>2020</v>
      </c>
      <c r="C12">
        <f t="shared" si="1"/>
        <v>11</v>
      </c>
      <c r="D12" s="2">
        <v>8.1366666666666667</v>
      </c>
      <c r="E12" s="32">
        <v>355.90000000000003</v>
      </c>
      <c r="F12" s="32">
        <v>0</v>
      </c>
      <c r="G12" s="32">
        <v>295.90000000000003</v>
      </c>
      <c r="H12" s="32">
        <v>0</v>
      </c>
      <c r="I12" s="32">
        <v>236.6</v>
      </c>
      <c r="J12" s="32">
        <v>0.69999999999999929</v>
      </c>
      <c r="K12" s="32">
        <v>184.59999999999997</v>
      </c>
      <c r="L12" s="32">
        <v>8.6999999999999993</v>
      </c>
      <c r="M12" s="32">
        <v>137</v>
      </c>
      <c r="N12" s="32">
        <v>21.099999999999998</v>
      </c>
      <c r="O12" s="32">
        <v>95.699999999999989</v>
      </c>
      <c r="P12" s="32">
        <v>39.799999999999997</v>
      </c>
      <c r="Q12" s="32">
        <v>58.5</v>
      </c>
      <c r="R12" s="32">
        <v>62.600000000000009</v>
      </c>
    </row>
    <row r="13" spans="1:18" x14ac:dyDescent="0.25">
      <c r="A13" s="1">
        <v>44166</v>
      </c>
      <c r="B13">
        <f t="shared" si="0"/>
        <v>2020</v>
      </c>
      <c r="C13">
        <f t="shared" si="1"/>
        <v>12</v>
      </c>
      <c r="D13" s="2">
        <v>1.4806451612903222</v>
      </c>
      <c r="E13" s="32">
        <v>574.10000000000014</v>
      </c>
      <c r="F13" s="32">
        <v>0</v>
      </c>
      <c r="G13" s="32">
        <v>512.10000000000014</v>
      </c>
      <c r="H13" s="32">
        <v>0</v>
      </c>
      <c r="I13" s="32">
        <v>450.10000000000008</v>
      </c>
      <c r="J13" s="32">
        <v>0</v>
      </c>
      <c r="K13" s="32">
        <v>388.10000000000008</v>
      </c>
      <c r="L13" s="32">
        <v>0</v>
      </c>
      <c r="M13" s="32">
        <v>326.09999999999997</v>
      </c>
      <c r="N13" s="32">
        <v>0</v>
      </c>
      <c r="O13" s="32">
        <v>264.09999999999997</v>
      </c>
      <c r="P13" s="32">
        <v>0</v>
      </c>
      <c r="Q13" s="32">
        <v>202.29999999999998</v>
      </c>
      <c r="R13" s="32">
        <v>0.19999999999999929</v>
      </c>
    </row>
    <row r="14" spans="1:18" x14ac:dyDescent="0.25">
      <c r="G14" s="38" t="s">
        <v>62</v>
      </c>
      <c r="H14" s="38"/>
      <c r="J14" s="33"/>
      <c r="K14" s="33"/>
      <c r="L14" s="33" t="s">
        <v>63</v>
      </c>
      <c r="M14" s="33" t="s">
        <v>63</v>
      </c>
    </row>
    <row r="15" spans="1:18" x14ac:dyDescent="0.25">
      <c r="G15" s="38"/>
      <c r="H15" s="38"/>
      <c r="J15" s="33" t="s">
        <v>64</v>
      </c>
      <c r="K15" s="33"/>
      <c r="L15" s="33"/>
      <c r="M15" s="33" t="s">
        <v>64</v>
      </c>
    </row>
    <row r="16" spans="1:18" x14ac:dyDescent="0.25">
      <c r="J16" s="33"/>
      <c r="K16" s="33" t="s">
        <v>65</v>
      </c>
      <c r="L16" s="33" t="s">
        <v>65</v>
      </c>
      <c r="M16" s="33"/>
    </row>
  </sheetData>
  <mergeCells count="1">
    <mergeCell ref="G14:H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92D0-26D1-4CEB-A94F-83C151A7A1E0}">
  <dimension ref="B1:V48"/>
  <sheetViews>
    <sheetView workbookViewId="0">
      <selection activeCell="Q13" sqref="Q13"/>
    </sheetView>
  </sheetViews>
  <sheetFormatPr defaultRowHeight="15" x14ac:dyDescent="0.25"/>
  <cols>
    <col min="1" max="1" width="2.85546875" customWidth="1"/>
    <col min="2" max="2" width="9.7109375" bestFit="1" customWidth="1"/>
    <col min="4" max="4" width="14" bestFit="1" customWidth="1"/>
    <col min="5" max="5" width="13.140625" customWidth="1"/>
    <col min="8" max="8" width="11.28515625" bestFit="1" customWidth="1"/>
    <col min="17" max="17" width="22.140625" customWidth="1"/>
    <col min="18" max="18" width="11.28515625" customWidth="1"/>
    <col min="19" max="19" width="11.5703125" bestFit="1" customWidth="1"/>
    <col min="20" max="20" width="14.28515625" bestFit="1" customWidth="1"/>
    <col min="21" max="21" width="13.28515625" bestFit="1" customWidth="1"/>
    <col min="22" max="22" width="14.28515625" bestFit="1" customWidth="1"/>
  </cols>
  <sheetData>
    <row r="1" spans="2:5" ht="15.75" thickBot="1" x14ac:dyDescent="0.3"/>
    <row r="2" spans="2:5" ht="15.75" thickBot="1" x14ac:dyDescent="0.3">
      <c r="B2" s="22" t="s">
        <v>16</v>
      </c>
      <c r="C2" s="23" t="s">
        <v>15</v>
      </c>
      <c r="D2" s="22" t="s">
        <v>52</v>
      </c>
      <c r="E2" s="24" t="s">
        <v>53</v>
      </c>
    </row>
    <row r="3" spans="2:5" x14ac:dyDescent="0.25">
      <c r="B3" s="34"/>
      <c r="C3" s="35"/>
      <c r="D3" s="34" t="s">
        <v>66</v>
      </c>
      <c r="E3" s="36" t="s">
        <v>67</v>
      </c>
    </row>
    <row r="4" spans="2:5" x14ac:dyDescent="0.25">
      <c r="B4" s="19" t="s">
        <v>41</v>
      </c>
      <c r="C4" s="25">
        <v>2020</v>
      </c>
      <c r="D4" s="20">
        <v>42516448.579999998</v>
      </c>
      <c r="E4" s="21">
        <f t="shared" ref="E4:E14" si="0">U18</f>
        <v>42716922.675752401</v>
      </c>
    </row>
    <row r="5" spans="2:5" x14ac:dyDescent="0.25">
      <c r="B5" s="13" t="s">
        <v>42</v>
      </c>
      <c r="C5" s="26">
        <v>2020</v>
      </c>
      <c r="D5" s="17">
        <v>38488600.189999998</v>
      </c>
      <c r="E5" s="14">
        <f t="shared" si="0"/>
        <v>40220990.714415908</v>
      </c>
    </row>
    <row r="6" spans="2:5" x14ac:dyDescent="0.25">
      <c r="B6" s="13" t="s">
        <v>43</v>
      </c>
      <c r="C6" s="26">
        <v>2020</v>
      </c>
      <c r="D6" s="17">
        <v>39755113.109999999</v>
      </c>
      <c r="E6" s="14">
        <f t="shared" si="0"/>
        <v>39076824.733576886</v>
      </c>
    </row>
    <row r="7" spans="2:5" x14ac:dyDescent="0.25">
      <c r="B7" s="13" t="s">
        <v>44</v>
      </c>
      <c r="C7" s="26">
        <v>2020</v>
      </c>
      <c r="D7" s="17">
        <v>38132382.469999999</v>
      </c>
      <c r="E7" s="14">
        <f t="shared" si="0"/>
        <v>36766299.557752036</v>
      </c>
    </row>
    <row r="8" spans="2:5" x14ac:dyDescent="0.25">
      <c r="B8" s="13" t="s">
        <v>45</v>
      </c>
      <c r="C8" s="26">
        <v>2020</v>
      </c>
      <c r="D8" s="17">
        <v>43264464.340000004</v>
      </c>
      <c r="E8" s="14">
        <f t="shared" si="0"/>
        <v>39286955.655251704</v>
      </c>
    </row>
    <row r="9" spans="2:5" x14ac:dyDescent="0.25">
      <c r="B9" s="13" t="s">
        <v>46</v>
      </c>
      <c r="C9" s="26">
        <v>2020</v>
      </c>
      <c r="D9" s="17">
        <v>57216742.850000001</v>
      </c>
      <c r="E9" s="14">
        <f t="shared" si="0"/>
        <v>49514638.652330734</v>
      </c>
    </row>
    <row r="10" spans="2:5" x14ac:dyDescent="0.25">
      <c r="B10" s="13" t="s">
        <v>47</v>
      </c>
      <c r="C10" s="26">
        <v>2020</v>
      </c>
      <c r="D10" s="17">
        <v>70056273.280000001</v>
      </c>
      <c r="E10" s="14">
        <f t="shared" si="0"/>
        <v>61914374.30831828</v>
      </c>
    </row>
    <row r="11" spans="2:5" x14ac:dyDescent="0.25">
      <c r="B11" s="13" t="s">
        <v>48</v>
      </c>
      <c r="C11" s="26">
        <v>2020</v>
      </c>
      <c r="D11" s="17">
        <v>61586601.520000003</v>
      </c>
      <c r="E11" s="14">
        <f t="shared" si="0"/>
        <v>56001826.495480962</v>
      </c>
    </row>
    <row r="12" spans="2:5" x14ac:dyDescent="0.25">
      <c r="B12" s="13" t="s">
        <v>49</v>
      </c>
      <c r="C12" s="26">
        <v>2020</v>
      </c>
      <c r="D12" s="17">
        <v>44585553.600000001</v>
      </c>
      <c r="E12" s="14">
        <f t="shared" si="0"/>
        <v>42234982.975343131</v>
      </c>
    </row>
    <row r="13" spans="2:5" x14ac:dyDescent="0.25">
      <c r="B13" s="13" t="s">
        <v>50</v>
      </c>
      <c r="C13" s="26">
        <v>2020</v>
      </c>
      <c r="D13" s="17">
        <v>38381542.490000002</v>
      </c>
      <c r="E13" s="14">
        <f t="shared" si="0"/>
        <v>37521762.143704005</v>
      </c>
    </row>
    <row r="14" spans="2:5" ht="15.75" thickBot="1" x14ac:dyDescent="0.3">
      <c r="B14" s="15" t="s">
        <v>51</v>
      </c>
      <c r="C14" s="27">
        <v>2020</v>
      </c>
      <c r="D14" s="18">
        <v>38725212.869999997</v>
      </c>
      <c r="E14" s="16">
        <f t="shared" si="0"/>
        <v>37271382.669609636</v>
      </c>
    </row>
    <row r="17" spans="2:22" x14ac:dyDescent="0.25">
      <c r="B17" s="1" t="s">
        <v>54</v>
      </c>
      <c r="C17" t="s">
        <v>15</v>
      </c>
      <c r="D17" s="4" t="s">
        <v>55</v>
      </c>
      <c r="E17" s="5" t="s">
        <v>9</v>
      </c>
      <c r="F17" s="5" t="s">
        <v>8</v>
      </c>
      <c r="G17" t="s">
        <v>26</v>
      </c>
      <c r="H17" t="s">
        <v>27</v>
      </c>
      <c r="I17" t="s">
        <v>28</v>
      </c>
      <c r="K17" t="s">
        <v>17</v>
      </c>
      <c r="L17" s="5" t="str">
        <f>E17</f>
        <v>HDD12</v>
      </c>
      <c r="M17" s="5" t="str">
        <f>F17</f>
        <v>CDD14</v>
      </c>
      <c r="N17" s="5" t="str">
        <f>G17</f>
        <v>Trend</v>
      </c>
      <c r="O17" s="5" t="str">
        <f>H17</f>
        <v>Ont_FTEAdj</v>
      </c>
      <c r="P17" s="5" t="str">
        <f>I17</f>
        <v>Shoulder</v>
      </c>
      <c r="Q17" s="4" t="s">
        <v>56</v>
      </c>
      <c r="R17" s="5" t="s">
        <v>57</v>
      </c>
      <c r="S17" t="s">
        <v>18</v>
      </c>
      <c r="T17" s="37" t="s">
        <v>40</v>
      </c>
      <c r="U17" s="7"/>
    </row>
    <row r="18" spans="2:22" x14ac:dyDescent="0.25">
      <c r="B18" s="1">
        <v>43831</v>
      </c>
      <c r="C18">
        <v>2020</v>
      </c>
      <c r="D18" s="3">
        <v>45678556.692104727</v>
      </c>
      <c r="E18">
        <v>365.8</v>
      </c>
      <c r="F18">
        <v>0</v>
      </c>
      <c r="G18">
        <v>121</v>
      </c>
      <c r="H18" s="9">
        <v>7454.6982999999991</v>
      </c>
      <c r="I18">
        <v>0</v>
      </c>
      <c r="K18" s="11">
        <f t="shared" ref="K18:K28" si="1">$M$36</f>
        <v>-4.43077580563601</v>
      </c>
      <c r="L18">
        <f t="shared" ref="L18:L28" si="2">E18*$M$37</f>
        <v>2.893090117256707</v>
      </c>
      <c r="M18">
        <f t="shared" ref="M18:M28" si="3">F18*$M$38</f>
        <v>0</v>
      </c>
      <c r="N18">
        <f t="shared" ref="N18:N28" si="4">G18*$M$39</f>
        <v>-5.3893552744369115</v>
      </c>
      <c r="O18">
        <f t="shared" ref="O18:O28" si="5">H18*$M$40</f>
        <v>30.966986066939711</v>
      </c>
      <c r="P18">
        <f t="shared" ref="P18:P28" si="6">I18*$M$41</f>
        <v>0</v>
      </c>
      <c r="Q18" s="4">
        <v>61510</v>
      </c>
      <c r="R18" s="5">
        <v>31</v>
      </c>
      <c r="S18" s="10">
        <f t="shared" ref="S18:S28" si="7">SUM(K18:P18)*Q18*R18</f>
        <v>45839607.723993726</v>
      </c>
      <c r="T18" s="10">
        <f t="shared" ref="T18:T28" si="8">$T$29/12</f>
        <v>3122685.0482413247</v>
      </c>
      <c r="U18" s="12">
        <f t="shared" ref="U18:U28" si="9">S18-T18</f>
        <v>42716922.675752401</v>
      </c>
    </row>
    <row r="19" spans="2:22" x14ac:dyDescent="0.25">
      <c r="B19" s="1">
        <v>43862</v>
      </c>
      <c r="C19">
        <v>2020</v>
      </c>
      <c r="D19" s="3">
        <v>41650708.302104726</v>
      </c>
      <c r="E19">
        <v>387.2</v>
      </c>
      <c r="F19">
        <v>0</v>
      </c>
      <c r="G19">
        <v>122</v>
      </c>
      <c r="H19" s="9">
        <v>7486.287299999999</v>
      </c>
      <c r="I19">
        <v>0</v>
      </c>
      <c r="K19" s="11">
        <f t="shared" si="1"/>
        <v>-4.43077580563601</v>
      </c>
      <c r="L19">
        <f t="shared" si="2"/>
        <v>3.0623414253739663</v>
      </c>
      <c r="M19">
        <f t="shared" si="3"/>
        <v>0</v>
      </c>
      <c r="N19">
        <f t="shared" si="4"/>
        <v>-5.4338954006719273</v>
      </c>
      <c r="O19">
        <f t="shared" si="5"/>
        <v>31.098207490463793</v>
      </c>
      <c r="P19">
        <f t="shared" si="6"/>
        <v>0</v>
      </c>
      <c r="Q19" s="4">
        <v>61517</v>
      </c>
      <c r="R19" s="5">
        <v>29</v>
      </c>
      <c r="S19" s="10">
        <f t="shared" si="7"/>
        <v>43343675.762657233</v>
      </c>
      <c r="T19" s="10">
        <f t="shared" si="8"/>
        <v>3122685.0482413247</v>
      </c>
      <c r="U19" s="12">
        <f t="shared" si="9"/>
        <v>40220990.714415908</v>
      </c>
    </row>
    <row r="20" spans="2:22" x14ac:dyDescent="0.25">
      <c r="B20" s="1">
        <v>43891</v>
      </c>
      <c r="C20">
        <v>2020</v>
      </c>
      <c r="D20" s="3">
        <v>42917221.222104728</v>
      </c>
      <c r="E20">
        <v>254.00000000000006</v>
      </c>
      <c r="F20">
        <v>0</v>
      </c>
      <c r="G20">
        <v>123</v>
      </c>
      <c r="H20" s="9">
        <v>7511.0489999999991</v>
      </c>
      <c r="I20">
        <v>1</v>
      </c>
      <c r="K20" s="11">
        <f t="shared" si="1"/>
        <v>-4.43077580563601</v>
      </c>
      <c r="L20">
        <f t="shared" si="2"/>
        <v>2.0088706664385012</v>
      </c>
      <c r="M20">
        <f t="shared" si="3"/>
        <v>0</v>
      </c>
      <c r="N20">
        <f t="shared" si="4"/>
        <v>-5.4784355269069431</v>
      </c>
      <c r="O20">
        <f t="shared" si="5"/>
        <v>31.201068154710089</v>
      </c>
      <c r="P20">
        <f t="shared" si="6"/>
        <v>-1.1856007853709201</v>
      </c>
      <c r="Q20" s="4">
        <v>61554</v>
      </c>
      <c r="R20" s="5">
        <v>31</v>
      </c>
      <c r="S20" s="10">
        <f t="shared" si="7"/>
        <v>42199509.781818211</v>
      </c>
      <c r="T20" s="10">
        <f t="shared" si="8"/>
        <v>3122685.0482413247</v>
      </c>
      <c r="U20" s="12">
        <f t="shared" si="9"/>
        <v>39076824.733576886</v>
      </c>
    </row>
    <row r="21" spans="2:22" x14ac:dyDescent="0.25">
      <c r="B21" s="1">
        <v>43922</v>
      </c>
      <c r="C21">
        <v>2020</v>
      </c>
      <c r="D21" s="3">
        <v>41294490.582104728</v>
      </c>
      <c r="E21">
        <v>181.00000000000003</v>
      </c>
      <c r="F21">
        <v>0</v>
      </c>
      <c r="G21">
        <v>124</v>
      </c>
      <c r="H21" s="9">
        <v>7535.9125999999987</v>
      </c>
      <c r="I21">
        <v>1</v>
      </c>
      <c r="K21" s="11">
        <f t="shared" si="1"/>
        <v>-4.43077580563601</v>
      </c>
      <c r="L21">
        <f t="shared" si="2"/>
        <v>1.4315180733282231</v>
      </c>
      <c r="M21">
        <f t="shared" si="3"/>
        <v>0</v>
      </c>
      <c r="N21">
        <f t="shared" si="4"/>
        <v>-5.5229756531419589</v>
      </c>
      <c r="O21">
        <f t="shared" si="5"/>
        <v>31.30435211387098</v>
      </c>
      <c r="P21">
        <f t="shared" si="6"/>
        <v>-1.1856007853709201</v>
      </c>
      <c r="Q21" s="4">
        <v>61567</v>
      </c>
      <c r="R21" s="5">
        <v>30</v>
      </c>
      <c r="S21" s="10">
        <f t="shared" si="7"/>
        <v>39888984.60599336</v>
      </c>
      <c r="T21" s="10">
        <f t="shared" si="8"/>
        <v>3122685.0482413247</v>
      </c>
      <c r="U21" s="12">
        <f t="shared" si="9"/>
        <v>36766299.557752036</v>
      </c>
    </row>
    <row r="22" spans="2:22" x14ac:dyDescent="0.25">
      <c r="B22" s="1">
        <v>43952</v>
      </c>
      <c r="C22">
        <v>2020</v>
      </c>
      <c r="D22" s="3">
        <v>46426572.452104732</v>
      </c>
      <c r="E22">
        <v>83.199999999999989</v>
      </c>
      <c r="F22">
        <v>35.1</v>
      </c>
      <c r="G22">
        <v>125</v>
      </c>
      <c r="H22" s="9">
        <v>7553.4393999999993</v>
      </c>
      <c r="I22">
        <v>1</v>
      </c>
      <c r="K22" s="11">
        <f t="shared" si="1"/>
        <v>-4.43077580563601</v>
      </c>
      <c r="L22">
        <f t="shared" si="2"/>
        <v>0.65802377735308359</v>
      </c>
      <c r="M22">
        <f t="shared" si="3"/>
        <v>1.3598851458444103</v>
      </c>
      <c r="N22">
        <f t="shared" si="4"/>
        <v>-5.5675157793769747</v>
      </c>
      <c r="O22">
        <f t="shared" si="5"/>
        <v>31.377158839181117</v>
      </c>
      <c r="P22">
        <f t="shared" si="6"/>
        <v>-1.1856007853709201</v>
      </c>
      <c r="Q22" s="4">
        <v>61593</v>
      </c>
      <c r="R22" s="5">
        <v>31</v>
      </c>
      <c r="S22" s="10">
        <f t="shared" si="7"/>
        <v>42409640.703493029</v>
      </c>
      <c r="T22" s="10">
        <f t="shared" si="8"/>
        <v>3122685.0482413247</v>
      </c>
      <c r="U22" s="12">
        <f t="shared" si="9"/>
        <v>39286955.655251704</v>
      </c>
    </row>
    <row r="23" spans="2:22" x14ac:dyDescent="0.25">
      <c r="B23" s="1">
        <v>43983</v>
      </c>
      <c r="C23">
        <v>2020</v>
      </c>
      <c r="D23" s="3">
        <v>60378850.96210473</v>
      </c>
      <c r="E23">
        <v>0</v>
      </c>
      <c r="F23">
        <v>182.39999999999995</v>
      </c>
      <c r="G23">
        <v>126</v>
      </c>
      <c r="H23" s="9">
        <v>7571.4756999999991</v>
      </c>
      <c r="I23">
        <v>0</v>
      </c>
      <c r="K23" s="11">
        <f t="shared" si="1"/>
        <v>-4.43077580563601</v>
      </c>
      <c r="L23">
        <f t="shared" si="2"/>
        <v>0</v>
      </c>
      <c r="M23">
        <f t="shared" si="3"/>
        <v>7.0667535784051383</v>
      </c>
      <c r="N23">
        <f t="shared" si="4"/>
        <v>-5.6120559056119905</v>
      </c>
      <c r="O23">
        <f t="shared" si="5"/>
        <v>31.452082039064223</v>
      </c>
      <c r="P23">
        <f t="shared" si="6"/>
        <v>0</v>
      </c>
      <c r="Q23" s="4">
        <v>61616</v>
      </c>
      <c r="R23" s="5">
        <v>30</v>
      </c>
      <c r="S23" s="10">
        <f t="shared" si="7"/>
        <v>52637323.700572059</v>
      </c>
      <c r="T23" s="10">
        <f t="shared" si="8"/>
        <v>3122685.0482413247</v>
      </c>
      <c r="U23" s="12">
        <f t="shared" si="9"/>
        <v>49514638.652330734</v>
      </c>
    </row>
    <row r="24" spans="2:22" x14ac:dyDescent="0.25">
      <c r="B24" s="1">
        <v>44013</v>
      </c>
      <c r="C24">
        <v>2020</v>
      </c>
      <c r="D24" s="3">
        <v>73218381.39210473</v>
      </c>
      <c r="E24" s="2">
        <v>0</v>
      </c>
      <c r="F24" s="2">
        <v>326.5</v>
      </c>
      <c r="G24">
        <v>127</v>
      </c>
      <c r="H24" s="9">
        <v>7574.1250999999993</v>
      </c>
      <c r="I24">
        <v>0</v>
      </c>
      <c r="K24" s="11">
        <f t="shared" si="1"/>
        <v>-4.43077580563601</v>
      </c>
      <c r="L24">
        <f t="shared" si="2"/>
        <v>0</v>
      </c>
      <c r="M24">
        <f t="shared" si="3"/>
        <v>12.649643878011394</v>
      </c>
      <c r="N24">
        <f t="shared" si="4"/>
        <v>-5.6565960318470063</v>
      </c>
      <c r="O24">
        <f t="shared" si="5"/>
        <v>31.463087706843663</v>
      </c>
      <c r="P24">
        <f t="shared" si="6"/>
        <v>0</v>
      </c>
      <c r="Q24" s="4">
        <v>61659</v>
      </c>
      <c r="R24" s="5">
        <v>31</v>
      </c>
      <c r="S24" s="10">
        <f t="shared" si="7"/>
        <v>65037059.356559604</v>
      </c>
      <c r="T24" s="10">
        <f t="shared" si="8"/>
        <v>3122685.0482413247</v>
      </c>
      <c r="U24" s="12">
        <f t="shared" si="9"/>
        <v>61914374.30831828</v>
      </c>
    </row>
    <row r="25" spans="2:22" x14ac:dyDescent="0.25">
      <c r="B25" s="1">
        <v>44044</v>
      </c>
      <c r="C25">
        <v>2020</v>
      </c>
      <c r="D25" s="3">
        <v>64748709.632104732</v>
      </c>
      <c r="E25" s="2">
        <v>0</v>
      </c>
      <c r="F25" s="2">
        <v>245.54999999999998</v>
      </c>
      <c r="G25">
        <v>128</v>
      </c>
      <c r="H25" s="9">
        <v>7591.1423999999997</v>
      </c>
      <c r="I25">
        <v>0</v>
      </c>
      <c r="K25" s="11">
        <f t="shared" si="1"/>
        <v>-4.43077580563601</v>
      </c>
      <c r="L25">
        <f t="shared" si="2"/>
        <v>0</v>
      </c>
      <c r="M25">
        <f t="shared" si="3"/>
        <v>9.5133845459286306</v>
      </c>
      <c r="N25">
        <f t="shared" si="4"/>
        <v>-5.7011361580820221</v>
      </c>
      <c r="O25">
        <f t="shared" si="5"/>
        <v>31.533777957580831</v>
      </c>
      <c r="P25">
        <f t="shared" si="6"/>
        <v>0</v>
      </c>
      <c r="Q25" s="4">
        <v>61692.603959562686</v>
      </c>
      <c r="R25" s="5">
        <v>31</v>
      </c>
      <c r="S25" s="10">
        <f t="shared" si="7"/>
        <v>59124511.543722287</v>
      </c>
      <c r="T25" s="10">
        <f t="shared" si="8"/>
        <v>3122685.0482413247</v>
      </c>
      <c r="U25" s="12">
        <f t="shared" si="9"/>
        <v>56001826.495480962</v>
      </c>
    </row>
    <row r="26" spans="2:22" x14ac:dyDescent="0.25">
      <c r="B26" s="1">
        <v>44075</v>
      </c>
      <c r="C26">
        <v>2020</v>
      </c>
      <c r="D26" s="3">
        <v>47747661.71210473</v>
      </c>
      <c r="E26" s="2">
        <v>1.5999999999999996</v>
      </c>
      <c r="F26" s="2">
        <v>108.09999999999998</v>
      </c>
      <c r="G26">
        <v>129</v>
      </c>
      <c r="H26" s="9">
        <v>7620.3876999999993</v>
      </c>
      <c r="I26">
        <v>1</v>
      </c>
      <c r="K26" s="11">
        <f t="shared" si="1"/>
        <v>-4.43077580563601</v>
      </c>
      <c r="L26">
        <f t="shared" si="2"/>
        <v>1.2654303410636222E-2</v>
      </c>
      <c r="M26">
        <f t="shared" si="3"/>
        <v>4.1881363038683963</v>
      </c>
      <c r="N26">
        <f t="shared" si="4"/>
        <v>-5.7456762843170379</v>
      </c>
      <c r="O26">
        <f t="shared" si="5"/>
        <v>31.655263598069254</v>
      </c>
      <c r="P26">
        <f t="shared" si="6"/>
        <v>-1.1856007853709201</v>
      </c>
      <c r="Q26" s="4">
        <v>61726.226233176814</v>
      </c>
      <c r="R26" s="5">
        <v>30</v>
      </c>
      <c r="S26" s="10">
        <f t="shared" si="7"/>
        <v>45357668.023584455</v>
      </c>
      <c r="T26" s="10">
        <f t="shared" si="8"/>
        <v>3122685.0482413247</v>
      </c>
      <c r="U26" s="12">
        <f t="shared" si="9"/>
        <v>42234982.975343131</v>
      </c>
    </row>
    <row r="27" spans="2:22" x14ac:dyDescent="0.25">
      <c r="B27" s="1">
        <v>44105</v>
      </c>
      <c r="C27">
        <v>2020</v>
      </c>
      <c r="D27" s="3">
        <v>41543650.602104731</v>
      </c>
      <c r="E27" s="2">
        <v>72.5</v>
      </c>
      <c r="F27" s="2">
        <v>7.6999999999999993</v>
      </c>
      <c r="G27">
        <v>130</v>
      </c>
      <c r="H27" s="9">
        <v>7646.5759999999991</v>
      </c>
      <c r="I27">
        <v>1</v>
      </c>
      <c r="K27" s="11">
        <f t="shared" si="1"/>
        <v>-4.43077580563601</v>
      </c>
      <c r="L27">
        <f t="shared" si="2"/>
        <v>0.57339812329445394</v>
      </c>
      <c r="M27">
        <f t="shared" si="3"/>
        <v>0.29832238242170822</v>
      </c>
      <c r="N27">
        <f t="shared" si="4"/>
        <v>-5.7902164105520537</v>
      </c>
      <c r="O27">
        <f t="shared" si="5"/>
        <v>31.764050391119863</v>
      </c>
      <c r="P27">
        <f t="shared" si="6"/>
        <v>-1.1856007853709201</v>
      </c>
      <c r="Q27" s="4">
        <v>61759.866830823492</v>
      </c>
      <c r="R27" s="5">
        <v>31</v>
      </c>
      <c r="S27" s="10">
        <f t="shared" si="7"/>
        <v>40644447.191945329</v>
      </c>
      <c r="T27" s="10">
        <f t="shared" si="8"/>
        <v>3122685.0482413247</v>
      </c>
      <c r="U27" s="12">
        <f t="shared" si="9"/>
        <v>37521762.143704005</v>
      </c>
    </row>
    <row r="28" spans="2:22" x14ac:dyDescent="0.25">
      <c r="B28" s="1">
        <v>44136</v>
      </c>
      <c r="C28">
        <v>2020</v>
      </c>
      <c r="D28" s="3">
        <v>41887320.982104726</v>
      </c>
      <c r="E28" s="2">
        <v>137</v>
      </c>
      <c r="F28" s="2">
        <v>8.6999999999999993</v>
      </c>
      <c r="G28">
        <v>131</v>
      </c>
      <c r="H28" s="9">
        <v>7660.1286999999993</v>
      </c>
      <c r="I28">
        <v>1</v>
      </c>
      <c r="K28" s="11">
        <f t="shared" si="1"/>
        <v>-4.43077580563601</v>
      </c>
      <c r="L28">
        <f t="shared" si="2"/>
        <v>1.0835247295357269</v>
      </c>
      <c r="M28">
        <f t="shared" si="3"/>
        <v>0.33706554896998203</v>
      </c>
      <c r="N28">
        <f t="shared" si="4"/>
        <v>-5.8347565367870695</v>
      </c>
      <c r="O28">
        <f t="shared" si="5"/>
        <v>31.820348614760842</v>
      </c>
      <c r="P28">
        <f t="shared" si="6"/>
        <v>-1.1856007853709201</v>
      </c>
      <c r="Q28" s="4">
        <v>61793.525762489262</v>
      </c>
      <c r="R28" s="5">
        <v>30</v>
      </c>
      <c r="S28" s="10">
        <f t="shared" si="7"/>
        <v>40394067.717850961</v>
      </c>
      <c r="T28" s="10">
        <f t="shared" si="8"/>
        <v>3122685.0482413247</v>
      </c>
      <c r="U28" s="12">
        <f t="shared" si="9"/>
        <v>37271382.669609636</v>
      </c>
    </row>
    <row r="29" spans="2:22" x14ac:dyDescent="0.25">
      <c r="B29" s="1"/>
      <c r="E29" s="3"/>
      <c r="F29" s="2"/>
      <c r="G29" s="2"/>
      <c r="I29" s="9"/>
      <c r="L29" s="11"/>
      <c r="R29" s="4"/>
      <c r="S29" s="5"/>
      <c r="T29" s="12">
        <v>37472220.578895897</v>
      </c>
      <c r="U29" s="10"/>
      <c r="V29" s="12"/>
    </row>
    <row r="31" spans="2:22" x14ac:dyDescent="0.25">
      <c r="L31" t="s">
        <v>19</v>
      </c>
    </row>
    <row r="32" spans="2:22" x14ac:dyDescent="0.25">
      <c r="L32" t="s">
        <v>20</v>
      </c>
    </row>
    <row r="33" spans="12:16" x14ac:dyDescent="0.25">
      <c r="L33" t="s">
        <v>21</v>
      </c>
    </row>
    <row r="35" spans="12:16" x14ac:dyDescent="0.25">
      <c r="M35" t="s">
        <v>22</v>
      </c>
      <c r="N35" t="s">
        <v>23</v>
      </c>
      <c r="O35" t="s">
        <v>24</v>
      </c>
      <c r="P35" t="s">
        <v>25</v>
      </c>
    </row>
    <row r="36" spans="12:16" x14ac:dyDescent="0.25">
      <c r="L36" t="s">
        <v>17</v>
      </c>
      <c r="M36" s="11">
        <v>-4.43077580563601</v>
      </c>
      <c r="N36" s="11">
        <v>13.000356945766899</v>
      </c>
      <c r="O36" s="11">
        <v>-0.34081955011848603</v>
      </c>
      <c r="P36" s="11">
        <v>0.73386673131574598</v>
      </c>
    </row>
    <row r="37" spans="12:16" x14ac:dyDescent="0.25">
      <c r="L37" t="s">
        <v>9</v>
      </c>
      <c r="M37" s="11">
        <v>7.9089396316476407E-3</v>
      </c>
      <c r="N37" s="11">
        <v>7.6967949639928604E-4</v>
      </c>
      <c r="O37" s="11">
        <v>10.275627282066401</v>
      </c>
      <c r="P37" s="11">
        <v>6.3009469455825E-18</v>
      </c>
    </row>
    <row r="38" spans="12:16" x14ac:dyDescent="0.25">
      <c r="L38" t="s">
        <v>8</v>
      </c>
      <c r="M38" s="11">
        <v>3.8743166548273797E-2</v>
      </c>
      <c r="N38" s="11">
        <v>1.47740643228596E-3</v>
      </c>
      <c r="O38" s="11">
        <v>26.2237700483862</v>
      </c>
      <c r="P38" s="11">
        <v>4.1739928801181598E-50</v>
      </c>
    </row>
    <row r="39" spans="12:16" x14ac:dyDescent="0.25">
      <c r="L39" t="s">
        <v>26</v>
      </c>
      <c r="M39" s="11">
        <v>-4.4540126235015798E-2</v>
      </c>
      <c r="N39" s="11">
        <v>1.54624873513624E-2</v>
      </c>
      <c r="O39" s="11">
        <v>-2.8805279010360101</v>
      </c>
      <c r="P39" s="11">
        <v>4.7440108997380799E-3</v>
      </c>
    </row>
    <row r="40" spans="12:16" x14ac:dyDescent="0.25">
      <c r="L40" t="s">
        <v>27</v>
      </c>
      <c r="M40" s="11">
        <v>4.1540227143652096E-3</v>
      </c>
      <c r="N40" s="11">
        <v>2.0086554954418401E-3</v>
      </c>
      <c r="O40" s="11">
        <v>2.0680613095634102</v>
      </c>
      <c r="P40" s="11">
        <v>4.0896828001426799E-2</v>
      </c>
    </row>
    <row r="41" spans="12:16" x14ac:dyDescent="0.25">
      <c r="L41" t="s">
        <v>28</v>
      </c>
      <c r="M41" s="11">
        <v>-1.1856007853709201</v>
      </c>
      <c r="N41" s="11">
        <v>0.20415783157708101</v>
      </c>
      <c r="O41" s="11">
        <v>-5.8072755583872402</v>
      </c>
      <c r="P41" s="11">
        <v>5.8374374752376199E-8</v>
      </c>
    </row>
    <row r="42" spans="12:16" x14ac:dyDescent="0.25">
      <c r="M42" s="6"/>
      <c r="N42" s="6"/>
    </row>
    <row r="43" spans="12:16" x14ac:dyDescent="0.25">
      <c r="L43" t="s">
        <v>29</v>
      </c>
    </row>
    <row r="44" spans="12:16" x14ac:dyDescent="0.25">
      <c r="L44" t="s">
        <v>30</v>
      </c>
      <c r="M44">
        <v>25.1885027019297</v>
      </c>
      <c r="N44" t="s">
        <v>31</v>
      </c>
      <c r="O44">
        <v>3.5830594275226701</v>
      </c>
    </row>
    <row r="45" spans="12:16" x14ac:dyDescent="0.25">
      <c r="L45" t="s">
        <v>32</v>
      </c>
      <c r="M45">
        <v>72.869690617219007</v>
      </c>
      <c r="N45" t="s">
        <v>33</v>
      </c>
      <c r="O45">
        <v>0.79950472946177498</v>
      </c>
    </row>
    <row r="46" spans="12:16" x14ac:dyDescent="0.25">
      <c r="L46" t="s">
        <v>34</v>
      </c>
      <c r="M46">
        <v>0.95233825442519304</v>
      </c>
      <c r="N46" t="s">
        <v>35</v>
      </c>
      <c r="O46">
        <v>0.95024782698770205</v>
      </c>
    </row>
    <row r="47" spans="12:16" x14ac:dyDescent="0.25">
      <c r="L47" t="s">
        <v>36</v>
      </c>
      <c r="M47">
        <v>342.09334940373498</v>
      </c>
      <c r="N47" t="s">
        <v>37</v>
      </c>
      <c r="O47" s="6">
        <v>6.9477042656160495E-67</v>
      </c>
    </row>
    <row r="48" spans="12:16" x14ac:dyDescent="0.25">
      <c r="L48" t="s">
        <v>38</v>
      </c>
      <c r="M48">
        <v>-9.5414995436109602E-3</v>
      </c>
      <c r="N48" t="s">
        <v>39</v>
      </c>
      <c r="O48" s="6">
        <v>1.99295029961151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d)</vt:lpstr>
      <vt:lpstr>Part e)</vt:lpstr>
      <vt:lpstr>Part 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Adam Pappas</cp:lastModifiedBy>
  <dcterms:created xsi:type="dcterms:W3CDTF">2021-01-24T20:33:34Z</dcterms:created>
  <dcterms:modified xsi:type="dcterms:W3CDTF">2021-02-01T20:43:45Z</dcterms:modified>
</cp:coreProperties>
</file>