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urlington Hydro\IRs\"/>
    </mc:Choice>
  </mc:AlternateContent>
  <xr:revisionPtr revIDLastSave="0" documentId="13_ncr:1_{4971ABFC-A4D9-4AD4-9918-BD1594BDFA4A}" xr6:coauthVersionLast="46" xr6:coauthVersionMax="46" xr10:uidLastSave="{00000000-0000-0000-0000-000000000000}"/>
  <bookViews>
    <workbookView xWindow="28680" yWindow="-120" windowWidth="29040" windowHeight="15840" activeTab="2" xr2:uid="{0C5FF4CE-066B-4169-B953-F7F0A19A32AE}"/>
  </bookViews>
  <sheets>
    <sheet name="Part c)" sheetId="1" r:id="rId1"/>
    <sheet name="Part g)" sheetId="2" r:id="rId2"/>
    <sheet name="Part h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2" l="1"/>
  <c r="L10" i="2"/>
  <c r="M10" i="2"/>
  <c r="N10" i="2"/>
  <c r="S10" i="2" s="1"/>
  <c r="O10" i="2"/>
  <c r="P10" i="2"/>
  <c r="K11" i="2"/>
  <c r="S11" i="2" s="1"/>
  <c r="L11" i="2"/>
  <c r="M11" i="2"/>
  <c r="N11" i="2"/>
  <c r="O11" i="2"/>
  <c r="P11" i="2"/>
  <c r="K12" i="2"/>
  <c r="S12" i="2" s="1"/>
  <c r="L12" i="2"/>
  <c r="M12" i="2"/>
  <c r="N12" i="2"/>
  <c r="O12" i="2"/>
  <c r="P12" i="2"/>
  <c r="K13" i="2"/>
  <c r="L13" i="2"/>
  <c r="M13" i="2"/>
  <c r="N13" i="2"/>
  <c r="O13" i="2"/>
  <c r="P13" i="2"/>
  <c r="S13" i="2"/>
  <c r="K14" i="2"/>
  <c r="L14" i="2"/>
  <c r="M14" i="2"/>
  <c r="N14" i="2"/>
  <c r="S14" i="2" s="1"/>
  <c r="O14" i="2"/>
  <c r="P14" i="2"/>
  <c r="K15" i="2"/>
  <c r="S15" i="2" s="1"/>
  <c r="L15" i="2"/>
  <c r="M15" i="2"/>
  <c r="N15" i="2"/>
  <c r="O15" i="2"/>
  <c r="P15" i="2"/>
  <c r="K16" i="2"/>
  <c r="S16" i="2" s="1"/>
  <c r="L16" i="2"/>
  <c r="M16" i="2"/>
  <c r="N16" i="2"/>
  <c r="O16" i="2"/>
  <c r="P16" i="2"/>
  <c r="K17" i="2"/>
  <c r="L17" i="2"/>
  <c r="M17" i="2"/>
  <c r="N17" i="2"/>
  <c r="O17" i="2"/>
  <c r="P17" i="2"/>
  <c r="S17" i="2"/>
  <c r="K18" i="2"/>
  <c r="L18" i="2"/>
  <c r="M18" i="2"/>
  <c r="N18" i="2"/>
  <c r="S18" i="2" s="1"/>
  <c r="O18" i="2"/>
  <c r="P18" i="2"/>
  <c r="K19" i="2"/>
  <c r="S19" i="2" s="1"/>
  <c r="L19" i="2"/>
  <c r="M19" i="2"/>
  <c r="N19" i="2"/>
  <c r="O19" i="2"/>
  <c r="P19" i="2"/>
  <c r="K20" i="2"/>
  <c r="S20" i="2" s="1"/>
  <c r="L20" i="2"/>
  <c r="M20" i="2"/>
  <c r="N20" i="2"/>
  <c r="O20" i="2"/>
  <c r="P20" i="2"/>
  <c r="K21" i="2"/>
  <c r="L21" i="2"/>
  <c r="M21" i="2"/>
  <c r="N21" i="2"/>
  <c r="O21" i="2"/>
  <c r="P21" i="2"/>
  <c r="S21" i="2"/>
  <c r="K22" i="2"/>
  <c r="L22" i="2"/>
  <c r="M22" i="2"/>
  <c r="N22" i="2"/>
  <c r="S22" i="2" s="1"/>
  <c r="O22" i="2"/>
  <c r="P22" i="2"/>
  <c r="K23" i="2"/>
  <c r="S23" i="2" s="1"/>
  <c r="L23" i="2"/>
  <c r="M23" i="2"/>
  <c r="N23" i="2"/>
  <c r="O23" i="2"/>
  <c r="P23" i="2"/>
  <c r="K24" i="2"/>
  <c r="S24" i="2" s="1"/>
  <c r="L24" i="2"/>
  <c r="M24" i="2"/>
  <c r="N24" i="2"/>
  <c r="O24" i="2"/>
  <c r="P24" i="2"/>
  <c r="K25" i="2"/>
  <c r="L25" i="2"/>
  <c r="M25" i="2"/>
  <c r="N25" i="2"/>
  <c r="O25" i="2"/>
  <c r="P25" i="2"/>
  <c r="S25" i="2"/>
  <c r="K26" i="2"/>
  <c r="L26" i="2"/>
  <c r="M26" i="2"/>
  <c r="N26" i="2"/>
  <c r="S26" i="2" s="1"/>
  <c r="O26" i="2"/>
  <c r="P26" i="2"/>
  <c r="K27" i="2"/>
  <c r="S27" i="2" s="1"/>
  <c r="L27" i="2"/>
  <c r="M27" i="2"/>
  <c r="N27" i="2"/>
  <c r="O27" i="2"/>
  <c r="P27" i="2"/>
  <c r="K28" i="2"/>
  <c r="S28" i="2" s="1"/>
  <c r="L28" i="2"/>
  <c r="M28" i="2"/>
  <c r="N28" i="2"/>
  <c r="O28" i="2"/>
  <c r="P28" i="2"/>
  <c r="K29" i="2"/>
  <c r="L29" i="2"/>
  <c r="M29" i="2"/>
  <c r="N29" i="2"/>
  <c r="O29" i="2"/>
  <c r="P29" i="2"/>
  <c r="S29" i="2"/>
  <c r="K30" i="2"/>
  <c r="L30" i="2"/>
  <c r="M30" i="2"/>
  <c r="N30" i="2"/>
  <c r="S30" i="2" s="1"/>
  <c r="O30" i="2"/>
  <c r="P30" i="2"/>
  <c r="K31" i="2"/>
  <c r="S31" i="2" s="1"/>
  <c r="L31" i="2"/>
  <c r="M31" i="2"/>
  <c r="N31" i="2"/>
  <c r="O31" i="2"/>
  <c r="P31" i="2"/>
  <c r="K32" i="2"/>
  <c r="S32" i="2" s="1"/>
  <c r="L32" i="2"/>
  <c r="M32" i="2"/>
  <c r="N32" i="2"/>
  <c r="O32" i="2"/>
  <c r="P32" i="2"/>
  <c r="G5" i="4"/>
  <c r="G6" i="4"/>
  <c r="G7" i="4"/>
  <c r="G8" i="4"/>
  <c r="G9" i="4"/>
  <c r="G10" i="4"/>
  <c r="G11" i="4"/>
  <c r="G12" i="4"/>
  <c r="G13" i="4"/>
  <c r="G14" i="4"/>
  <c r="G4" i="4"/>
  <c r="F5" i="4"/>
  <c r="F6" i="4"/>
  <c r="F7" i="4"/>
  <c r="F8" i="4"/>
  <c r="F9" i="4"/>
  <c r="F10" i="4"/>
  <c r="F11" i="4"/>
  <c r="F12" i="4"/>
  <c r="F13" i="4"/>
  <c r="F14" i="4"/>
  <c r="F4" i="4"/>
  <c r="T62" i="4"/>
  <c r="P62" i="4"/>
  <c r="O62" i="4"/>
  <c r="N62" i="4"/>
  <c r="M62" i="4"/>
  <c r="L62" i="4"/>
  <c r="K62" i="4"/>
  <c r="T61" i="4"/>
  <c r="P61" i="4"/>
  <c r="O61" i="4"/>
  <c r="N61" i="4"/>
  <c r="M61" i="4"/>
  <c r="L61" i="4"/>
  <c r="K61" i="4"/>
  <c r="T60" i="4"/>
  <c r="P60" i="4"/>
  <c r="O60" i="4"/>
  <c r="N60" i="4"/>
  <c r="M60" i="4"/>
  <c r="L60" i="4"/>
  <c r="K60" i="4"/>
  <c r="T59" i="4"/>
  <c r="P59" i="4"/>
  <c r="O59" i="4"/>
  <c r="N59" i="4"/>
  <c r="M59" i="4"/>
  <c r="L59" i="4"/>
  <c r="K59" i="4"/>
  <c r="S59" i="4" s="1"/>
  <c r="U59" i="4" s="1"/>
  <c r="T58" i="4"/>
  <c r="P58" i="4"/>
  <c r="O58" i="4"/>
  <c r="N58" i="4"/>
  <c r="M58" i="4"/>
  <c r="L58" i="4"/>
  <c r="K58" i="4"/>
  <c r="T57" i="4"/>
  <c r="P57" i="4"/>
  <c r="O57" i="4"/>
  <c r="N57" i="4"/>
  <c r="M57" i="4"/>
  <c r="L57" i="4"/>
  <c r="K57" i="4"/>
  <c r="T56" i="4"/>
  <c r="P56" i="4"/>
  <c r="O56" i="4"/>
  <c r="N56" i="4"/>
  <c r="M56" i="4"/>
  <c r="L56" i="4"/>
  <c r="K56" i="4"/>
  <c r="T55" i="4"/>
  <c r="P55" i="4"/>
  <c r="O55" i="4"/>
  <c r="N55" i="4"/>
  <c r="M55" i="4"/>
  <c r="L55" i="4"/>
  <c r="K55" i="4"/>
  <c r="S55" i="4" s="1"/>
  <c r="U55" i="4" s="1"/>
  <c r="T54" i="4"/>
  <c r="P54" i="4"/>
  <c r="O54" i="4"/>
  <c r="N54" i="4"/>
  <c r="M54" i="4"/>
  <c r="L54" i="4"/>
  <c r="K54" i="4"/>
  <c r="T53" i="4"/>
  <c r="P53" i="4"/>
  <c r="O53" i="4"/>
  <c r="N53" i="4"/>
  <c r="M53" i="4"/>
  <c r="L53" i="4"/>
  <c r="K53" i="4"/>
  <c r="T52" i="4"/>
  <c r="P52" i="4"/>
  <c r="O52" i="4"/>
  <c r="N52" i="4"/>
  <c r="M52" i="4"/>
  <c r="L52" i="4"/>
  <c r="K52" i="4"/>
  <c r="T47" i="4"/>
  <c r="P47" i="4"/>
  <c r="O47" i="4"/>
  <c r="N47" i="4"/>
  <c r="M47" i="4"/>
  <c r="L47" i="4"/>
  <c r="K47" i="4"/>
  <c r="S47" i="4" s="1"/>
  <c r="U47" i="4" s="1"/>
  <c r="T46" i="4"/>
  <c r="P46" i="4"/>
  <c r="O46" i="4"/>
  <c r="N46" i="4"/>
  <c r="M46" i="4"/>
  <c r="L46" i="4"/>
  <c r="K46" i="4"/>
  <c r="T45" i="4"/>
  <c r="P45" i="4"/>
  <c r="O45" i="4"/>
  <c r="N45" i="4"/>
  <c r="M45" i="4"/>
  <c r="L45" i="4"/>
  <c r="K45" i="4"/>
  <c r="T44" i="4"/>
  <c r="P44" i="4"/>
  <c r="O44" i="4"/>
  <c r="N44" i="4"/>
  <c r="M44" i="4"/>
  <c r="L44" i="4"/>
  <c r="S44" i="4" s="1"/>
  <c r="U44" i="4" s="1"/>
  <c r="K44" i="4"/>
  <c r="T43" i="4"/>
  <c r="P43" i="4"/>
  <c r="O43" i="4"/>
  <c r="N43" i="4"/>
  <c r="M43" i="4"/>
  <c r="L43" i="4"/>
  <c r="K43" i="4"/>
  <c r="S43" i="4" s="1"/>
  <c r="U43" i="4" s="1"/>
  <c r="T42" i="4"/>
  <c r="P42" i="4"/>
  <c r="O42" i="4"/>
  <c r="N42" i="4"/>
  <c r="M42" i="4"/>
  <c r="L42" i="4"/>
  <c r="K42" i="4"/>
  <c r="T41" i="4"/>
  <c r="P41" i="4"/>
  <c r="O41" i="4"/>
  <c r="N41" i="4"/>
  <c r="M41" i="4"/>
  <c r="L41" i="4"/>
  <c r="K41" i="4"/>
  <c r="T40" i="4"/>
  <c r="P40" i="4"/>
  <c r="O40" i="4"/>
  <c r="N40" i="4"/>
  <c r="M40" i="4"/>
  <c r="L40" i="4"/>
  <c r="K40" i="4"/>
  <c r="T39" i="4"/>
  <c r="P39" i="4"/>
  <c r="O39" i="4"/>
  <c r="N39" i="4"/>
  <c r="M39" i="4"/>
  <c r="L39" i="4"/>
  <c r="K39" i="4"/>
  <c r="S39" i="4" s="1"/>
  <c r="U39" i="4" s="1"/>
  <c r="T38" i="4"/>
  <c r="P38" i="4"/>
  <c r="O38" i="4"/>
  <c r="N38" i="4"/>
  <c r="M38" i="4"/>
  <c r="L38" i="4"/>
  <c r="K38" i="4"/>
  <c r="T37" i="4"/>
  <c r="P37" i="4"/>
  <c r="O37" i="4"/>
  <c r="N37" i="4"/>
  <c r="M37" i="4"/>
  <c r="L37" i="4"/>
  <c r="K37" i="4"/>
  <c r="T32" i="4"/>
  <c r="P32" i="4"/>
  <c r="O32" i="4"/>
  <c r="N32" i="4"/>
  <c r="M32" i="4"/>
  <c r="L32" i="4"/>
  <c r="K32" i="4"/>
  <c r="T31" i="4"/>
  <c r="P31" i="4"/>
  <c r="O31" i="4"/>
  <c r="N31" i="4"/>
  <c r="M31" i="4"/>
  <c r="L31" i="4"/>
  <c r="K31" i="4"/>
  <c r="T30" i="4"/>
  <c r="P30" i="4"/>
  <c r="O30" i="4"/>
  <c r="N30" i="4"/>
  <c r="M30" i="4"/>
  <c r="L30" i="4"/>
  <c r="K30" i="4"/>
  <c r="T29" i="4"/>
  <c r="P29" i="4"/>
  <c r="O29" i="4"/>
  <c r="N29" i="4"/>
  <c r="M29" i="4"/>
  <c r="L29" i="4"/>
  <c r="K29" i="4"/>
  <c r="T28" i="4"/>
  <c r="P28" i="4"/>
  <c r="O28" i="4"/>
  <c r="N28" i="4"/>
  <c r="M28" i="4"/>
  <c r="L28" i="4"/>
  <c r="K28" i="4"/>
  <c r="T27" i="4"/>
  <c r="P27" i="4"/>
  <c r="O27" i="4"/>
  <c r="N27" i="4"/>
  <c r="M27" i="4"/>
  <c r="L27" i="4"/>
  <c r="K27" i="4"/>
  <c r="T26" i="4"/>
  <c r="P26" i="4"/>
  <c r="O26" i="4"/>
  <c r="N26" i="4"/>
  <c r="M26" i="4"/>
  <c r="L26" i="4"/>
  <c r="K26" i="4"/>
  <c r="T25" i="4"/>
  <c r="P25" i="4"/>
  <c r="O25" i="4"/>
  <c r="N25" i="4"/>
  <c r="M25" i="4"/>
  <c r="L25" i="4"/>
  <c r="K25" i="4"/>
  <c r="T24" i="4"/>
  <c r="P24" i="4"/>
  <c r="O24" i="4"/>
  <c r="N24" i="4"/>
  <c r="M24" i="4"/>
  <c r="L24" i="4"/>
  <c r="K24" i="4"/>
  <c r="T23" i="4"/>
  <c r="P23" i="4"/>
  <c r="O23" i="4"/>
  <c r="N23" i="4"/>
  <c r="M23" i="4"/>
  <c r="L23" i="4"/>
  <c r="K23" i="4"/>
  <c r="T22" i="4"/>
  <c r="P22" i="4"/>
  <c r="O22" i="4"/>
  <c r="N22" i="4"/>
  <c r="M22" i="4"/>
  <c r="L22" i="4"/>
  <c r="K22" i="4"/>
  <c r="P9" i="2"/>
  <c r="O9" i="2"/>
  <c r="S9" i="2" s="1"/>
  <c r="N9" i="2"/>
  <c r="M9" i="2"/>
  <c r="L9" i="2"/>
  <c r="K9" i="2"/>
  <c r="M40" i="1"/>
  <c r="M44" i="1"/>
  <c r="L36" i="1"/>
  <c r="L34" i="1"/>
  <c r="L35" i="1"/>
  <c r="K16" i="1"/>
  <c r="L16" i="1"/>
  <c r="M16" i="1"/>
  <c r="N16" i="1"/>
  <c r="P16" i="1"/>
  <c r="K17" i="1"/>
  <c r="L17" i="1"/>
  <c r="M17" i="1"/>
  <c r="N17" i="1"/>
  <c r="P17" i="1"/>
  <c r="K18" i="1"/>
  <c r="L18" i="1"/>
  <c r="M18" i="1"/>
  <c r="N18" i="1"/>
  <c r="P18" i="1"/>
  <c r="K19" i="1"/>
  <c r="L19" i="1"/>
  <c r="M19" i="1"/>
  <c r="N19" i="1"/>
  <c r="P19" i="1"/>
  <c r="K20" i="1"/>
  <c r="L20" i="1"/>
  <c r="M20" i="1"/>
  <c r="N20" i="1"/>
  <c r="P20" i="1"/>
  <c r="K21" i="1"/>
  <c r="L21" i="1"/>
  <c r="M21" i="1"/>
  <c r="N21" i="1"/>
  <c r="P21" i="1"/>
  <c r="K22" i="1"/>
  <c r="L22" i="1"/>
  <c r="M22" i="1"/>
  <c r="N22" i="1"/>
  <c r="P22" i="1"/>
  <c r="K23" i="1"/>
  <c r="L23" i="1"/>
  <c r="M23" i="1"/>
  <c r="N23" i="1"/>
  <c r="P23" i="1"/>
  <c r="K24" i="1"/>
  <c r="L24" i="1"/>
  <c r="M24" i="1"/>
  <c r="N24" i="1"/>
  <c r="P24" i="1"/>
  <c r="K25" i="1"/>
  <c r="L25" i="1"/>
  <c r="M25" i="1"/>
  <c r="N25" i="1"/>
  <c r="P25" i="1"/>
  <c r="P15" i="1"/>
  <c r="N15" i="1"/>
  <c r="M15" i="1"/>
  <c r="L15" i="1"/>
  <c r="K15" i="1"/>
  <c r="L3" i="1"/>
  <c r="L4" i="1"/>
  <c r="L5" i="1"/>
  <c r="L6" i="1"/>
  <c r="L7" i="1"/>
  <c r="L8" i="1"/>
  <c r="L9" i="1"/>
  <c r="L10" i="1"/>
  <c r="L11" i="1"/>
  <c r="L12" i="1"/>
  <c r="L2" i="1"/>
  <c r="J6" i="1"/>
  <c r="M41" i="1" s="1"/>
  <c r="F4" i="1"/>
  <c r="J4" i="1" s="1"/>
  <c r="M39" i="1" s="1"/>
  <c r="F5" i="1"/>
  <c r="J5" i="1" s="1"/>
  <c r="F6" i="1"/>
  <c r="J9" i="1" s="1"/>
  <c r="F7" i="1"/>
  <c r="J12" i="1" s="1"/>
  <c r="M47" i="1" s="1"/>
  <c r="M48" i="1" s="1"/>
  <c r="E2" i="2" l="1"/>
  <c r="E5" i="2" s="1"/>
  <c r="S25" i="4"/>
  <c r="U25" i="4" s="1"/>
  <c r="E7" i="4" s="1"/>
  <c r="S45" i="4"/>
  <c r="U45" i="4" s="1"/>
  <c r="S38" i="4"/>
  <c r="U38" i="4" s="1"/>
  <c r="S40" i="4"/>
  <c r="U40" i="4" s="1"/>
  <c r="S42" i="4"/>
  <c r="U42" i="4" s="1"/>
  <c r="S46" i="4"/>
  <c r="U46" i="4" s="1"/>
  <c r="S52" i="4"/>
  <c r="U52" i="4" s="1"/>
  <c r="S54" i="4"/>
  <c r="U54" i="4" s="1"/>
  <c r="S56" i="4"/>
  <c r="U56" i="4" s="1"/>
  <c r="S58" i="4"/>
  <c r="U58" i="4" s="1"/>
  <c r="S60" i="4"/>
  <c r="U60" i="4" s="1"/>
  <c r="S62" i="4"/>
  <c r="U62" i="4" s="1"/>
  <c r="S37" i="4"/>
  <c r="U37" i="4" s="1"/>
  <c r="S41" i="4"/>
  <c r="U41" i="4" s="1"/>
  <c r="S53" i="4"/>
  <c r="U53" i="4" s="1"/>
  <c r="S57" i="4"/>
  <c r="U57" i="4" s="1"/>
  <c r="S61" i="4"/>
  <c r="U61" i="4" s="1"/>
  <c r="S29" i="4"/>
  <c r="U29" i="4" s="1"/>
  <c r="E11" i="4" s="1"/>
  <c r="S23" i="4"/>
  <c r="U23" i="4" s="1"/>
  <c r="E5" i="4" s="1"/>
  <c r="S31" i="4"/>
  <c r="U31" i="4" s="1"/>
  <c r="E13" i="4" s="1"/>
  <c r="S22" i="4"/>
  <c r="U22" i="4" s="1"/>
  <c r="E4" i="4" s="1"/>
  <c r="S26" i="4"/>
  <c r="U26" i="4" s="1"/>
  <c r="E8" i="4" s="1"/>
  <c r="S30" i="4"/>
  <c r="U30" i="4" s="1"/>
  <c r="E12" i="4" s="1"/>
  <c r="S24" i="4"/>
  <c r="U24" i="4" s="1"/>
  <c r="E6" i="4" s="1"/>
  <c r="S28" i="4"/>
  <c r="U28" i="4" s="1"/>
  <c r="E10" i="4" s="1"/>
  <c r="S32" i="4"/>
  <c r="U32" i="4" s="1"/>
  <c r="E14" i="4" s="1"/>
  <c r="S27" i="4"/>
  <c r="U27" i="4" s="1"/>
  <c r="E9" i="4" s="1"/>
  <c r="L39" i="1"/>
  <c r="H17" i="1" s="1"/>
  <c r="J7" i="1"/>
  <c r="M42" i="1" s="1"/>
  <c r="O17" i="1"/>
  <c r="S17" i="1" s="1"/>
  <c r="T17" i="1" s="1"/>
  <c r="U17" i="1" s="1"/>
  <c r="J2" i="1"/>
  <c r="M37" i="1" s="1"/>
  <c r="L37" i="1" s="1"/>
  <c r="J3" i="1"/>
  <c r="M38" i="1" s="1"/>
  <c r="L38" i="1" s="1"/>
  <c r="H16" i="1" s="1"/>
  <c r="O16" i="1" s="1"/>
  <c r="S16" i="1" s="1"/>
  <c r="T16" i="1" s="1"/>
  <c r="U16" i="1" s="1"/>
  <c r="J10" i="1"/>
  <c r="M45" i="1" s="1"/>
  <c r="J11" i="1"/>
  <c r="M46" i="1" s="1"/>
  <c r="J8" i="1"/>
  <c r="M43" i="1" s="1"/>
  <c r="L40" i="1" l="1"/>
  <c r="L41" i="1"/>
  <c r="H19" i="1" s="1"/>
  <c r="O19" i="1" s="1"/>
  <c r="S19" i="1" s="1"/>
  <c r="T19" i="1" s="1"/>
  <c r="U19" i="1" s="1"/>
  <c r="L42" i="1"/>
  <c r="H15" i="1"/>
  <c r="O15" i="1" s="1"/>
  <c r="S15" i="1" s="1"/>
  <c r="T15" i="1" s="1"/>
  <c r="U15" i="1" s="1"/>
  <c r="H20" i="1"/>
  <c r="O20" i="1" s="1"/>
  <c r="S20" i="1" s="1"/>
  <c r="M6" i="1"/>
  <c r="N6" i="1" s="1"/>
  <c r="O6" i="1" s="1"/>
  <c r="M4" i="1"/>
  <c r="N4" i="1" s="1"/>
  <c r="O4" i="1" s="1"/>
  <c r="M3" i="1"/>
  <c r="N3" i="1" s="1"/>
  <c r="O3" i="1" s="1"/>
  <c r="M2" i="1" l="1"/>
  <c r="N2" i="1" s="1"/>
  <c r="O2" i="1" s="1"/>
  <c r="H18" i="1"/>
  <c r="O18" i="1" s="1"/>
  <c r="S18" i="1" s="1"/>
  <c r="L44" i="1"/>
  <c r="H22" i="1" s="1"/>
  <c r="O22" i="1" s="1"/>
  <c r="S22" i="1" s="1"/>
  <c r="L43" i="1"/>
  <c r="L45" i="1"/>
  <c r="M7" i="1"/>
  <c r="N7" i="1" s="1"/>
  <c r="O7" i="1" s="1"/>
  <c r="T20" i="1"/>
  <c r="U20" i="1" s="1"/>
  <c r="H23" i="1"/>
  <c r="O23" i="1" s="1"/>
  <c r="S23" i="1" s="1"/>
  <c r="M9" i="1" l="1"/>
  <c r="N9" i="1" s="1"/>
  <c r="O9" i="1" s="1"/>
  <c r="T22" i="1"/>
  <c r="U22" i="1" s="1"/>
  <c r="T18" i="1"/>
  <c r="U18" i="1" s="1"/>
  <c r="M5" i="1"/>
  <c r="N5" i="1" s="1"/>
  <c r="O5" i="1" s="1"/>
  <c r="L48" i="1"/>
  <c r="L47" i="1"/>
  <c r="H25" i="1" s="1"/>
  <c r="O25" i="1" s="1"/>
  <c r="S25" i="1" s="1"/>
  <c r="L46" i="1"/>
  <c r="H24" i="1" s="1"/>
  <c r="O24" i="1" s="1"/>
  <c r="S24" i="1" s="1"/>
  <c r="H21" i="1"/>
  <c r="O21" i="1" s="1"/>
  <c r="S21" i="1" s="1"/>
  <c r="T23" i="1"/>
  <c r="U23" i="1" s="1"/>
  <c r="M10" i="1"/>
  <c r="N10" i="1" s="1"/>
  <c r="O10" i="1" s="1"/>
  <c r="M11" i="1" l="1"/>
  <c r="N11" i="1" s="1"/>
  <c r="O11" i="1" s="1"/>
  <c r="T24" i="1"/>
  <c r="U24" i="1" s="1"/>
  <c r="T25" i="1"/>
  <c r="U25" i="1" s="1"/>
  <c r="M12" i="1"/>
  <c r="N12" i="1" s="1"/>
  <c r="O12" i="1" s="1"/>
  <c r="M8" i="1"/>
  <c r="N8" i="1" s="1"/>
  <c r="O8" i="1" s="1"/>
  <c r="T21" i="1"/>
  <c r="U21" i="1" s="1"/>
</calcChain>
</file>

<file path=xl/sharedStrings.xml><?xml version="1.0" encoding="utf-8"?>
<sst xmlns="http://schemas.openxmlformats.org/spreadsheetml/2006/main" count="222" uniqueCount="76">
  <si>
    <t>Date</t>
  </si>
  <si>
    <t>Year</t>
  </si>
  <si>
    <t>Month</t>
  </si>
  <si>
    <t>GS_lt_50_NoCDM</t>
  </si>
  <si>
    <t>HDD12</t>
  </si>
  <si>
    <t>CDD16</t>
  </si>
  <si>
    <t>Trend</t>
  </si>
  <si>
    <t>Tor_FTEAdj</t>
  </si>
  <si>
    <t>Shoulder</t>
  </si>
  <si>
    <t>const</t>
  </si>
  <si>
    <t>GS_lt_50_Customersomers</t>
  </si>
  <si>
    <t>Month Days</t>
  </si>
  <si>
    <t>Predicted</t>
  </si>
  <si>
    <t>Difference</t>
  </si>
  <si>
    <t xml:space="preserve"> GS_lt_50_NoCDM </t>
  </si>
  <si>
    <t>Model 2: Prais-Winsten, using observations 2010:01-2019:12 (T = 120)</t>
  </si>
  <si>
    <t>Dependent variable: AvgGSlt50D</t>
  </si>
  <si>
    <t>rho = 0.198428</t>
  </si>
  <si>
    <t>coefficient</t>
  </si>
  <si>
    <t>std. error</t>
  </si>
  <si>
    <t>t-ratio</t>
  </si>
  <si>
    <t>p-value</t>
  </si>
  <si>
    <t>Statistics based on the rho-differenced data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</si>
  <si>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</si>
  <si>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</si>
  <si>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</si>
  <si>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</si>
  <si>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</si>
  <si>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</si>
  <si>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F(5, 114)</t>
  </si>
  <si>
    <t>P-value(F)</t>
  </si>
  <si>
    <t>rho</t>
  </si>
  <si>
    <t>Durbin-Watson</t>
  </si>
  <si>
    <t>GDP Growth</t>
  </si>
  <si>
    <t>Scotia</t>
  </si>
  <si>
    <t>CIBC</t>
  </si>
  <si>
    <t xml:space="preserve">Average </t>
  </si>
  <si>
    <t>Q1</t>
  </si>
  <si>
    <t>Q2</t>
  </si>
  <si>
    <t>Q3</t>
  </si>
  <si>
    <t>Q4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</si>
  <si>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</si>
  <si>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</si>
  <si>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</si>
  <si>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</si>
  <si>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</si>
  <si>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</si>
  <si>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</si>
  <si>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</si>
  <si>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</si>
  <si>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</si>
  <si>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</si>
  <si>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Actual Consumption</t>
  </si>
  <si>
    <t>GDP %</t>
  </si>
  <si>
    <t>GDP</t>
  </si>
  <si>
    <t>Ont_FTEAdj</t>
  </si>
  <si>
    <t>Ont_FTE</t>
  </si>
  <si>
    <t>Tor_FTE</t>
  </si>
  <si>
    <t>Ham_FTEAdj</t>
  </si>
  <si>
    <t>Ham_FTE</t>
  </si>
  <si>
    <t>Tor_FTEAdj with Quarterly Forecast</t>
  </si>
  <si>
    <t>Actual</t>
  </si>
  <si>
    <t>Predicted/Normalized</t>
  </si>
  <si>
    <t>2021 With CDM</t>
  </si>
  <si>
    <t>Persisting CDM</t>
  </si>
  <si>
    <t>CDM Adjustment</t>
  </si>
  <si>
    <t>2021 Load Forecast</t>
  </si>
  <si>
    <t>Adjusted 2020 (ii)</t>
  </si>
  <si>
    <t>Pre-COVID Growth (iii)</t>
  </si>
  <si>
    <t>Actual FTEs</t>
  </si>
  <si>
    <t>Adjusted FTEs</t>
  </si>
  <si>
    <t>(i)</t>
  </si>
  <si>
    <t>Pre-Covid Growth</t>
  </si>
  <si>
    <t>(ii)</t>
  </si>
  <si>
    <t>(iii)</t>
  </si>
  <si>
    <t>GS_lt_50_Customers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</si>
</sst>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%"/>
    <numFmt numFmtId="167" formatCode="_(* #,##0_);_(* \(#,##0\);_(* &quot;-&quot;??_);_(@_)"/>
    <numFmt numFmtId="168" formatCode="0.000000"/>
    <numFmt numFmtId="169" formatCode="_(* #,##0.0_);_(* \(#,##0.0\);_(* &quot;-&quot;??_);_(@_)"/>
    <numFmt numFmtId="170" formatCode="#,##0.0"/>
    <numFmt numFmtId="171" formatCode="0\-0"/>
    <numFmt numFmtId="172" formatCode="##\-#"/>
    <numFmt numFmtId="173" formatCode="&quot;£ &quot;#,##0.00;[Red]\-&quot;£ &quot;#,##0.00"/>
    <numFmt numFmtId="174" formatCode="0.00000"/>
    <numFmt numFmtId="175" formatCode="0.000000000"/>
    <numFmt numFmtId="176" formatCode="_(* #,##0.00000_);_(* \(#,##0.00000\);_(* &quot;-&quot;?????_);_(@_)"/>
    <numFmt numFmtId="177" formatCode="_(* #,##0.000000_);_(* \(#,##0.0000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i/>
      <sz val="10"/>
      <color rgb="FFC00000"/>
      <name val="Times New Roman"/>
      <family val="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2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u/>
      <sz val="8"/>
      <color rgb="FF0000FF"/>
      <name val="Calibri"/>
      <family val="2"/>
      <scheme val="minor"/>
    </font>
    <font>
      <sz val="10"/>
      <color rgb="FFFF0000"/>
      <name val="Times New Roman"/>
      <family val="1"/>
    </font>
    <font>
      <sz val="10"/>
      <color theme="4"/>
      <name val="Times New Roman"/>
      <family val="1"/>
    </font>
    <font>
      <sz val="8"/>
      <name val="Calibri"/>
      <family val="2"/>
      <scheme val="minor"/>
    </font>
    <font>
      <sz val="11"/>
      <color theme="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7" fillId="0" borderId="0"/>
    <xf numFmtId="0" fontId="1" fillId="0" borderId="0"/>
    <xf numFmtId="0" fontId="16" fillId="0" borderId="0"/>
    <xf numFmtId="9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7" fillId="0" borderId="0"/>
    <xf numFmtId="170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69" fontId="17" fillId="0" borderId="0"/>
    <xf numFmtId="14" fontId="17" fillId="0" borderId="0"/>
    <xf numFmtId="171" fontId="17" fillId="0" borderId="0"/>
    <xf numFmtId="14" fontId="17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6" fillId="3" borderId="0" applyNumberFormat="0" applyBorder="0" applyAlignment="0" applyProtection="0"/>
    <xf numFmtId="0" fontId="9" fillId="6" borderId="4" applyNumberFormat="0" applyAlignment="0" applyProtection="0"/>
    <xf numFmtId="0" fontId="11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5" fontId="17" fillId="0" borderId="0" applyFont="0" applyFill="0" applyBorder="0" applyAlignment="0" applyProtection="0"/>
    <xf numFmtId="14" fontId="17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17" fillId="0" borderId="0" applyFont="0" applyFill="0" applyBorder="0" applyAlignment="0" applyProtection="0"/>
    <xf numFmtId="0" fontId="5" fillId="2" borderId="0" applyNumberFormat="0" applyBorder="0" applyAlignment="0" applyProtection="0"/>
    <xf numFmtId="38" fontId="24" fillId="3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0" fontId="24" fillId="35" borderId="10" applyNumberFormat="0" applyBorder="0" applyAlignment="0" applyProtection="0"/>
    <xf numFmtId="0" fontId="7" fillId="5" borderId="4" applyNumberFormat="0" applyAlignment="0" applyProtection="0"/>
    <xf numFmtId="0" fontId="10" fillId="0" borderId="6" applyNumberFormat="0" applyFill="0" applyAlignment="0" applyProtection="0"/>
    <xf numFmtId="172" fontId="17" fillId="0" borderId="0"/>
    <xf numFmtId="167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172" fontId="17" fillId="0" borderId="0"/>
    <xf numFmtId="0" fontId="20" fillId="4" borderId="0" applyNumberFormat="0" applyBorder="0" applyAlignment="0" applyProtection="0"/>
    <xf numFmtId="173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8" fillId="6" borderId="5" applyNumberFormat="0" applyAlignment="0" applyProtection="0"/>
    <xf numFmtId="10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6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12">
    <xf numFmtId="0" fontId="0" fillId="0" borderId="0" xfId="0"/>
    <xf numFmtId="0" fontId="16" fillId="0" borderId="0" xfId="3"/>
    <xf numFmtId="167" fontId="16" fillId="0" borderId="0" xfId="4" applyNumberFormat="1" applyFont="1"/>
    <xf numFmtId="0" fontId="16" fillId="0" borderId="0" xfId="3" applyFont="1"/>
    <xf numFmtId="43" fontId="16" fillId="0" borderId="0" xfId="3" applyNumberFormat="1" applyFont="1"/>
    <xf numFmtId="14" fontId="16" fillId="0" borderId="0" xfId="3" applyNumberFormat="1" applyFont="1"/>
    <xf numFmtId="1" fontId="16" fillId="0" borderId="0" xfId="3" applyNumberFormat="1" applyFont="1"/>
    <xf numFmtId="166" fontId="16" fillId="0" borderId="0" xfId="6" applyNumberFormat="1" applyFont="1"/>
    <xf numFmtId="166" fontId="16" fillId="0" borderId="0" xfId="3" applyNumberFormat="1" applyFont="1"/>
    <xf numFmtId="167" fontId="16" fillId="0" borderId="0" xfId="3" applyNumberFormat="1" applyFont="1"/>
    <xf numFmtId="9" fontId="16" fillId="0" borderId="0" xfId="3" applyNumberFormat="1"/>
    <xf numFmtId="170" fontId="16" fillId="0" borderId="0" xfId="3" applyNumberFormat="1"/>
    <xf numFmtId="0" fontId="0" fillId="0" borderId="16" xfId="0" applyBorder="1"/>
    <xf numFmtId="174" fontId="0" fillId="0" borderId="0" xfId="0" applyNumberFormat="1"/>
    <xf numFmtId="10" fontId="0" fillId="0" borderId="0" xfId="0" applyNumberFormat="1"/>
    <xf numFmtId="0" fontId="0" fillId="0" borderId="16" xfId="0" applyBorder="1"/>
    <xf numFmtId="0" fontId="0" fillId="0" borderId="17" xfId="0" applyBorder="1" applyAlignment="1">
      <alignment horizontal="center"/>
    </xf>
    <xf numFmtId="3" fontId="0" fillId="0" borderId="0" xfId="0" applyNumberFormat="1"/>
    <xf numFmtId="166" fontId="0" fillId="0" borderId="0" xfId="2" applyNumberFormat="1" applyFont="1"/>
    <xf numFmtId="166" fontId="29" fillId="0" borderId="0" xfId="2" applyNumberFormat="1" applyFont="1"/>
    <xf numFmtId="169" fontId="16" fillId="33" borderId="0" xfId="3" applyNumberFormat="1" applyFont="1" applyFill="1"/>
    <xf numFmtId="167" fontId="0" fillId="0" borderId="0" xfId="1" applyNumberFormat="1" applyFont="1"/>
    <xf numFmtId="2" fontId="16" fillId="33" borderId="0" xfId="3" applyNumberFormat="1" applyFill="1"/>
    <xf numFmtId="2" fontId="26" fillId="0" borderId="0" xfId="0" applyNumberFormat="1" applyFont="1"/>
    <xf numFmtId="167" fontId="0" fillId="0" borderId="19" xfId="1" applyNumberFormat="1" applyFont="1" applyBorder="1"/>
    <xf numFmtId="0" fontId="0" fillId="0" borderId="3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167" fontId="0" fillId="0" borderId="0" xfId="1" applyNumberFormat="1" applyFont="1"/>
    <xf numFmtId="167" fontId="0" fillId="0" borderId="0" xfId="0" applyNumberFormat="1"/>
    <xf numFmtId="1" fontId="0" fillId="0" borderId="0" xfId="0" applyNumberFormat="1"/>
    <xf numFmtId="43" fontId="0" fillId="0" borderId="0" xfId="0" applyNumberFormat="1"/>
    <xf numFmtId="43" fontId="17" fillId="0" borderId="0" xfId="1" applyFont="1"/>
    <xf numFmtId="2" fontId="0" fillId="0" borderId="0" xfId="0" applyNumberFormat="1"/>
    <xf numFmtId="14" fontId="0" fillId="0" borderId="0" xfId="0" applyNumberFormat="1"/>
    <xf numFmtId="0" fontId="0" fillId="0" borderId="0" xfId="0"/>
    <xf numFmtId="167" fontId="0" fillId="0" borderId="20" xfId="1" applyNumberFormat="1" applyFont="1" applyBorder="1" applyAlignment="1">
      <alignment horizontal="center"/>
    </xf>
    <xf numFmtId="167" fontId="16" fillId="0" borderId="21" xfId="301" applyNumberFormat="1" applyFont="1" applyBorder="1"/>
    <xf numFmtId="3" fontId="16" fillId="0" borderId="18" xfId="301" applyNumberFormat="1" applyFont="1" applyBorder="1"/>
    <xf numFmtId="169" fontId="16" fillId="0" borderId="24" xfId="301" applyNumberFormat="1" applyFont="1" applyBorder="1"/>
    <xf numFmtId="0" fontId="0" fillId="0" borderId="23" xfId="0" applyBorder="1"/>
    <xf numFmtId="0" fontId="0" fillId="0" borderId="19" xfId="0" applyBorder="1"/>
    <xf numFmtId="0" fontId="0" fillId="0" borderId="26" xfId="0" applyBorder="1"/>
    <xf numFmtId="9" fontId="0" fillId="0" borderId="0" xfId="0" applyNumberFormat="1"/>
    <xf numFmtId="15" fontId="0" fillId="0" borderId="0" xfId="0" applyNumberFormat="1"/>
    <xf numFmtId="177" fontId="16" fillId="0" borderId="0" xfId="3" applyNumberFormat="1" applyFont="1"/>
    <xf numFmtId="4" fontId="0" fillId="0" borderId="0" xfId="0" applyNumberFormat="1"/>
    <xf numFmtId="175" fontId="16" fillId="0" borderId="0" xfId="307" applyNumberFormat="1"/>
    <xf numFmtId="0" fontId="0" fillId="0" borderId="19" xfId="0" applyBorder="1"/>
    <xf numFmtId="174" fontId="0" fillId="0" borderId="0" xfId="0" applyNumberFormat="1"/>
    <xf numFmtId="0" fontId="16" fillId="0" borderId="0" xfId="307"/>
    <xf numFmtId="174" fontId="16" fillId="0" borderId="0" xfId="307" applyNumberFormat="1"/>
    <xf numFmtId="43" fontId="29" fillId="0" borderId="0" xfId="0" applyNumberFormat="1" applyFont="1"/>
    <xf numFmtId="167" fontId="29" fillId="0" borderId="0" xfId="0" applyNumberFormat="1" applyFont="1"/>
    <xf numFmtId="9" fontId="29" fillId="0" borderId="0" xfId="0" applyNumberFormat="1" applyFont="1"/>
    <xf numFmtId="0" fontId="29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7" fontId="0" fillId="0" borderId="26" xfId="1" applyNumberFormat="1" applyFont="1" applyBorder="1"/>
    <xf numFmtId="43" fontId="0" fillId="0" borderId="0" xfId="0" applyNumberFormat="1"/>
    <xf numFmtId="167" fontId="0" fillId="0" borderId="0" xfId="0" applyNumberFormat="1"/>
    <xf numFmtId="0" fontId="16" fillId="0" borderId="0" xfId="303"/>
    <xf numFmtId="0" fontId="16" fillId="0" borderId="0" xfId="309"/>
    <xf numFmtId="14" fontId="18" fillId="0" borderId="0" xfId="309" applyNumberFormat="1" applyFont="1"/>
    <xf numFmtId="0" fontId="18" fillId="0" borderId="0" xfId="309" applyNumberFormat="1" applyFont="1"/>
    <xf numFmtId="0" fontId="18" fillId="0" borderId="0" xfId="309" applyFont="1"/>
    <xf numFmtId="2" fontId="18" fillId="0" borderId="0" xfId="309" applyNumberFormat="1" applyFont="1"/>
    <xf numFmtId="170" fontId="16" fillId="0" borderId="0" xfId="309" applyNumberFormat="1" applyFont="1"/>
    <xf numFmtId="0" fontId="16" fillId="0" borderId="0" xfId="311"/>
    <xf numFmtId="176" fontId="16" fillId="0" borderId="0" xfId="301" applyNumberFormat="1" applyFont="1"/>
    <xf numFmtId="0" fontId="16" fillId="0" borderId="0" xfId="301"/>
    <xf numFmtId="167" fontId="16" fillId="0" borderId="0" xfId="305" applyNumberFormat="1" applyFont="1"/>
    <xf numFmtId="169" fontId="16" fillId="0" borderId="0" xfId="305" applyNumberFormat="1" applyFont="1"/>
    <xf numFmtId="0" fontId="16" fillId="0" borderId="0" xfId="301" applyFont="1"/>
    <xf numFmtId="43" fontId="16" fillId="0" borderId="0" xfId="301" applyNumberFormat="1" applyFont="1"/>
    <xf numFmtId="14" fontId="16" fillId="0" borderId="0" xfId="301" applyNumberFormat="1" applyFont="1"/>
    <xf numFmtId="1" fontId="16" fillId="0" borderId="0" xfId="301" applyNumberFormat="1" applyFont="1"/>
    <xf numFmtId="9" fontId="16" fillId="0" borderId="0" xfId="294" applyFont="1"/>
    <xf numFmtId="43" fontId="27" fillId="0" borderId="0" xfId="301" applyNumberFormat="1" applyFont="1"/>
    <xf numFmtId="2" fontId="16" fillId="36" borderId="0" xfId="301" applyNumberFormat="1" applyFont="1" applyFill="1"/>
    <xf numFmtId="174" fontId="16" fillId="0" borderId="0" xfId="301" applyNumberFormat="1" applyFont="1"/>
    <xf numFmtId="167" fontId="0" fillId="0" borderId="16" xfId="1" applyNumberFormat="1" applyFont="1" applyBorder="1"/>
    <xf numFmtId="0" fontId="16" fillId="0" borderId="0" xfId="315"/>
    <xf numFmtId="169" fontId="16" fillId="0" borderId="0" xfId="305" applyNumberFormat="1" applyFont="1"/>
    <xf numFmtId="174" fontId="16" fillId="0" borderId="0" xfId="315" applyNumberFormat="1"/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167" fontId="0" fillId="0" borderId="28" xfId="0" applyNumberFormat="1" applyBorder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2" xfId="1" applyNumberFormat="1" applyFon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167" fontId="0" fillId="0" borderId="10" xfId="0" applyNumberFormat="1" applyBorder="1" applyAlignment="1">
      <alignment horizontal="center"/>
    </xf>
    <xf numFmtId="167" fontId="0" fillId="0" borderId="10" xfId="1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5" xfId="0" applyFill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0" fontId="16" fillId="0" borderId="0" xfId="299"/>
    <xf numFmtId="168" fontId="16" fillId="0" borderId="0" xfId="299" applyNumberFormat="1"/>
    <xf numFmtId="174" fontId="16" fillId="0" borderId="0" xfId="299" applyNumberFormat="1"/>
    <xf numFmtId="0" fontId="16" fillId="0" borderId="0" xfId="322"/>
    <xf numFmtId="0" fontId="16" fillId="0" borderId="0" xfId="322" applyFont="1"/>
    <xf numFmtId="43" fontId="16" fillId="0" borderId="0" xfId="322" applyNumberFormat="1" applyFont="1"/>
    <xf numFmtId="14" fontId="16" fillId="0" borderId="0" xfId="322" applyNumberFormat="1" applyFont="1"/>
    <xf numFmtId="1" fontId="16" fillId="0" borderId="0" xfId="322" applyNumberFormat="1" applyFont="1"/>
    <xf numFmtId="43" fontId="16" fillId="0" borderId="0" xfId="323" applyNumberFormat="1" applyFont="1"/>
    <xf numFmtId="170" fontId="26" fillId="0" borderId="0" xfId="297" applyNumberFormat="1" applyFont="1"/>
    <xf numFmtId="170" fontId="16" fillId="0" borderId="0" xfId="297" applyNumberFormat="1" applyFont="1"/>
  </cellXfs>
  <cellStyles count="324">
    <cellStyle name="$" xfId="16" xr:uid="{5022B46A-ED92-4DEE-8479-F854878CDF05}"/>
    <cellStyle name="$.00" xfId="17" xr:uid="{BD4EE307-9AD9-4A08-A5C6-9A8FBA9E918E}"/>
    <cellStyle name="$_9. Rev2Cost_GDPIPI" xfId="18" xr:uid="{C764525D-8A27-4DC3-BECF-DB1C72126E38}"/>
    <cellStyle name="$_9. Rev2Cost_GDPIPI 2" xfId="19" xr:uid="{AA1AB575-3354-44FB-B523-412FCA180486}"/>
    <cellStyle name="$_9. Rev2Cost_GDPIPI_6.2 CBR B" xfId="20" xr:uid="{5AC3C054-BA2F-40F7-AFB1-87673FBCAC72}"/>
    <cellStyle name="$_9. Rev2Cost_GDPIPI_9. Shared Tax - Rate Rider" xfId="21" xr:uid="{410B452C-4BD0-496C-81DB-2796A50E0F99}"/>
    <cellStyle name="$_lists" xfId="22" xr:uid="{08449B7C-8E40-4C6E-9F95-39E6186A838C}"/>
    <cellStyle name="$_lists 2" xfId="23" xr:uid="{4C6F9F5D-6621-417B-9699-A470C6ECA359}"/>
    <cellStyle name="$_lists_4. Current Monthly Fixed Charge" xfId="24" xr:uid="{CCF1E5AC-66ED-40EC-9227-362874ED5E04}"/>
    <cellStyle name="$_lists_6.2 CBR B" xfId="25" xr:uid="{E66449E5-8714-4F3D-9061-D78A402C39C4}"/>
    <cellStyle name="$_lists_9. Shared Tax - Rate Rider" xfId="26" xr:uid="{57E5BAE2-859E-4C1D-AD5D-94EE29DA9206}"/>
    <cellStyle name="$_Sheet4" xfId="27" xr:uid="{646810EA-8532-4FAB-9E43-674C5EEE0438}"/>
    <cellStyle name="$_Sheet4 2" xfId="28" xr:uid="{EAAD7506-BEA2-4F49-97C2-65CE4F78A5B2}"/>
    <cellStyle name="$_Sheet4_6.2 CBR B" xfId="29" xr:uid="{4277D60B-1D24-4D13-A600-D7D791393356}"/>
    <cellStyle name="$_Sheet4_9. Shared Tax - Rate Rider" xfId="30" xr:uid="{C23D47C5-D380-45A4-BB69-270D3697FD37}"/>
    <cellStyle name="$M" xfId="31" xr:uid="{D16322B9-4AB8-4286-ADFF-0E38D5C34EA9}"/>
    <cellStyle name="$M.00" xfId="32" xr:uid="{06E35236-7CA0-4250-82C6-A304E9902F26}"/>
    <cellStyle name="$M_9. Rev2Cost_GDPIPI" xfId="33" xr:uid="{1AB9203E-ACFC-4B2C-AADE-C70B4BAA33A6}"/>
    <cellStyle name="20% - Accent1 2" xfId="34" xr:uid="{CCD5B748-268F-4951-95F6-50389351D6B6}"/>
    <cellStyle name="20% - Accent1 2 2" xfId="35" xr:uid="{6628302F-EB0A-4913-B96D-531D652F47E7}"/>
    <cellStyle name="20% - Accent1 2_6.2 CBR B" xfId="36" xr:uid="{ECF66AB2-4333-4A9E-AB37-DF1E170404A8}"/>
    <cellStyle name="20% - Accent1 3" xfId="37" xr:uid="{CD449FB7-7FC1-4BFB-99F4-15701D1A372C}"/>
    <cellStyle name="20% - Accent2 2" xfId="38" xr:uid="{7BDACF11-EA12-4FAE-94B4-9F335E0C6773}"/>
    <cellStyle name="20% - Accent2 2 2" xfId="39" xr:uid="{F0247C5E-2DF3-46A8-AB17-AB2052A82A32}"/>
    <cellStyle name="20% - Accent2 2_6.2 CBR B" xfId="40" xr:uid="{9AABEBB2-CCE0-42DD-803A-E34834B192E7}"/>
    <cellStyle name="20% - Accent2 3" xfId="41" xr:uid="{4B12E0B2-17CD-4FD5-BB07-CC7E7E93783D}"/>
    <cellStyle name="20% - Accent3 2" xfId="42" xr:uid="{FDC5E482-16A2-442B-8F95-29241A42FD2A}"/>
    <cellStyle name="20% - Accent3 2 2" xfId="43" xr:uid="{1D69F1AD-444A-42DC-AEF0-393C98A2165E}"/>
    <cellStyle name="20% - Accent3 2_6.2 CBR B" xfId="44" xr:uid="{99781A69-1E97-4CE7-A5E5-8E486D576F32}"/>
    <cellStyle name="20% - Accent3 3" xfId="45" xr:uid="{B6E8AFA8-4946-4648-8EA5-F361BD393D0A}"/>
    <cellStyle name="20% - Accent4 2" xfId="46" xr:uid="{9A2C3EBA-C5EA-437F-A27B-0AAAD31B7AAC}"/>
    <cellStyle name="20% - Accent4 2 2" xfId="47" xr:uid="{706908FC-8213-4170-87B9-6628025BF738}"/>
    <cellStyle name="20% - Accent4 2_6.2 CBR B" xfId="48" xr:uid="{E8AA033B-EA0F-4C1C-8BC2-C8475238159F}"/>
    <cellStyle name="20% - Accent4 3" xfId="49" xr:uid="{96F3FC7E-0D3A-4B88-B79B-5C13B1667DD0}"/>
    <cellStyle name="20% - Accent5 2" xfId="50" xr:uid="{92E55E63-E6D9-4570-9365-215E3F4C3400}"/>
    <cellStyle name="20% - Accent5 2 2" xfId="51" xr:uid="{901627D2-9CAC-4431-AE37-738CD8574E3B}"/>
    <cellStyle name="20% - Accent5 2_6.2 CBR B" xfId="52" xr:uid="{D22CD9FB-3F69-47BB-AA78-A221BF64EDAB}"/>
    <cellStyle name="20% - Accent5 3" xfId="53" xr:uid="{47409B06-2FD1-4005-B17E-3B873F38B536}"/>
    <cellStyle name="20% - Accent6 2" xfId="54" xr:uid="{3B9A5B2F-A293-437E-BC72-7A3B067ABB82}"/>
    <cellStyle name="20% - Accent6 2 2" xfId="55" xr:uid="{D4932EB6-DF46-40D7-A211-330F457DB28A}"/>
    <cellStyle name="20% - Accent6 2_6.2 CBR B" xfId="56" xr:uid="{350A86E2-9018-4AE2-9220-1D92B2B3A225}"/>
    <cellStyle name="20% - Accent6 3" xfId="57" xr:uid="{E9CED060-AA06-4133-B130-04836F42DA28}"/>
    <cellStyle name="40% - Accent1 2" xfId="58" xr:uid="{31C32C05-DE8C-4045-BB23-26CDF96926FF}"/>
    <cellStyle name="40% - Accent1 2 2" xfId="59" xr:uid="{A924188D-3956-4CD5-BCCE-2317A3B7D0E9}"/>
    <cellStyle name="40% - Accent1 2_6.2 CBR B" xfId="60" xr:uid="{3AEA7E4F-6869-4CDA-9860-B5381FA279E2}"/>
    <cellStyle name="40% - Accent1 3" xfId="61" xr:uid="{E2CE5021-E55E-4678-9C6B-9E9A341B645C}"/>
    <cellStyle name="40% - Accent2 2" xfId="62" xr:uid="{3FF323D0-E2D2-4EC3-A8DA-6046386DC132}"/>
    <cellStyle name="40% - Accent2 2 2" xfId="63" xr:uid="{7112C56E-420E-4FC4-9C4B-9A92BC2D36B5}"/>
    <cellStyle name="40% - Accent2 2_6.2 CBR B" xfId="64" xr:uid="{913ACECD-BD56-426A-A792-16EBD14B3299}"/>
    <cellStyle name="40% - Accent2 3" xfId="65" xr:uid="{25035A07-812A-4155-ADE3-0D22A37A183A}"/>
    <cellStyle name="40% - Accent3 2" xfId="66" xr:uid="{BFE6E0FE-3124-4EDA-888C-9E09E351728E}"/>
    <cellStyle name="40% - Accent3 2 2" xfId="67" xr:uid="{70CD9A4C-943C-4F92-944E-092A9BA97865}"/>
    <cellStyle name="40% - Accent3 2_6.2 CBR B" xfId="68" xr:uid="{06F2CC1F-92F4-4DFE-BAB7-EF944C033FB1}"/>
    <cellStyle name="40% - Accent3 3" xfId="69" xr:uid="{5E747D89-4B7F-4F12-B892-944BDBDAC291}"/>
    <cellStyle name="40% - Accent4 2" xfId="70" xr:uid="{9218ACCD-5926-495D-9F9D-FFC35884323E}"/>
    <cellStyle name="40% - Accent4 2 2" xfId="71" xr:uid="{A92BCD5F-4288-47A8-8D0D-86824BDA80C1}"/>
    <cellStyle name="40% - Accent4 2_6.2 CBR B" xfId="72" xr:uid="{A0E4655C-BAB6-4307-AAEC-CE5D6E161C7D}"/>
    <cellStyle name="40% - Accent4 3" xfId="73" xr:uid="{5A34A665-8795-4298-9AC2-BFDDB1AD0464}"/>
    <cellStyle name="40% - Accent5 2" xfId="74" xr:uid="{06EA511D-CC91-4DA7-AAD0-A8BF7BC3E85F}"/>
    <cellStyle name="40% - Accent5 2 2" xfId="75" xr:uid="{D74E7689-04C6-47EE-94E9-7698867A3FCE}"/>
    <cellStyle name="40% - Accent5 2_6.2 CBR B" xfId="76" xr:uid="{AC023034-4F3C-4308-B2A8-D75B53EEDD26}"/>
    <cellStyle name="40% - Accent5 3" xfId="77" xr:uid="{C4D7C1B4-14AA-449F-BC33-A78D852D62A4}"/>
    <cellStyle name="40% - Accent6 2" xfId="78" xr:uid="{F6A1C6A5-0669-429E-99C0-97F5FB9B1388}"/>
    <cellStyle name="40% - Accent6 2 2" xfId="79" xr:uid="{C345A32B-3BA3-418A-B041-B1A222DFB631}"/>
    <cellStyle name="40% - Accent6 2_6.2 CBR B" xfId="80" xr:uid="{8F44DE19-E612-46F8-8953-7803C70C5C6B}"/>
    <cellStyle name="40% - Accent6 3" xfId="81" xr:uid="{7A2FC24D-9E06-426F-B691-945DD4C08257}"/>
    <cellStyle name="60% - Accent1 2" xfId="82" xr:uid="{0704977B-82BE-46FB-B1C4-DA75DC664F41}"/>
    <cellStyle name="60% - Accent2 2" xfId="83" xr:uid="{0F03DC63-ECB6-4E92-BF33-B66DE1D31E42}"/>
    <cellStyle name="60% - Accent3 2" xfId="84" xr:uid="{609A5AD1-1225-4877-9224-A3830ABEB98B}"/>
    <cellStyle name="60% - Accent4 2" xfId="85" xr:uid="{09A2F27A-383F-4F84-993F-9BA6900CB8E7}"/>
    <cellStyle name="60% - Accent5 2" xfId="86" xr:uid="{F57A2808-4B52-4E99-9E54-CB1093C61F9F}"/>
    <cellStyle name="60% - Accent6 2" xfId="87" xr:uid="{00EA8364-B3F6-416F-AB80-CED5B6FC4098}"/>
    <cellStyle name="Accent1 2" xfId="88" xr:uid="{742A6D73-F693-4F0E-94AE-53AF1229CC3C}"/>
    <cellStyle name="Accent2 2" xfId="89" xr:uid="{D41D4C43-48F1-4A1C-B206-9CE4992F1221}"/>
    <cellStyle name="Accent3 2" xfId="90" xr:uid="{E692BDF8-1787-46E3-8D7C-C67F158D9A8F}"/>
    <cellStyle name="Accent4 2" xfId="91" xr:uid="{2B89705F-E1B0-43AF-966D-4F4A940221A0}"/>
    <cellStyle name="Accent5 2" xfId="92" xr:uid="{90FBC777-920D-4B4E-BB61-879578B02FD5}"/>
    <cellStyle name="Accent6 2" xfId="93" xr:uid="{1A3B0369-A5CE-41A1-86EB-FA0CEC004B94}"/>
    <cellStyle name="Bad 2" xfId="94" xr:uid="{BDC1AE00-E4FB-429E-9521-AEC41B4067E8}"/>
    <cellStyle name="Calculation 2" xfId="95" xr:uid="{6DD6BE35-44D6-41EF-8ADD-5222B5A65202}"/>
    <cellStyle name="Check Cell 2" xfId="96" xr:uid="{DEF51457-C6F4-49DB-ADD1-24B8DACA4356}"/>
    <cellStyle name="Comma" xfId="1" builtinId="3"/>
    <cellStyle name="Comma 10" xfId="305" xr:uid="{1E813BF4-BD72-48CB-A994-A10A31C347BE}"/>
    <cellStyle name="Comma 2" xfId="15" xr:uid="{12C98925-8015-437B-843B-091842D96863}"/>
    <cellStyle name="Comma 2 2" xfId="97" xr:uid="{E1E39F6B-9529-4ABF-A0CC-8956155CAD5C}"/>
    <cellStyle name="Comma 2 2 2" xfId="98" xr:uid="{F02FF18B-3C21-4D91-A6BE-F738C3581D32}"/>
    <cellStyle name="Comma 2 2 2 2" xfId="99" xr:uid="{71103C2A-1E95-4E42-B076-DC4A0C32695A}"/>
    <cellStyle name="Comma 2 2 3" xfId="100" xr:uid="{DF3A2236-A615-4876-862A-D5D0469E3AB8}"/>
    <cellStyle name="Comma 2 2 3 2" xfId="101" xr:uid="{067E328F-3CA3-426C-ACF8-841B26B5EF71}"/>
    <cellStyle name="Comma 2 2 4" xfId="102" xr:uid="{436A0E6F-5E64-4E5F-9A3B-366587EF2DA1}"/>
    <cellStyle name="Comma 2 2 5" xfId="103" xr:uid="{26046F7C-6E5B-4CFD-9DE6-8118FD9D98A8}"/>
    <cellStyle name="Comma 2 2 6" xfId="104" xr:uid="{D83A9195-22B3-4793-B040-53B12BE29BB8}"/>
    <cellStyle name="Comma 2 2_Database" xfId="105" xr:uid="{E1257204-9E36-4054-BD12-9F5E817F2140}"/>
    <cellStyle name="Comma 3" xfId="14" xr:uid="{5F9052EA-06AD-4D7F-8F70-870BC34BCD38}"/>
    <cellStyle name="Comma 3 2" xfId="106" xr:uid="{B38C80EA-1CC0-445C-B338-174B7A9F8799}"/>
    <cellStyle name="Comma 3 2 2" xfId="107" xr:uid="{C5E0151B-0D05-470B-815F-F0FC02A5D652}"/>
    <cellStyle name="Comma 3 3" xfId="108" xr:uid="{8808BC94-1BFA-4FBA-B7F0-0C032846F3F8}"/>
    <cellStyle name="Comma 3 4" xfId="109" xr:uid="{27AD6722-F039-491A-BD47-38C2A967B2E9}"/>
    <cellStyle name="Comma 4" xfId="110" xr:uid="{A66B2888-8FD5-4E29-8BF0-85364E83D9F5}"/>
    <cellStyle name="Comma 4 2" xfId="111" xr:uid="{9196657A-4AEF-4611-8575-38A6B4651732}"/>
    <cellStyle name="Comma 4 3" xfId="112" xr:uid="{068435A8-D645-4758-BFD8-E139AD5081A1}"/>
    <cellStyle name="Comma 4 6" xfId="113" xr:uid="{5DC625FC-64CC-4B13-9568-B55CE2902DB3}"/>
    <cellStyle name="Comma 4 6 2" xfId="114" xr:uid="{08BE0495-39D4-4A05-9AD6-2A29792AFECD}"/>
    <cellStyle name="Comma 4 6 3" xfId="115" xr:uid="{327ED919-7B1E-4CC0-9A50-9176AD0951F8}"/>
    <cellStyle name="Comma 4 6 4" xfId="116" xr:uid="{B0BA7842-F220-4371-ABCD-2D5F03496CB2}"/>
    <cellStyle name="Comma 4 6 5" xfId="117" xr:uid="{BB0B1F40-1CE4-4B43-A3C1-35543DCA8A69}"/>
    <cellStyle name="Comma 4 6 6" xfId="118" xr:uid="{822E7C0D-F97C-44B8-A8AD-E3DA5CCEC542}"/>
    <cellStyle name="Comma 5" xfId="119" xr:uid="{3F9F33D0-D2A5-49E4-85B3-67E8CC4B48E2}"/>
    <cellStyle name="Comma 5 14" xfId="11" xr:uid="{367FA222-923B-4192-909C-3F53A7CA0340}"/>
    <cellStyle name="Comma 5 2" xfId="120" xr:uid="{DAA5127B-35DE-418C-9D17-630DF9FFB7F6}"/>
    <cellStyle name="Comma 6" xfId="121" xr:uid="{C579643F-5B03-444D-B0D4-5DC63BED758F}"/>
    <cellStyle name="Comma 7" xfId="122" xr:uid="{D8FCC932-AAEB-4E1E-BC2E-33F29944A4E8}"/>
    <cellStyle name="Comma 8" xfId="4" xr:uid="{7BE4451C-49C8-4FA2-9C73-A5A2132D84AA}"/>
    <cellStyle name="Comma 9" xfId="291" xr:uid="{2A3158F2-3EA6-48A8-AA73-91D9D2DBC308}"/>
    <cellStyle name="Comma0" xfId="123" xr:uid="{36414CE1-FD92-4FB6-BEDD-A977EF8C1C94}"/>
    <cellStyle name="Currency 11" xfId="124" xr:uid="{324D9C61-4FD6-4F1D-953C-DB68F4726E52}"/>
    <cellStyle name="Currency 2" xfId="125" xr:uid="{DAECC4D6-724E-4B87-BF46-683B31CCAD6B}"/>
    <cellStyle name="Currency 2 2" xfId="126" xr:uid="{4E5AE059-4D1A-4194-ADE1-894BEA038DB0}"/>
    <cellStyle name="Currency 2 3" xfId="127" xr:uid="{62CD1E50-8F86-4963-B609-DBBA7B32EDF4}"/>
    <cellStyle name="Currency 3" xfId="128" xr:uid="{ED9A090D-F440-48F8-AE32-FE7DF6AF615E}"/>
    <cellStyle name="Currency 3 2" xfId="129" xr:uid="{2AF0142B-D033-423A-91E2-F6F8CB3F897F}"/>
    <cellStyle name="Currency 3 3" xfId="130" xr:uid="{E7DE4B4B-F6A0-4F02-BB63-88D26DB91B21}"/>
    <cellStyle name="Currency 3 4" xfId="131" xr:uid="{AAC26EB4-145B-4E32-8B81-4CE064EA55CE}"/>
    <cellStyle name="Currency 3 5" xfId="132" xr:uid="{DDCC21BA-E98A-4545-928E-72849E183C60}"/>
    <cellStyle name="Currency 4" xfId="133" xr:uid="{D45AB1A3-79B0-4E86-9341-426F63D5391B}"/>
    <cellStyle name="Currency 4 2" xfId="134" xr:uid="{28F1767B-150F-4003-839C-A9AEFD86CF05}"/>
    <cellStyle name="Currency 4 2 2" xfId="135" xr:uid="{AF028E8C-96D7-4FBD-8369-289D4DA39107}"/>
    <cellStyle name="Currency 4 3" xfId="136" xr:uid="{C30E9227-FE79-4578-BA72-D4F32E36DF2F}"/>
    <cellStyle name="Currency 4 3 2" xfId="137" xr:uid="{0C43537A-0918-4F9C-884E-30FADC815B9F}"/>
    <cellStyle name="Currency 4 4" xfId="138" xr:uid="{75ED104A-7593-4258-82F0-3B1DD6762637}"/>
    <cellStyle name="Currency 4 5" xfId="139" xr:uid="{52AA2353-085B-4D73-A55B-49D4DB79EBB0}"/>
    <cellStyle name="Currency 4 6" xfId="140" xr:uid="{AA3EC13D-49E6-4B5F-B687-91BDF6ABB9C2}"/>
    <cellStyle name="Currency 5" xfId="141" xr:uid="{22B6E1F9-20E4-488D-BC2F-4D25738B5A71}"/>
    <cellStyle name="Currency 5 2" xfId="142" xr:uid="{1B8317DF-7001-4B9A-83DB-0AE3C27D3AE3}"/>
    <cellStyle name="Currency 6" xfId="143" xr:uid="{1D13CC18-D728-43C9-9E9A-DF4CD155CE20}"/>
    <cellStyle name="Currency 6 2" xfId="144" xr:uid="{F1F8596C-60C0-48E2-9823-BC04C533C078}"/>
    <cellStyle name="Currency 7" xfId="145" xr:uid="{3318E19F-1CF7-432A-8AA5-86A07255F243}"/>
    <cellStyle name="Currency 8" xfId="146" xr:uid="{ACA87C78-B6B0-4FCF-A224-A5D1194105A7}"/>
    <cellStyle name="Currency 9" xfId="147" xr:uid="{4E973C00-DB70-4B52-B20B-64A6CF401AEF}"/>
    <cellStyle name="Currency0" xfId="148" xr:uid="{21906E9E-1FFC-4559-87D6-B9E07B597403}"/>
    <cellStyle name="Date" xfId="149" xr:uid="{46CDC12C-1AE9-4E93-A59D-5170BB4B810A}"/>
    <cellStyle name="Explanatory Text 2" xfId="150" xr:uid="{0BD06267-B6A6-454A-A464-92A7A765F62B}"/>
    <cellStyle name="Fixed" xfId="151" xr:uid="{1BF9A5F2-45C6-4F69-818A-F421B4D8D606}"/>
    <cellStyle name="Good 2" xfId="152" xr:uid="{56A25A52-EF0D-46A7-98AC-1CDF6B14F06B}"/>
    <cellStyle name="Grey" xfId="153" xr:uid="{819F06E3-9C54-41DB-B5B8-C8CA605A3DAC}"/>
    <cellStyle name="Heading 1 2" xfId="154" xr:uid="{6570DDED-F45E-44F3-AD0A-70F66D59B9FC}"/>
    <cellStyle name="Heading 2 2" xfId="155" xr:uid="{DC5D3D05-65EA-4C39-AA5C-0904A91EF915}"/>
    <cellStyle name="Heading 3 2" xfId="156" xr:uid="{884D8946-9225-495E-BEC1-D1EE65A840E6}"/>
    <cellStyle name="Heading 4 2" xfId="157" xr:uid="{F59495F4-9371-43BB-AD09-628D1E222FBC}"/>
    <cellStyle name="Hyperlink 2" xfId="158" xr:uid="{7E5C021D-F5B7-4D36-ACC0-ED9187EC7CB5}"/>
    <cellStyle name="Input [yellow]" xfId="159" xr:uid="{BCFD4E1A-5F7A-45C9-A21B-F6D3C3BFF21E}"/>
    <cellStyle name="Input 2" xfId="160" xr:uid="{1628A756-E021-4F1F-82F2-07E932E5851B}"/>
    <cellStyle name="Linked Cell 2" xfId="161" xr:uid="{00B29B61-A07B-48B7-884D-62E905CE85D3}"/>
    <cellStyle name="M" xfId="162" xr:uid="{832A1C1A-BC2D-4A26-866A-3E0D64740AA6}"/>
    <cellStyle name="M.00" xfId="163" xr:uid="{58710E63-7233-4483-AAF7-E5C3543CD2BE}"/>
    <cellStyle name="M_9. Rev2Cost_GDPIPI" xfId="164" xr:uid="{9FA93597-8B62-4839-A683-3F1272446C8E}"/>
    <cellStyle name="M_9. Rev2Cost_GDPIPI 2" xfId="165" xr:uid="{A265641B-B183-420B-9BC1-B0BB5EBEF90E}"/>
    <cellStyle name="M_9. Rev2Cost_GDPIPI_6.2 CBR B" xfId="166" xr:uid="{6632B2E0-80C7-41C5-B9EE-23B5EDE34903}"/>
    <cellStyle name="M_9. Rev2Cost_GDPIPI_9. Shared Tax - Rate Rider" xfId="167" xr:uid="{F62BBB4F-D278-4BB5-8D5F-7C49892CAF53}"/>
    <cellStyle name="M_lists" xfId="168" xr:uid="{344FAF09-DFA7-4065-B8D8-300923B5055A}"/>
    <cellStyle name="M_lists 2" xfId="169" xr:uid="{22412CE4-ECC0-40AB-8963-706AF029FEAF}"/>
    <cellStyle name="M_lists_4. Current Monthly Fixed Charge" xfId="170" xr:uid="{108F6B88-32B0-4C35-9DDE-0553EC777EDC}"/>
    <cellStyle name="M_lists_6.2 CBR B" xfId="171" xr:uid="{EE22FE32-F4AD-4F3A-B8EC-FCA14241CCE9}"/>
    <cellStyle name="M_lists_9. Shared Tax - Rate Rider" xfId="172" xr:uid="{1ED84A8F-96E3-4C79-B434-4271B9CD2E2A}"/>
    <cellStyle name="M_Sheet4" xfId="173" xr:uid="{F8ECC171-3CA0-4ED9-9E2F-56A6E63FDF53}"/>
    <cellStyle name="M_Sheet4 2" xfId="174" xr:uid="{FA1BF2DD-85BB-4277-AA83-B120031AC6B3}"/>
    <cellStyle name="M_Sheet4_6.2 CBR B" xfId="175" xr:uid="{83C112CE-7175-449D-BAB9-FD39DF2DB3FA}"/>
    <cellStyle name="M_Sheet4_9. Shared Tax - Rate Rider" xfId="176" xr:uid="{8F01C544-33F3-4FFE-9A47-55697EB55821}"/>
    <cellStyle name="Neutral 2" xfId="177" xr:uid="{70A3B429-1970-406C-8A09-A7E102449043}"/>
    <cellStyle name="Normal" xfId="0" builtinId="0"/>
    <cellStyle name="Normal - Style1" xfId="178" xr:uid="{C46014B3-F830-45ED-9D92-76AA27F5155C}"/>
    <cellStyle name="Normal 10" xfId="179" xr:uid="{C46164A1-FC91-40AF-A3BA-51A13F87C607}"/>
    <cellStyle name="Normal 10 12" xfId="180" xr:uid="{4EA7A8FA-8825-413E-8680-8FFFE97287E4}"/>
    <cellStyle name="Normal 11" xfId="181" xr:uid="{F17ACDCA-B0D4-4B43-A629-A2C73B4B4464}"/>
    <cellStyle name="Normal 12" xfId="182" xr:uid="{7AA89E51-35E3-442F-9420-E3B642470635}"/>
    <cellStyle name="Normal 13" xfId="13" xr:uid="{ACD5EDAD-C8CD-4692-B868-438A87867FF6}"/>
    <cellStyle name="Normal 13 6" xfId="183" xr:uid="{0DB8DEE3-B80C-499E-8CA1-EC8DBF2C4590}"/>
    <cellStyle name="Normal 14" xfId="3" xr:uid="{9F8D6603-324F-42BD-972F-572631F3D6AE}"/>
    <cellStyle name="Normal 15" xfId="184" xr:uid="{3833E002-2359-4907-BFAF-C83EBCA91475}"/>
    <cellStyle name="Normal 16" xfId="290" xr:uid="{6461C3A8-7AB9-4C9C-A694-A322CB5C33B6}"/>
    <cellStyle name="Normal 167" xfId="185" xr:uid="{84267A06-1EED-4ECC-9A98-F0EC293AD1EB}"/>
    <cellStyle name="Normal 167 2" xfId="186" xr:uid="{4171969C-F18A-4015-A2F9-9622EFEAFD05}"/>
    <cellStyle name="Normal 167_6.2 CBR B" xfId="187" xr:uid="{68CF5F82-C1DE-486D-8504-4C27EDD17901}"/>
    <cellStyle name="Normal 168" xfId="188" xr:uid="{0AAAE813-0684-473B-838C-F1B77522725B}"/>
    <cellStyle name="Normal 168 2" xfId="189" xr:uid="{D2D0BC81-9FC3-4D56-814A-020F919D553D}"/>
    <cellStyle name="Normal 168_6.2 CBR B" xfId="190" xr:uid="{088EFF7B-85DB-4AAA-9240-AF6B01EE9A25}"/>
    <cellStyle name="Normal 169" xfId="191" xr:uid="{33981A90-0C14-40E4-9494-9B717549C734}"/>
    <cellStyle name="Normal 169 2" xfId="192" xr:uid="{59EE51AF-EB7F-42F4-9B1E-3BB862AC3C88}"/>
    <cellStyle name="Normal 169_6.2 CBR B" xfId="193" xr:uid="{D5E13D20-0B88-4D0D-B48E-61DADDEFC658}"/>
    <cellStyle name="Normal 17" xfId="306" xr:uid="{89108D86-F36B-49FF-9ABE-8F0DC5943B31}"/>
    <cellStyle name="Normal 170" xfId="194" xr:uid="{E460C14B-1A84-4D0D-9E8D-31B49724AD16}"/>
    <cellStyle name="Normal 170 2" xfId="195" xr:uid="{C4E6893B-53F9-4279-9AD8-F786C65659ED}"/>
    <cellStyle name="Normal 170_6.2 CBR B" xfId="196" xr:uid="{8605E922-BF80-4979-91B1-15B3D47D1A4D}"/>
    <cellStyle name="Normal 171" xfId="197" xr:uid="{33A4107B-2EFA-47DD-8315-0A54EB393EFD}"/>
    <cellStyle name="Normal 171 2" xfId="198" xr:uid="{6C0FF102-B8E7-4D18-99C8-F912BEE89E71}"/>
    <cellStyle name="Normal 171_6.2 CBR B" xfId="199" xr:uid="{3398851C-7D06-45DA-B324-30D606D5D83D}"/>
    <cellStyle name="Normal 18" xfId="307" xr:uid="{1C444BD1-5C94-44F7-9F50-D9857CD3294E}"/>
    <cellStyle name="Normal 19" xfId="200" xr:uid="{44FF9A46-04DB-4318-A3BA-A11C577B3D4B}"/>
    <cellStyle name="Normal 2" xfId="201" xr:uid="{08239E07-E4F7-4100-B98B-F7DD467EEA77}"/>
    <cellStyle name="Normal 2 2 2 2 2" xfId="7" xr:uid="{EBEC30DE-BF90-416D-99F3-1DF8BF01B732}"/>
    <cellStyle name="Normal 20" xfId="303" xr:uid="{C3CD704D-0AB1-49C5-9A75-B2DFF8AE6D92}"/>
    <cellStyle name="Normal 21" xfId="309" xr:uid="{88647152-AA60-4C68-B9AF-4AA13251FB73}"/>
    <cellStyle name="Normal 22" xfId="311" xr:uid="{88498D37-C1DB-4FEB-B8BF-BFD53645A92C}"/>
    <cellStyle name="Normal 23" xfId="301" xr:uid="{8B867EBA-B230-4E66-B31E-3BABE50B5E53}"/>
    <cellStyle name="Normal 24" xfId="314" xr:uid="{0C4FEC86-2B42-4B45-8A58-6B0109E69F28}"/>
    <cellStyle name="Normal 25" xfId="202" xr:uid="{6B352DBA-B78C-40DB-821F-CE30FE29CDC1}"/>
    <cellStyle name="Normal 26" xfId="315" xr:uid="{1EC672B9-1381-45DE-B70F-CA64D12C17CE}"/>
    <cellStyle name="Normal 27" xfId="299" xr:uid="{445AFE3D-29AB-4572-B6ED-50142E163B8E}"/>
    <cellStyle name="Normal 28" xfId="319" xr:uid="{81406684-BE78-4149-95D1-87A17E0E5010}"/>
    <cellStyle name="Normal 29" xfId="320" xr:uid="{5C2C09CA-38CE-42B8-8949-C95FA1A374C6}"/>
    <cellStyle name="Normal 3" xfId="8" xr:uid="{47431D05-F7AA-4546-AC3E-52B057C82445}"/>
    <cellStyle name="Normal 3 2" xfId="204" xr:uid="{8EA64F60-299B-40AF-AF4F-7ADF190543A2}"/>
    <cellStyle name="Normal 3 3" xfId="203" xr:uid="{72D6B060-8A43-472D-BB8D-23B8FB9E5CCD}"/>
    <cellStyle name="Normal 3_6.2 CBR B" xfId="205" xr:uid="{EAC328D3-6071-43E7-AA1F-89D28D7A2FFD}"/>
    <cellStyle name="Normal 30" xfId="206" xr:uid="{40B26139-905E-472C-82A4-F77F3466DAEA}"/>
    <cellStyle name="Normal 31" xfId="207" xr:uid="{20C00E34-9515-4612-9B06-A5F234E918A6}"/>
    <cellStyle name="Normal 32" xfId="321" xr:uid="{9B9102A1-BC19-43A0-B31C-980092B93C43}"/>
    <cellStyle name="Normal 33" xfId="322" xr:uid="{26A45730-F5C7-4B1F-B425-A67683FAC9CB}"/>
    <cellStyle name="Normal 34" xfId="323" xr:uid="{2EEAF6E7-D714-42CE-96C1-0795C84651BB}"/>
    <cellStyle name="Normal 35" xfId="297" xr:uid="{5A64818F-A79A-470B-AC04-A43270178089}"/>
    <cellStyle name="Normal 4" xfId="208" xr:uid="{EBE88EEA-96CF-4E69-AC2B-D47C996B8EC3}"/>
    <cellStyle name="Normal 4 2" xfId="209" xr:uid="{52F885E4-4750-4642-B27F-CADE0961B1FA}"/>
    <cellStyle name="Normal 4_6.2 CBR B" xfId="210" xr:uid="{CEDD3F0C-A802-46EB-A031-6EC6ED774453}"/>
    <cellStyle name="Normal 41" xfId="211" xr:uid="{6A7A0D33-8E18-4A78-A428-B1CE33BAECC1}"/>
    <cellStyle name="Normal 42" xfId="212" xr:uid="{6909D3B0-88B3-40B8-AC77-A2E6DEA6C27B}"/>
    <cellStyle name="Normal 5" xfId="213" xr:uid="{76BBCFD8-05CE-487A-AAD1-7A761BCE30A7}"/>
    <cellStyle name="Normal 5 2" xfId="214" xr:uid="{C670B5FB-2239-4029-868B-0179E60B4F35}"/>
    <cellStyle name="Normal 5 2 2" xfId="215" xr:uid="{3EF03863-54B9-4FDC-A322-A1EC1D6AAFD3}"/>
    <cellStyle name="Normal 5 2_6.2 CBR B" xfId="216" xr:uid="{44B81681-650F-4A97-9E4B-01A174580F4B}"/>
    <cellStyle name="Normal 5 3" xfId="217" xr:uid="{C5773D08-1641-4D2D-9DC9-6B3953D6C044}"/>
    <cellStyle name="Normal 5_6.2 CBR B" xfId="218" xr:uid="{D0253363-FA4D-40F9-91CB-CEEE2686ABDE}"/>
    <cellStyle name="Normal 50" xfId="219" xr:uid="{41233387-E930-49A2-A35B-DFA0057F7BF2}"/>
    <cellStyle name="Normal 51" xfId="220" xr:uid="{C88B5C26-7E1C-44B5-B4AA-6FE28C3D9B1A}"/>
    <cellStyle name="Normal 52" xfId="221" xr:uid="{D84CB163-FF92-429F-AEA1-850DC71233BF}"/>
    <cellStyle name="Normal 6" xfId="222" xr:uid="{C96ACC14-C02F-4C21-AFD2-280EBFA1400A}"/>
    <cellStyle name="Normal 6 2" xfId="223" xr:uid="{80948EEE-8E97-4EB4-AD3C-545F4E585449}"/>
    <cellStyle name="Normal 6 3" xfId="224" xr:uid="{D3668374-5767-4E8A-8623-7E9ADB5A8CB7}"/>
    <cellStyle name="Normal 6 4" xfId="225" xr:uid="{165971B0-D13B-4EEC-A356-0C32A62F5405}"/>
    <cellStyle name="Normal 6 5" xfId="226" xr:uid="{BCFB79A8-8665-487D-BDCA-AFE397125A05}"/>
    <cellStyle name="Normal 6_6.2 CBR B" xfId="227" xr:uid="{F9EC2BCF-CEEA-4594-8F54-0DAE70BEA8AB}"/>
    <cellStyle name="Normal 60" xfId="228" xr:uid="{AF0DCE43-7F37-4D21-9E68-11909CF3EE46}"/>
    <cellStyle name="Normal 61" xfId="229" xr:uid="{84999ECA-1DAF-45A9-AC2F-351CBBAA15E9}"/>
    <cellStyle name="Normal 67" xfId="5" xr:uid="{95B2A831-8F73-45C8-8B78-0CDF67F4AAEF}"/>
    <cellStyle name="Normal 67 2" xfId="12" xr:uid="{44A80F1F-077D-440B-9087-25FB4514937F}"/>
    <cellStyle name="Normal 67 3" xfId="289" xr:uid="{BEBF934F-7BC5-4CD7-8389-04E1DA5CF711}"/>
    <cellStyle name="Normal 7" xfId="230" xr:uid="{AB6211DE-B7F4-4082-9238-621D9A7C063D}"/>
    <cellStyle name="Normal 8" xfId="231" xr:uid="{1264A97B-17AA-4165-91D8-AF6C7C4FDB3F}"/>
    <cellStyle name="Normal 9" xfId="232" xr:uid="{797374B0-A322-4882-8FFA-69A48FF28079}"/>
    <cellStyle name="Note 2" xfId="233" xr:uid="{9FB8CFE5-7F81-4EA4-BC7D-4F2868D90CB1}"/>
    <cellStyle name="Note 2 2" xfId="234" xr:uid="{1410A48A-1FED-4717-B2ED-6EB85E7A99CD}"/>
    <cellStyle name="Note 3" xfId="235" xr:uid="{171DC961-1B97-4CC6-AE40-234DFD0D246D}"/>
    <cellStyle name="Output 2" xfId="236" xr:uid="{D880B22F-1F92-462C-90EC-FDB3B6995D87}"/>
    <cellStyle name="Percent" xfId="2" builtinId="5"/>
    <cellStyle name="Percent [2]" xfId="237" xr:uid="{40E71237-7292-4042-80AB-B55E3760D491}"/>
    <cellStyle name="Percent 10" xfId="238" xr:uid="{F58CB409-6872-4044-BE51-D8FF476FE03B}"/>
    <cellStyle name="Percent 11" xfId="239" xr:uid="{BDBA1561-453A-48A3-844F-D4F1C5237380}"/>
    <cellStyle name="Percent 12" xfId="240" xr:uid="{A38B0B81-436C-46C9-9215-491CC3FF62AD}"/>
    <cellStyle name="Percent 13" xfId="241" xr:uid="{A20252A4-FA37-4168-AC24-79263A656DD9}"/>
    <cellStyle name="Percent 13 6" xfId="242" xr:uid="{E1897CE7-C21F-4ED8-A72F-84431EFF4CC6}"/>
    <cellStyle name="Percent 14" xfId="243" xr:uid="{3F13A68C-BA20-4697-8275-02E7CB0009CF}"/>
    <cellStyle name="Percent 15" xfId="244" xr:uid="{36ABFF86-F386-4EDC-B41E-ED8DBE842F62}"/>
    <cellStyle name="Percent 16" xfId="245" xr:uid="{B47D84BC-2ADC-4326-812E-57A5A6ADF8B9}"/>
    <cellStyle name="Percent 17" xfId="246" xr:uid="{611E0E51-FC9F-485C-B222-2679C483864C}"/>
    <cellStyle name="Percent 18" xfId="247" xr:uid="{0BBC4A04-3BF7-4661-9364-B85963018523}"/>
    <cellStyle name="Percent 19" xfId="248" xr:uid="{C61B81A6-77C9-4BA2-8714-26E9650472D1}"/>
    <cellStyle name="Percent 2" xfId="249" xr:uid="{03ADC409-34D4-41D6-92C7-86911AC09A48}"/>
    <cellStyle name="Percent 20" xfId="250" xr:uid="{0088694B-E765-4CC9-B17D-142552293204}"/>
    <cellStyle name="Percent 21" xfId="251" xr:uid="{7E957205-DD12-47C5-86BB-F932A50BE317}"/>
    <cellStyle name="Percent 22" xfId="252" xr:uid="{0D93284C-6374-416E-9035-31B9C62CC024}"/>
    <cellStyle name="Percent 23" xfId="253" xr:uid="{46BE7044-16C1-4509-A0E3-27BA345F69D0}"/>
    <cellStyle name="Percent 24" xfId="254" xr:uid="{D8A9F800-110D-478F-AF54-06227044CB59}"/>
    <cellStyle name="Percent 25" xfId="255" xr:uid="{088768BB-2DF2-4325-BC59-70E408F10B86}"/>
    <cellStyle name="Percent 26" xfId="256" xr:uid="{6B8E90D1-2B96-4DB1-9257-DFF5C33B2CF5}"/>
    <cellStyle name="Percent 27" xfId="257" xr:uid="{846BF9AD-C0B0-4378-B8C1-527AF719137A}"/>
    <cellStyle name="Percent 28" xfId="258" xr:uid="{C22B265D-557F-4F34-8244-1D3AC19FF9A6}"/>
    <cellStyle name="Percent 29" xfId="259" xr:uid="{7016E594-2DD1-4E81-BC3A-62CD3C66CD5C}"/>
    <cellStyle name="Percent 3" xfId="9" xr:uid="{C182B8B9-C00D-412D-9953-61B714CCCC6E}"/>
    <cellStyle name="Percent 3 2" xfId="261" xr:uid="{DE67770A-B921-418E-9CD2-C083743E0AB6}"/>
    <cellStyle name="Percent 3 2 2" xfId="262" xr:uid="{C8BCEF17-9DD0-4A73-B46D-563D32786625}"/>
    <cellStyle name="Percent 3 3" xfId="263" xr:uid="{3A406523-CF78-4276-BD58-39E6C2E16D7E}"/>
    <cellStyle name="Percent 3 4" xfId="260" xr:uid="{15439461-C95A-4569-BD93-96B1D0AA43AA}"/>
    <cellStyle name="Percent 30" xfId="264" xr:uid="{13F52D71-B81D-4D36-AC7C-6F4685C46312}"/>
    <cellStyle name="Percent 31" xfId="265" xr:uid="{A107996E-B6B3-4AC8-B412-EBAC59096961}"/>
    <cellStyle name="Percent 32" xfId="266" xr:uid="{BA01A321-D541-4A31-9164-E4E1B7B5C6F7}"/>
    <cellStyle name="Percent 33" xfId="267" xr:uid="{40E8F754-1259-4938-A21B-EA91EE90B5AB}"/>
    <cellStyle name="Percent 34" xfId="268" xr:uid="{BB7EB669-3434-4546-B93E-306990C45EC0}"/>
    <cellStyle name="Percent 35" xfId="269" xr:uid="{EE5E91F8-908F-4ED9-9CE6-086B20367BB8}"/>
    <cellStyle name="Percent 36" xfId="270" xr:uid="{572EB3AD-58E2-459F-8C0A-FDF2C6656AAB}"/>
    <cellStyle name="Percent 37" xfId="271" xr:uid="{F078866C-8DD2-47C0-A9F4-CE1C30978AAA}"/>
    <cellStyle name="Percent 38" xfId="272" xr:uid="{4F48E67B-8BF8-48B3-B322-94CB7549EE5D}"/>
    <cellStyle name="Percent 39" xfId="273" xr:uid="{6C6B0431-83C3-496D-93ED-5ABEF13F0C4F}"/>
    <cellStyle name="Percent 4" xfId="274" xr:uid="{C5D58D0B-199D-4664-AAB5-69A2C6D63438}"/>
    <cellStyle name="Percent 4 2" xfId="275" xr:uid="{A106641C-A9A0-4CF9-A937-B7494E5FF901}"/>
    <cellStyle name="Percent 4 3" xfId="276" xr:uid="{66B27A53-5BF1-4837-90F9-7BAEF83040E5}"/>
    <cellStyle name="Percent 40" xfId="277" xr:uid="{BC84B524-4FA9-49E9-955C-8969B220EB77}"/>
    <cellStyle name="Percent 41" xfId="278" xr:uid="{C2C26241-F7F9-4513-A2F6-A45BA523D408}"/>
    <cellStyle name="Percent 42" xfId="279" xr:uid="{850720EC-4F0F-4DC6-AD44-ED03E4FB46B4}"/>
    <cellStyle name="Percent 43" xfId="6" xr:uid="{EEF84C8F-85A0-4189-BB2D-7197A4AE3B31}"/>
    <cellStyle name="Percent 44" xfId="292" xr:uid="{98E4DEF5-8259-4A0F-B379-FC6CA2D56133}"/>
    <cellStyle name="Percent 45" xfId="304" xr:uid="{F354BAAF-494E-43C2-A72D-53F3FD2431F0}"/>
    <cellStyle name="Percent 46" xfId="293" xr:uid="{4B4C44E2-A80B-42BD-86BD-8AB66C36CCFF}"/>
    <cellStyle name="Percent 47" xfId="302" xr:uid="{7716ED63-281B-428B-AFEE-A1110888B6B5}"/>
    <cellStyle name="Percent 48" xfId="308" xr:uid="{94931069-3837-402D-BCC2-5326ADECCD6B}"/>
    <cellStyle name="Percent 49" xfId="310" xr:uid="{1DAB96A2-29E6-4407-B66D-7FDD864443C0}"/>
    <cellStyle name="Percent 5" xfId="280" xr:uid="{C322F9D7-6003-46C8-A9B9-BABE9422AC74}"/>
    <cellStyle name="Percent 5 3" xfId="10" xr:uid="{F35F1C9F-96BB-418E-9177-DEF1408E72BF}"/>
    <cellStyle name="Percent 50" xfId="294" xr:uid="{C4D27CCB-5074-48F7-B8B0-EFC3EA014B89}"/>
    <cellStyle name="Percent 51" xfId="313" xr:uid="{48A2DD77-496B-44DC-B6D8-A3E71CCD76AF}"/>
    <cellStyle name="Percent 52" xfId="295" xr:uid="{76D4B355-2939-4890-8AD7-423F68251FB4}"/>
    <cellStyle name="Percent 53" xfId="298" xr:uid="{BFE320F7-042A-448E-9C64-BB8954838BA2}"/>
    <cellStyle name="Percent 54" xfId="281" xr:uid="{E543A6A7-8F4A-48D3-AE2A-EEC50AAFFDFD}"/>
    <cellStyle name="Percent 55" xfId="318" xr:uid="{3284B7D0-6442-4772-BB5E-5675AA3310E8}"/>
    <cellStyle name="Percent 56" xfId="312" xr:uid="{821F32BA-CCFD-41FB-804D-0B4EF9BADF65}"/>
    <cellStyle name="Percent 57" xfId="317" xr:uid="{D799B204-D365-4061-9813-6B6EF1D76551}"/>
    <cellStyle name="Percent 58" xfId="300" xr:uid="{8930FCFA-3B37-465C-BA7A-57EDD9EDB08C}"/>
    <cellStyle name="Percent 59" xfId="316" xr:uid="{E6FEC386-E253-4A4D-A383-2E24D1748A0E}"/>
    <cellStyle name="Percent 6" xfId="282" xr:uid="{FB3B8835-9E13-45E2-9BC7-CFD0E9D1F813}"/>
    <cellStyle name="Percent 60" xfId="296" xr:uid="{2ADD46A8-2B1E-4431-8EC6-1737970990D9}"/>
    <cellStyle name="Percent 7" xfId="283" xr:uid="{2DA17AFB-A4FE-41F8-AB62-2A8CC757CC59}"/>
    <cellStyle name="Percent 8" xfId="284" xr:uid="{3E2D2A54-834A-435A-AE42-AFE68ECAE095}"/>
    <cellStyle name="Percent 9" xfId="285" xr:uid="{42B15CC9-7877-4CB3-90A4-391EF39A8CFE}"/>
    <cellStyle name="Title 2" xfId="286" xr:uid="{45902809-9D2E-4A5F-9997-160B3D5857FD}"/>
    <cellStyle name="Total 2" xfId="287" xr:uid="{559AD590-383C-4887-B22F-245CAF12F2D1}"/>
    <cellStyle name="Warning Text 2" xfId="288" xr:uid="{6E033316-B668-46A3-B662-4FF89E5B0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55D9-3CDB-4CDB-B7C8-236F8DAB0AC5}">
  <dimension ref="A1:AM74"/>
  <sheetViews>
    <sheetView workbookViewId="0">
      <selection activeCell="Q22" sqref="Q22"/>
    </sheetView>
  </sheetViews>
  <sheetFormatPr defaultRowHeight="15" x14ac:dyDescent="0.25"/>
  <cols>
    <col min="4" max="4" width="16.42578125" customWidth="1"/>
    <col min="9" max="9" width="12.140625" customWidth="1"/>
    <col min="11" max="11" width="9.7109375" bestFit="1" customWidth="1"/>
    <col min="12" max="12" width="12.7109375" customWidth="1"/>
    <col min="13" max="13" width="14.28515625" bestFit="1" customWidth="1"/>
    <col min="14" max="14" width="14" bestFit="1" customWidth="1"/>
    <col min="15" max="16" width="9.28515625" bestFit="1" customWidth="1"/>
    <col min="17" max="17" width="14.42578125" customWidth="1"/>
    <col min="18" max="18" width="9.7109375" bestFit="1" customWidth="1"/>
    <col min="19" max="19" width="12.140625" bestFit="1" customWidth="1"/>
    <col min="20" max="20" width="13.7109375" bestFit="1" customWidth="1"/>
    <col min="25" max="25" width="10.85546875" bestFit="1" customWidth="1"/>
  </cols>
  <sheetData>
    <row r="1" spans="1:39" ht="45" x14ac:dyDescent="0.25">
      <c r="D1" t="s">
        <v>33</v>
      </c>
      <c r="J1" t="s">
        <v>53</v>
      </c>
      <c r="L1" s="58" t="s">
        <v>52</v>
      </c>
      <c r="M1" s="57" t="s">
        <v>12</v>
      </c>
      <c r="N1" s="57" t="s">
        <v>13</v>
      </c>
    </row>
    <row r="2" spans="1:39" x14ac:dyDescent="0.25">
      <c r="D2" t="s">
        <v>34</v>
      </c>
      <c r="E2" t="s">
        <v>35</v>
      </c>
      <c r="I2" t="s">
        <v>41</v>
      </c>
      <c r="J2" s="43">
        <f>F4</f>
        <v>-8.2000000000000003E-2</v>
      </c>
      <c r="L2" s="61">
        <f>D15</f>
        <v>15770444</v>
      </c>
      <c r="M2" s="60">
        <f>S15</f>
        <v>15595119.585822493</v>
      </c>
      <c r="N2" s="60">
        <f>M2-L2</f>
        <v>-175324.41417750716</v>
      </c>
      <c r="O2" s="18">
        <f>N2/L2</f>
        <v>-1.1117278256560637E-2</v>
      </c>
    </row>
    <row r="3" spans="1:39" x14ac:dyDescent="0.25">
      <c r="D3" s="44">
        <v>43987</v>
      </c>
      <c r="E3" s="44">
        <v>43998</v>
      </c>
      <c r="F3" t="s">
        <v>36</v>
      </c>
      <c r="I3" t="s">
        <v>42</v>
      </c>
      <c r="J3" s="43">
        <f>F4</f>
        <v>-8.2000000000000003E-2</v>
      </c>
      <c r="L3" s="61">
        <f t="shared" ref="L3:L12" si="0">D16</f>
        <v>14858360</v>
      </c>
      <c r="M3" s="60">
        <f t="shared" ref="M3:M12" si="1">S16</f>
        <v>14671811.02005825</v>
      </c>
      <c r="N3" s="60">
        <f t="shared" ref="N3:N12" si="2">M3-L3</f>
        <v>-186548.97994174995</v>
      </c>
      <c r="O3" s="18">
        <f t="shared" ref="O3:O12" si="3">N3/L3</f>
        <v>-1.2555152785485742E-2</v>
      </c>
    </row>
    <row r="4" spans="1:39" x14ac:dyDescent="0.25">
      <c r="C4" s="62" t="s">
        <v>37</v>
      </c>
      <c r="D4" s="14">
        <v>-8.2000000000000003E-2</v>
      </c>
      <c r="E4" s="14">
        <v>-8.2000000000000003E-2</v>
      </c>
      <c r="F4" s="56">
        <f t="shared" ref="F4:F7" si="4">AVERAGE(D4:E4)</f>
        <v>-8.2000000000000003E-2</v>
      </c>
      <c r="G4" s="14"/>
      <c r="I4" t="s">
        <v>43</v>
      </c>
      <c r="J4" s="43">
        <f>F4</f>
        <v>-8.2000000000000003E-2</v>
      </c>
      <c r="L4" s="61">
        <f t="shared" si="0"/>
        <v>14113176</v>
      </c>
      <c r="M4" s="60">
        <f t="shared" si="1"/>
        <v>14667106.051277736</v>
      </c>
      <c r="N4" s="60">
        <f t="shared" si="2"/>
        <v>553930.0512777362</v>
      </c>
      <c r="O4" s="18">
        <f t="shared" si="3"/>
        <v>3.9249142168831186E-2</v>
      </c>
      <c r="Q4" s="17"/>
      <c r="S4" s="46"/>
      <c r="T4" s="46"/>
    </row>
    <row r="5" spans="1:39" x14ac:dyDescent="0.25">
      <c r="C5" s="62" t="s">
        <v>38</v>
      </c>
      <c r="D5" s="43">
        <v>-0.4</v>
      </c>
      <c r="E5" s="14">
        <v>-0.42099999999999999</v>
      </c>
      <c r="F5" s="56">
        <f t="shared" si="4"/>
        <v>-0.41049999999999998</v>
      </c>
      <c r="G5" s="14"/>
      <c r="I5" t="s">
        <v>44</v>
      </c>
      <c r="J5" s="43">
        <f>F5</f>
        <v>-0.41049999999999998</v>
      </c>
      <c r="K5" s="49"/>
      <c r="L5" s="61">
        <f t="shared" si="0"/>
        <v>11615814</v>
      </c>
      <c r="M5" s="60">
        <f t="shared" si="1"/>
        <v>11278042.986370683</v>
      </c>
      <c r="N5" s="60">
        <f t="shared" si="2"/>
        <v>-337771.01362931728</v>
      </c>
      <c r="O5" s="18">
        <f t="shared" si="3"/>
        <v>-2.9078548746503455E-2</v>
      </c>
      <c r="P5" s="49"/>
      <c r="Q5" s="49"/>
      <c r="R5" s="49"/>
      <c r="S5" s="49"/>
      <c r="T5" s="49"/>
    </row>
    <row r="6" spans="1:39" x14ac:dyDescent="0.25">
      <c r="C6" s="62" t="s">
        <v>39</v>
      </c>
      <c r="D6" s="14">
        <v>0.33500000000000002</v>
      </c>
      <c r="E6" s="14">
        <v>0.377</v>
      </c>
      <c r="F6" s="56">
        <f t="shared" si="4"/>
        <v>0.35599999999999998</v>
      </c>
      <c r="G6" s="14"/>
      <c r="I6" t="s">
        <v>45</v>
      </c>
      <c r="J6" s="43">
        <f>F5</f>
        <v>-0.41049999999999998</v>
      </c>
      <c r="L6" s="61">
        <f t="shared" si="0"/>
        <v>11902666</v>
      </c>
      <c r="M6" s="60">
        <f t="shared" si="1"/>
        <v>11378018.297517616</v>
      </c>
      <c r="N6" s="60">
        <f t="shared" si="2"/>
        <v>-524647.7024823837</v>
      </c>
      <c r="O6" s="18">
        <f t="shared" si="3"/>
        <v>-4.4078167234330841E-2</v>
      </c>
    </row>
    <row r="7" spans="1:39" x14ac:dyDescent="0.25">
      <c r="C7" s="62" t="s">
        <v>40</v>
      </c>
      <c r="D7" s="14">
        <v>0.126</v>
      </c>
      <c r="E7" s="14">
        <v>7.0999999999999994E-2</v>
      </c>
      <c r="F7" s="56">
        <f t="shared" si="4"/>
        <v>9.8500000000000004E-2</v>
      </c>
      <c r="G7" s="14"/>
      <c r="I7" t="s">
        <v>46</v>
      </c>
      <c r="J7" s="43">
        <f>F5</f>
        <v>-0.41049999999999998</v>
      </c>
      <c r="L7" s="61">
        <f t="shared" si="0"/>
        <v>13786356</v>
      </c>
      <c r="M7" s="60">
        <f t="shared" si="1"/>
        <v>12364960.213240629</v>
      </c>
      <c r="N7" s="60">
        <f t="shared" si="2"/>
        <v>-1421395.7867593709</v>
      </c>
      <c r="O7" s="18">
        <f t="shared" si="3"/>
        <v>-0.10310163082683857</v>
      </c>
      <c r="Q7" s="49"/>
    </row>
    <row r="8" spans="1:39" x14ac:dyDescent="0.25">
      <c r="I8" t="s">
        <v>47</v>
      </c>
      <c r="J8" s="43">
        <f>F6</f>
        <v>0.35599999999999998</v>
      </c>
      <c r="L8" s="61">
        <f t="shared" si="0"/>
        <v>16119987</v>
      </c>
      <c r="M8" s="60">
        <f t="shared" si="1"/>
        <v>15898095.762059573</v>
      </c>
      <c r="N8" s="60">
        <f t="shared" si="2"/>
        <v>-221891.23794042692</v>
      </c>
      <c r="O8" s="18">
        <f t="shared" si="3"/>
        <v>-1.3764976233568111E-2</v>
      </c>
      <c r="Q8" s="49"/>
    </row>
    <row r="9" spans="1:39" x14ac:dyDescent="0.25">
      <c r="I9" s="55" t="s">
        <v>48</v>
      </c>
      <c r="J9" s="54">
        <f>F6</f>
        <v>0.35599999999999998</v>
      </c>
      <c r="K9" s="55"/>
      <c r="L9" s="53">
        <f t="shared" si="0"/>
        <v>15759419</v>
      </c>
      <c r="M9" s="52">
        <f t="shared" si="1"/>
        <v>14794253.082855653</v>
      </c>
      <c r="N9" s="52">
        <f t="shared" si="2"/>
        <v>-965165.91714434698</v>
      </c>
      <c r="O9" s="19">
        <f t="shared" si="3"/>
        <v>-6.1243749984967531E-2</v>
      </c>
      <c r="Q9" s="21">
        <v>14812716.6</v>
      </c>
      <c r="R9" s="61"/>
    </row>
    <row r="10" spans="1:39" x14ac:dyDescent="0.25">
      <c r="I10" s="55" t="s">
        <v>49</v>
      </c>
      <c r="J10" s="54">
        <f>F6</f>
        <v>0.35599999999999998</v>
      </c>
      <c r="K10" s="55"/>
      <c r="L10" s="53">
        <f t="shared" si="0"/>
        <v>13605538</v>
      </c>
      <c r="M10" s="52">
        <f t="shared" si="1"/>
        <v>12545167.483997788</v>
      </c>
      <c r="N10" s="52">
        <f t="shared" si="2"/>
        <v>-1060370.5160022117</v>
      </c>
      <c r="O10" s="19">
        <f t="shared" si="3"/>
        <v>-7.7936684018097016E-2</v>
      </c>
      <c r="Q10" s="21">
        <v>12836215.800000001</v>
      </c>
      <c r="R10" s="61"/>
    </row>
    <row r="11" spans="1:39" x14ac:dyDescent="0.25">
      <c r="I11" s="55" t="s">
        <v>50</v>
      </c>
      <c r="J11" s="54">
        <f>F7</f>
        <v>9.8500000000000004E-2</v>
      </c>
      <c r="K11" s="55"/>
      <c r="L11" s="53">
        <f t="shared" si="0"/>
        <v>13207080</v>
      </c>
      <c r="M11" s="52">
        <f t="shared" si="1"/>
        <v>12916142.677719828</v>
      </c>
      <c r="N11" s="52">
        <f>M11-L11</f>
        <v>-290937.32228017226</v>
      </c>
      <c r="O11" s="19">
        <f t="shared" si="3"/>
        <v>-2.202889073740541E-2</v>
      </c>
      <c r="Q11" s="21">
        <v>12747170.9</v>
      </c>
      <c r="R11" s="61"/>
    </row>
    <row r="12" spans="1:39" x14ac:dyDescent="0.25">
      <c r="I12" s="55" t="s">
        <v>51</v>
      </c>
      <c r="J12" s="54">
        <f>F7</f>
        <v>9.8500000000000004E-2</v>
      </c>
      <c r="K12" s="55"/>
      <c r="L12" s="53">
        <f t="shared" si="0"/>
        <v>13505871</v>
      </c>
      <c r="M12" s="52">
        <f t="shared" si="1"/>
        <v>12820080.842212055</v>
      </c>
      <c r="N12" s="52">
        <f t="shared" si="2"/>
        <v>-685790.15778794512</v>
      </c>
      <c r="O12" s="19">
        <f t="shared" si="3"/>
        <v>-5.0777188512162237E-2</v>
      </c>
      <c r="Q12" s="21">
        <v>12985061.1</v>
      </c>
      <c r="R12" s="61"/>
    </row>
    <row r="13" spans="1:39" x14ac:dyDescent="0.25">
      <c r="E13" s="6" t="s">
        <v>61</v>
      </c>
      <c r="F13" s="6" t="s">
        <v>61</v>
      </c>
      <c r="Q13" s="49"/>
    </row>
    <row r="14" spans="1:39" x14ac:dyDescent="0.25">
      <c r="A14" s="5" t="s">
        <v>0</v>
      </c>
      <c r="B14" s="3" t="s">
        <v>1</v>
      </c>
      <c r="C14" s="3" t="s">
        <v>2</v>
      </c>
      <c r="D14" s="4" t="s">
        <v>14</v>
      </c>
      <c r="E14" s="6" t="s">
        <v>4</v>
      </c>
      <c r="F14" s="6" t="s">
        <v>5</v>
      </c>
      <c r="G14" s="3" t="s">
        <v>6</v>
      </c>
      <c r="H14" s="6" t="s">
        <v>7</v>
      </c>
      <c r="I14" s="3" t="s">
        <v>8</v>
      </c>
      <c r="J14" s="1"/>
      <c r="K14" s="3" t="s">
        <v>9</v>
      </c>
      <c r="L14" s="6" t="s">
        <v>4</v>
      </c>
      <c r="M14" s="6" t="s">
        <v>5</v>
      </c>
      <c r="N14" s="6" t="s">
        <v>6</v>
      </c>
      <c r="O14" s="6" t="s">
        <v>7</v>
      </c>
      <c r="P14" s="6" t="s">
        <v>8</v>
      </c>
      <c r="Q14" s="4" t="s">
        <v>10</v>
      </c>
      <c r="R14" s="3" t="s">
        <v>11</v>
      </c>
      <c r="S14" s="3" t="s">
        <v>12</v>
      </c>
      <c r="T14" s="3" t="s">
        <v>13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25">
      <c r="A15" s="5">
        <v>43831</v>
      </c>
      <c r="B15" s="3">
        <v>2020</v>
      </c>
      <c r="C15" s="3">
        <v>1</v>
      </c>
      <c r="D15" s="9">
        <v>15770444</v>
      </c>
      <c r="E15" s="6">
        <v>366</v>
      </c>
      <c r="F15" s="6">
        <v>0</v>
      </c>
      <c r="G15" s="3">
        <v>121</v>
      </c>
      <c r="H15" s="20">
        <f t="shared" ref="H15:H25" si="5">L37</f>
        <v>3240.2952000000005</v>
      </c>
      <c r="I15" s="3">
        <v>0</v>
      </c>
      <c r="J15" s="1"/>
      <c r="K15" s="45">
        <f>$Y$20</f>
        <v>54.093695512120597</v>
      </c>
      <c r="L15" s="45">
        <f>E15*$Y$21</f>
        <v>11.256716991953716</v>
      </c>
      <c r="M15" s="45">
        <f>F15*$Y$22</f>
        <v>0</v>
      </c>
      <c r="N15" s="45">
        <f>G15*$Y$23</f>
        <v>-11.150825369765826</v>
      </c>
      <c r="O15" s="45">
        <f>H15*$Y$24</f>
        <v>37.417308465074036</v>
      </c>
      <c r="P15" s="45">
        <f>I15*$Y$25</f>
        <v>0</v>
      </c>
      <c r="Q15" s="9">
        <v>5491</v>
      </c>
      <c r="R15" s="3">
        <v>31</v>
      </c>
      <c r="S15" s="4">
        <f>SUM(K15:P15)*Q15*R15</f>
        <v>15595119.585822493</v>
      </c>
      <c r="T15" s="4">
        <f t="shared" ref="T15:T23" si="6">S15-D15</f>
        <v>-175324.41417750716</v>
      </c>
      <c r="U15" s="7">
        <f t="shared" ref="U15:U23" si="7">ABS(T15/D15)</f>
        <v>1.1117278256560637E-2</v>
      </c>
      <c r="X15" s="50" t="s">
        <v>15</v>
      </c>
      <c r="Y15" s="50"/>
      <c r="Z15" s="50"/>
      <c r="AA15" s="50"/>
      <c r="AB15" s="50"/>
      <c r="AC15" s="1"/>
      <c r="AD15" s="1"/>
    </row>
    <row r="16" spans="1:39" x14ac:dyDescent="0.25">
      <c r="A16" s="5">
        <v>43862</v>
      </c>
      <c r="B16" s="3">
        <v>2020</v>
      </c>
      <c r="C16" s="3">
        <v>2</v>
      </c>
      <c r="D16" s="9">
        <v>14858360</v>
      </c>
      <c r="E16" s="6">
        <v>387</v>
      </c>
      <c r="F16" s="6">
        <v>0</v>
      </c>
      <c r="G16" s="3">
        <v>122</v>
      </c>
      <c r="H16" s="20">
        <f t="shared" si="5"/>
        <v>3240.2952000000005</v>
      </c>
      <c r="I16" s="3">
        <v>0</v>
      </c>
      <c r="J16" s="1"/>
      <c r="K16" s="45">
        <f t="shared" ref="K16:K25" si="8">$Y$20</f>
        <v>54.093695512120597</v>
      </c>
      <c r="L16" s="45">
        <f t="shared" ref="L16:L25" si="9">E16*$Y$21</f>
        <v>11.902594196410078</v>
      </c>
      <c r="M16" s="45">
        <f t="shared" ref="M16:M25" si="10">F16*$Y$22</f>
        <v>0</v>
      </c>
      <c r="N16" s="45">
        <f t="shared" ref="N16:N25" si="11">G16*$Y$23</f>
        <v>-11.242980951334138</v>
      </c>
      <c r="O16" s="45">
        <f t="shared" ref="O16:O25" si="12">H16*$Y$24</f>
        <v>37.417308465074036</v>
      </c>
      <c r="P16" s="45">
        <f t="shared" ref="P16:P25" si="13">I16*$Y$25</f>
        <v>0</v>
      </c>
      <c r="Q16" s="9">
        <v>5489</v>
      </c>
      <c r="R16" s="3">
        <v>29</v>
      </c>
      <c r="S16" s="4">
        <f t="shared" ref="S16:S25" si="14">SUM(K16:P16)*Q16*R16</f>
        <v>14671811.02005825</v>
      </c>
      <c r="T16" s="4">
        <f t="shared" si="6"/>
        <v>-186548.97994174995</v>
      </c>
      <c r="U16" s="7">
        <f t="shared" si="7"/>
        <v>1.2555152785485742E-2</v>
      </c>
      <c r="X16" s="50" t="s">
        <v>16</v>
      </c>
      <c r="Y16" s="50"/>
      <c r="Z16" s="50"/>
      <c r="AA16" s="50"/>
      <c r="AB16" s="50"/>
      <c r="AC16" s="1"/>
      <c r="AD16" s="1"/>
    </row>
    <row r="17" spans="1:30" x14ac:dyDescent="0.25">
      <c r="A17" s="5">
        <v>43891</v>
      </c>
      <c r="B17" s="3">
        <v>2020</v>
      </c>
      <c r="C17" s="3">
        <v>3</v>
      </c>
      <c r="D17" s="9">
        <v>14113176</v>
      </c>
      <c r="E17" s="6">
        <v>254</v>
      </c>
      <c r="F17" s="6">
        <v>0</v>
      </c>
      <c r="G17" s="3">
        <v>123</v>
      </c>
      <c r="H17" s="20">
        <f t="shared" si="5"/>
        <v>3240.2952000000005</v>
      </c>
      <c r="I17" s="3">
        <v>1</v>
      </c>
      <c r="J17" s="1"/>
      <c r="K17" s="45">
        <f t="shared" si="8"/>
        <v>54.093695512120597</v>
      </c>
      <c r="L17" s="45">
        <f t="shared" si="9"/>
        <v>7.812038568186459</v>
      </c>
      <c r="M17" s="45">
        <f t="shared" si="10"/>
        <v>0</v>
      </c>
      <c r="N17" s="45">
        <f t="shared" si="11"/>
        <v>-11.33513653290245</v>
      </c>
      <c r="O17" s="45">
        <f t="shared" si="12"/>
        <v>37.417308465074036</v>
      </c>
      <c r="P17" s="45">
        <f t="shared" si="13"/>
        <v>-1.96382360029251</v>
      </c>
      <c r="Q17" s="9">
        <v>5500</v>
      </c>
      <c r="R17" s="3">
        <v>31</v>
      </c>
      <c r="S17" s="4">
        <f t="shared" si="14"/>
        <v>14667106.051277736</v>
      </c>
      <c r="T17" s="4">
        <f t="shared" si="6"/>
        <v>553930.0512777362</v>
      </c>
      <c r="U17" s="7">
        <f t="shared" si="7"/>
        <v>3.9249142168831186E-2</v>
      </c>
      <c r="X17" s="50" t="s">
        <v>17</v>
      </c>
      <c r="Y17" s="50"/>
      <c r="Z17" s="50"/>
      <c r="AA17" s="50"/>
      <c r="AB17" s="50"/>
      <c r="AC17" s="1"/>
      <c r="AD17" s="1"/>
    </row>
    <row r="18" spans="1:30" x14ac:dyDescent="0.25">
      <c r="A18" s="5">
        <v>43922</v>
      </c>
      <c r="B18" s="3">
        <v>2020</v>
      </c>
      <c r="C18" s="3">
        <v>4</v>
      </c>
      <c r="D18" s="9">
        <v>11615814</v>
      </c>
      <c r="E18" s="6">
        <v>181</v>
      </c>
      <c r="F18" s="6">
        <v>0</v>
      </c>
      <c r="G18" s="3">
        <v>124</v>
      </c>
      <c r="H18" s="20">
        <f t="shared" si="5"/>
        <v>1910.1540204000003</v>
      </c>
      <c r="I18" s="3">
        <v>1</v>
      </c>
      <c r="J18" s="1"/>
      <c r="K18" s="45">
        <f t="shared" si="8"/>
        <v>54.093695512120597</v>
      </c>
      <c r="L18" s="45">
        <f t="shared" si="9"/>
        <v>5.5668463812667293</v>
      </c>
      <c r="M18" s="45">
        <f t="shared" si="10"/>
        <v>0</v>
      </c>
      <c r="N18" s="45">
        <f t="shared" si="11"/>
        <v>-11.427292114470763</v>
      </c>
      <c r="O18" s="45">
        <f t="shared" si="12"/>
        <v>22.057503340161144</v>
      </c>
      <c r="P18" s="45">
        <f t="shared" si="13"/>
        <v>-1.96382360029251</v>
      </c>
      <c r="Q18" s="9">
        <v>5502</v>
      </c>
      <c r="R18" s="3">
        <v>30</v>
      </c>
      <c r="S18" s="4">
        <f t="shared" si="14"/>
        <v>11278042.986370683</v>
      </c>
      <c r="T18" s="4">
        <f t="shared" si="6"/>
        <v>-337771.01362931728</v>
      </c>
      <c r="U18" s="7">
        <f t="shared" si="7"/>
        <v>2.9078548746503455E-2</v>
      </c>
      <c r="X18" s="1"/>
      <c r="Y18" s="1"/>
      <c r="Z18" s="1"/>
      <c r="AA18" s="1"/>
      <c r="AB18" s="1"/>
      <c r="AC18" s="1"/>
      <c r="AD18" s="1"/>
    </row>
    <row r="19" spans="1:30" x14ac:dyDescent="0.25">
      <c r="A19" s="5">
        <v>43952</v>
      </c>
      <c r="B19" s="3">
        <v>2020</v>
      </c>
      <c r="C19" s="3">
        <v>5</v>
      </c>
      <c r="D19" s="9">
        <v>11902666</v>
      </c>
      <c r="E19" s="6">
        <v>83</v>
      </c>
      <c r="F19" s="6">
        <v>19</v>
      </c>
      <c r="G19" s="3">
        <v>125</v>
      </c>
      <c r="H19" s="20">
        <f t="shared" si="5"/>
        <v>1910.1540204000003</v>
      </c>
      <c r="I19" s="3">
        <v>1</v>
      </c>
      <c r="J19" s="1"/>
      <c r="K19" s="45">
        <f t="shared" si="8"/>
        <v>54.093695512120597</v>
      </c>
      <c r="L19" s="45">
        <f t="shared" si="9"/>
        <v>2.5527527604703786</v>
      </c>
      <c r="M19" s="45">
        <f t="shared" si="10"/>
        <v>1.5004337186675987</v>
      </c>
      <c r="N19" s="45">
        <f t="shared" si="11"/>
        <v>-11.519447696039077</v>
      </c>
      <c r="O19" s="45">
        <f t="shared" si="12"/>
        <v>22.057503340161144</v>
      </c>
      <c r="P19" s="45">
        <f t="shared" si="13"/>
        <v>-1.96382360029251</v>
      </c>
      <c r="Q19" s="9">
        <v>5501</v>
      </c>
      <c r="R19" s="3">
        <v>31</v>
      </c>
      <c r="S19" s="4">
        <f t="shared" si="14"/>
        <v>11378018.297517616</v>
      </c>
      <c r="T19" s="4">
        <f t="shared" si="6"/>
        <v>-524647.7024823837</v>
      </c>
      <c r="U19" s="7">
        <f t="shared" si="7"/>
        <v>4.4078167234330841E-2</v>
      </c>
      <c r="X19" s="50"/>
      <c r="Y19" s="50" t="s">
        <v>18</v>
      </c>
      <c r="Z19" s="50" t="s">
        <v>19</v>
      </c>
      <c r="AA19" s="50" t="s">
        <v>20</v>
      </c>
      <c r="AB19" s="50" t="s">
        <v>21</v>
      </c>
      <c r="AC19" s="1"/>
      <c r="AD19" s="1"/>
    </row>
    <row r="20" spans="1:30" x14ac:dyDescent="0.25">
      <c r="A20" s="5">
        <v>43983</v>
      </c>
      <c r="B20" s="3">
        <v>2020</v>
      </c>
      <c r="C20" s="3">
        <v>6</v>
      </c>
      <c r="D20" s="9">
        <v>13786356</v>
      </c>
      <c r="E20" s="6">
        <v>0</v>
      </c>
      <c r="F20" s="6">
        <v>131</v>
      </c>
      <c r="G20" s="3">
        <v>126</v>
      </c>
      <c r="H20" s="20">
        <f t="shared" si="5"/>
        <v>1910.1540204000003</v>
      </c>
      <c r="I20" s="3">
        <v>0</v>
      </c>
      <c r="J20" s="1"/>
      <c r="K20" s="45">
        <f t="shared" si="8"/>
        <v>54.093695512120597</v>
      </c>
      <c r="L20" s="45">
        <f t="shared" si="9"/>
        <v>0</v>
      </c>
      <c r="M20" s="45">
        <f t="shared" si="10"/>
        <v>10.345095639234495</v>
      </c>
      <c r="N20" s="45">
        <f t="shared" si="11"/>
        <v>-11.611603277607388</v>
      </c>
      <c r="O20" s="45">
        <f t="shared" si="12"/>
        <v>22.057503340161144</v>
      </c>
      <c r="P20" s="45">
        <f t="shared" si="13"/>
        <v>0</v>
      </c>
      <c r="Q20" s="9">
        <v>5504</v>
      </c>
      <c r="R20" s="3">
        <v>30</v>
      </c>
      <c r="S20" s="4">
        <f t="shared" si="14"/>
        <v>12364960.213240629</v>
      </c>
      <c r="T20" s="4">
        <f t="shared" si="6"/>
        <v>-1421395.7867593709</v>
      </c>
      <c r="U20" s="7">
        <f t="shared" si="7"/>
        <v>0.10310163082683857</v>
      </c>
      <c r="X20" s="50" t="s">
        <v>9</v>
      </c>
      <c r="Y20" s="47">
        <v>54.093695512120597</v>
      </c>
      <c r="Z20" s="51">
        <v>14.4288460143853</v>
      </c>
      <c r="AA20" s="51">
        <v>3.7489966597599098</v>
      </c>
      <c r="AB20" s="51">
        <v>2.8049638281814999E-4</v>
      </c>
      <c r="AC20" s="1"/>
      <c r="AD20" s="1"/>
    </row>
    <row r="21" spans="1:30" x14ac:dyDescent="0.25">
      <c r="A21" s="5">
        <v>44013</v>
      </c>
      <c r="B21" s="3">
        <v>2020</v>
      </c>
      <c r="C21" s="3">
        <v>7</v>
      </c>
      <c r="D21" s="9">
        <v>16119987</v>
      </c>
      <c r="E21" s="6">
        <v>0</v>
      </c>
      <c r="F21" s="6">
        <v>265</v>
      </c>
      <c r="G21" s="3">
        <v>127</v>
      </c>
      <c r="H21" s="20">
        <f t="shared" si="5"/>
        <v>2590.1688516623999</v>
      </c>
      <c r="I21" s="3">
        <v>0</v>
      </c>
      <c r="J21" s="1"/>
      <c r="K21" s="45">
        <f t="shared" si="8"/>
        <v>54.093695512120597</v>
      </c>
      <c r="L21" s="45">
        <f t="shared" si="9"/>
        <v>0</v>
      </c>
      <c r="M21" s="45">
        <f t="shared" si="10"/>
        <v>20.927101865627034</v>
      </c>
      <c r="N21" s="45">
        <f t="shared" si="11"/>
        <v>-11.7037588591757</v>
      </c>
      <c r="O21" s="45">
        <f t="shared" si="12"/>
        <v>29.909974529258506</v>
      </c>
      <c r="P21" s="45">
        <f t="shared" si="13"/>
        <v>0</v>
      </c>
      <c r="Q21" s="9">
        <v>5501</v>
      </c>
      <c r="R21" s="3">
        <v>31</v>
      </c>
      <c r="S21" s="4">
        <f t="shared" si="14"/>
        <v>15898095.762059573</v>
      </c>
      <c r="T21" s="4">
        <f t="shared" si="6"/>
        <v>-221891.23794042692</v>
      </c>
      <c r="U21" s="7">
        <f t="shared" si="7"/>
        <v>1.3764976233568111E-2</v>
      </c>
      <c r="X21" s="50" t="s">
        <v>4</v>
      </c>
      <c r="Y21" s="47">
        <v>3.07560573550648E-2</v>
      </c>
      <c r="Z21" s="51">
        <v>1.4743992476722899E-3</v>
      </c>
      <c r="AA21" s="51">
        <v>20.860060396545201</v>
      </c>
      <c r="AB21" s="51">
        <v>1.00839813376469E-40</v>
      </c>
      <c r="AC21" s="1"/>
      <c r="AD21" s="1"/>
    </row>
    <row r="22" spans="1:30" x14ac:dyDescent="0.25">
      <c r="A22" s="5">
        <v>44044</v>
      </c>
      <c r="B22" s="3">
        <v>2020</v>
      </c>
      <c r="C22" s="3">
        <v>8</v>
      </c>
      <c r="D22" s="9">
        <v>15759419</v>
      </c>
      <c r="E22" s="6">
        <v>0</v>
      </c>
      <c r="F22" s="6">
        <v>184</v>
      </c>
      <c r="G22" s="3">
        <v>128</v>
      </c>
      <c r="H22" s="20">
        <f t="shared" si="5"/>
        <v>2590.1688516623999</v>
      </c>
      <c r="I22" s="3">
        <v>0</v>
      </c>
      <c r="J22" s="1"/>
      <c r="K22" s="45">
        <f t="shared" si="8"/>
        <v>54.093695512120597</v>
      </c>
      <c r="L22" s="45">
        <f t="shared" si="9"/>
        <v>0</v>
      </c>
      <c r="M22" s="45">
        <f t="shared" si="10"/>
        <v>14.530516012359902</v>
      </c>
      <c r="N22" s="45">
        <f t="shared" si="11"/>
        <v>-11.795914440744014</v>
      </c>
      <c r="O22" s="45">
        <f t="shared" si="12"/>
        <v>29.909974529258506</v>
      </c>
      <c r="P22" s="45">
        <f t="shared" si="13"/>
        <v>0</v>
      </c>
      <c r="Q22" s="9">
        <v>5502</v>
      </c>
      <c r="R22" s="3">
        <v>31</v>
      </c>
      <c r="S22" s="4">
        <f t="shared" si="14"/>
        <v>14794253.082855653</v>
      </c>
      <c r="T22" s="4">
        <f t="shared" si="6"/>
        <v>-965165.91714434698</v>
      </c>
      <c r="U22" s="7">
        <f t="shared" si="7"/>
        <v>6.1243749984967531E-2</v>
      </c>
      <c r="V22" s="1"/>
      <c r="W22" s="1"/>
      <c r="X22" s="50" t="s">
        <v>5</v>
      </c>
      <c r="Y22" s="47">
        <v>7.8970195719347297E-2</v>
      </c>
      <c r="Z22" s="51">
        <v>3.76794514662153E-3</v>
      </c>
      <c r="AA22" s="51">
        <v>20.958424989322001</v>
      </c>
      <c r="AB22" s="51">
        <v>6.58383547140969E-41</v>
      </c>
      <c r="AC22" s="1"/>
      <c r="AD22" s="1"/>
    </row>
    <row r="23" spans="1:30" x14ac:dyDescent="0.25">
      <c r="A23" s="5">
        <v>44075</v>
      </c>
      <c r="B23" s="3">
        <v>2020</v>
      </c>
      <c r="C23" s="3">
        <v>9</v>
      </c>
      <c r="D23" s="9">
        <v>13605538</v>
      </c>
      <c r="E23" s="6">
        <v>2</v>
      </c>
      <c r="F23" s="6">
        <v>65</v>
      </c>
      <c r="G23" s="3">
        <v>129</v>
      </c>
      <c r="H23" s="20">
        <f t="shared" si="5"/>
        <v>2590.1688516623999</v>
      </c>
      <c r="I23" s="3">
        <v>1</v>
      </c>
      <c r="J23" s="1"/>
      <c r="K23" s="45">
        <f t="shared" si="8"/>
        <v>54.093695512120597</v>
      </c>
      <c r="L23" s="45">
        <f t="shared" si="9"/>
        <v>6.1512114710129601E-2</v>
      </c>
      <c r="M23" s="45">
        <f t="shared" si="10"/>
        <v>5.1330627217575744</v>
      </c>
      <c r="N23" s="45">
        <f t="shared" si="11"/>
        <v>-11.888070022312327</v>
      </c>
      <c r="O23" s="45">
        <f t="shared" si="12"/>
        <v>29.909974529258506</v>
      </c>
      <c r="P23" s="45">
        <f t="shared" si="13"/>
        <v>-1.96382360029251</v>
      </c>
      <c r="Q23" s="9">
        <v>5550</v>
      </c>
      <c r="R23" s="3">
        <v>30</v>
      </c>
      <c r="S23" s="4">
        <f t="shared" si="14"/>
        <v>12545167.483997788</v>
      </c>
      <c r="T23" s="4">
        <f t="shared" si="6"/>
        <v>-1060370.5160022117</v>
      </c>
      <c r="U23" s="7">
        <f t="shared" si="7"/>
        <v>7.7936684018097016E-2</v>
      </c>
      <c r="V23" s="1"/>
      <c r="W23" s="1"/>
      <c r="X23" s="50" t="s">
        <v>6</v>
      </c>
      <c r="Y23" s="47">
        <v>-9.2155581568312606E-2</v>
      </c>
      <c r="Z23" s="51">
        <v>2.7843817477114799E-2</v>
      </c>
      <c r="AA23" s="51">
        <v>-3.3097322823659701</v>
      </c>
      <c r="AB23" s="51">
        <v>1.2505955814828499E-3</v>
      </c>
      <c r="AC23" s="1"/>
      <c r="AD23" s="1"/>
    </row>
    <row r="24" spans="1:30" x14ac:dyDescent="0.25">
      <c r="A24" s="5">
        <v>44105</v>
      </c>
      <c r="B24" s="3">
        <v>2020</v>
      </c>
      <c r="C24" s="3">
        <v>10</v>
      </c>
      <c r="D24" s="9">
        <v>13207080</v>
      </c>
      <c r="E24" s="6">
        <v>73</v>
      </c>
      <c r="F24" s="6">
        <v>1</v>
      </c>
      <c r="G24" s="3">
        <v>130</v>
      </c>
      <c r="H24" s="20">
        <f t="shared" si="5"/>
        <v>2845.3004835511465</v>
      </c>
      <c r="I24" s="3">
        <v>1</v>
      </c>
      <c r="J24" s="1"/>
      <c r="K24" s="45">
        <f t="shared" si="8"/>
        <v>54.093695512120597</v>
      </c>
      <c r="L24" s="45">
        <f t="shared" si="9"/>
        <v>2.2451921869197302</v>
      </c>
      <c r="M24" s="45">
        <f t="shared" si="10"/>
        <v>7.8970195719347297E-2</v>
      </c>
      <c r="N24" s="45">
        <f t="shared" si="11"/>
        <v>-11.980225603880639</v>
      </c>
      <c r="O24" s="45">
        <f t="shared" si="12"/>
        <v>32.856107020390475</v>
      </c>
      <c r="P24" s="45">
        <f t="shared" si="13"/>
        <v>-1.96382360029251</v>
      </c>
      <c r="Q24" s="9">
        <v>5531</v>
      </c>
      <c r="R24" s="3">
        <v>31</v>
      </c>
      <c r="S24" s="4">
        <f t="shared" si="14"/>
        <v>12916142.677719828</v>
      </c>
      <c r="T24" s="4">
        <f t="shared" ref="T24:T25" si="15">S24-D24</f>
        <v>-290937.32228017226</v>
      </c>
      <c r="U24" s="7">
        <f t="shared" ref="U24:U25" si="16">ABS(T24/D24)</f>
        <v>2.202889073740541E-2</v>
      </c>
      <c r="V24" s="1"/>
      <c r="W24" s="1"/>
      <c r="X24" s="50" t="s">
        <v>7</v>
      </c>
      <c r="Y24" s="47">
        <v>1.15474998898477E-2</v>
      </c>
      <c r="Z24" s="51">
        <v>5.1169912625963201E-3</v>
      </c>
      <c r="AA24" s="51">
        <v>2.2566972068638198</v>
      </c>
      <c r="AB24" s="51">
        <v>2.5932940064905801E-2</v>
      </c>
      <c r="AC24" s="1"/>
      <c r="AD24" s="1"/>
    </row>
    <row r="25" spans="1:30" x14ac:dyDescent="0.25">
      <c r="A25" s="5">
        <v>44136</v>
      </c>
      <c r="B25" s="3">
        <v>2020</v>
      </c>
      <c r="C25" s="3">
        <v>11</v>
      </c>
      <c r="D25" s="9">
        <v>13505871</v>
      </c>
      <c r="E25" s="6">
        <v>137</v>
      </c>
      <c r="F25" s="6">
        <v>1</v>
      </c>
      <c r="G25" s="3">
        <v>131</v>
      </c>
      <c r="H25" s="20">
        <f t="shared" si="5"/>
        <v>2845.3004835511465</v>
      </c>
      <c r="I25" s="3">
        <v>1</v>
      </c>
      <c r="J25" s="1"/>
      <c r="K25" s="45">
        <f t="shared" si="8"/>
        <v>54.093695512120597</v>
      </c>
      <c r="L25" s="45">
        <f t="shared" si="9"/>
        <v>4.2135798576438779</v>
      </c>
      <c r="M25" s="45">
        <f t="shared" si="10"/>
        <v>7.8970195719347297E-2</v>
      </c>
      <c r="N25" s="45">
        <f t="shared" si="11"/>
        <v>-12.07238118544895</v>
      </c>
      <c r="O25" s="45">
        <f t="shared" si="12"/>
        <v>32.856107020390475</v>
      </c>
      <c r="P25" s="45">
        <f t="shared" si="13"/>
        <v>-1.96382360029251</v>
      </c>
      <c r="Q25" s="9">
        <v>5535</v>
      </c>
      <c r="R25" s="3">
        <v>30</v>
      </c>
      <c r="S25" s="4">
        <f t="shared" si="14"/>
        <v>12820080.842212055</v>
      </c>
      <c r="T25" s="4">
        <f t="shared" si="15"/>
        <v>-685790.15778794512</v>
      </c>
      <c r="U25" s="7">
        <f t="shared" si="16"/>
        <v>5.0777188512162237E-2</v>
      </c>
      <c r="V25" s="1"/>
      <c r="W25" s="1"/>
      <c r="X25" s="50" t="s">
        <v>8</v>
      </c>
      <c r="Y25" s="47">
        <v>-1.96382360029251</v>
      </c>
      <c r="Z25" s="51">
        <v>0.42530370013894297</v>
      </c>
      <c r="AA25" s="51">
        <v>-4.6174618270448597</v>
      </c>
      <c r="AB25" s="51">
        <v>1.0266969295963E-5</v>
      </c>
      <c r="AC25" s="1"/>
      <c r="AD25" s="1"/>
    </row>
    <row r="26" spans="1:30" x14ac:dyDescent="0.25">
      <c r="A26" s="5"/>
      <c r="B26" s="3"/>
      <c r="C26" s="3"/>
      <c r="D26" s="9"/>
      <c r="G26" s="3"/>
      <c r="H26" s="6"/>
      <c r="I26" s="3"/>
      <c r="J26" s="1"/>
      <c r="K26" s="3"/>
      <c r="L26" s="3"/>
      <c r="M26" s="3"/>
      <c r="N26" s="3"/>
      <c r="O26" s="3"/>
      <c r="P26" s="3"/>
      <c r="Q26" s="9"/>
      <c r="R26" s="3"/>
      <c r="S26" s="4"/>
      <c r="T26" s="4"/>
      <c r="U26" s="7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8"/>
      <c r="V27" s="1"/>
      <c r="W27" s="1"/>
      <c r="X27" s="50" t="s">
        <v>22</v>
      </c>
      <c r="Y27" s="50"/>
      <c r="Z27" s="50"/>
      <c r="AA27" s="50"/>
      <c r="AB27" s="50"/>
      <c r="AC27" s="1"/>
      <c r="AD27" s="1"/>
    </row>
    <row r="28" spans="1:30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50" t="s">
        <v>23</v>
      </c>
      <c r="Y28" s="51">
        <v>93.040184850990997</v>
      </c>
      <c r="Z28" s="51" t="s">
        <v>24</v>
      </c>
      <c r="AA28" s="51">
        <v>6.11023973161491</v>
      </c>
      <c r="AB28" s="50"/>
      <c r="AC28" s="1"/>
      <c r="AD28" s="1"/>
    </row>
    <row r="29" spans="1:30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50" t="s">
        <v>25</v>
      </c>
      <c r="Y29" s="51">
        <v>319.99092059128498</v>
      </c>
      <c r="Z29" s="51" t="s">
        <v>26</v>
      </c>
      <c r="AA29" s="51">
        <v>1.67539186458677</v>
      </c>
      <c r="AB29" s="50"/>
      <c r="AC29" s="1"/>
      <c r="AD29" s="1"/>
    </row>
    <row r="30" spans="1:30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"/>
      <c r="X30" s="50" t="s">
        <v>27</v>
      </c>
      <c r="Y30" s="51">
        <v>0.92826923806827799</v>
      </c>
      <c r="Z30" s="51" t="s">
        <v>28</v>
      </c>
      <c r="AA30" s="51">
        <v>0.92512315201864104</v>
      </c>
      <c r="AB30" s="50"/>
      <c r="AC30" s="1"/>
      <c r="AD30" s="1"/>
    </row>
    <row r="31" spans="1:30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2"/>
      <c r="X31" s="50" t="s">
        <v>29</v>
      </c>
      <c r="Y31" s="51">
        <v>280.947905313381</v>
      </c>
      <c r="Z31" s="51" t="s">
        <v>30</v>
      </c>
      <c r="AA31" s="51">
        <v>2.3626874773261099E-62</v>
      </c>
      <c r="AB31" s="1"/>
      <c r="AC31" s="1"/>
      <c r="AD31" s="1"/>
    </row>
    <row r="32" spans="1:30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50" t="s">
        <v>31</v>
      </c>
      <c r="Y32" s="51">
        <v>7.6008982607653604E-5</v>
      </c>
      <c r="Z32" s="51" t="s">
        <v>32</v>
      </c>
      <c r="AA32" s="51">
        <v>1.96572783193364</v>
      </c>
      <c r="AB32" s="1"/>
      <c r="AC32" s="1"/>
      <c r="AD32" s="1"/>
    </row>
    <row r="33" spans="1:28" x14ac:dyDescent="0.25">
      <c r="A33" s="5"/>
      <c r="B33" s="69" t="s">
        <v>0</v>
      </c>
      <c r="C33" s="69" t="s">
        <v>1</v>
      </c>
      <c r="D33" s="69" t="s">
        <v>54</v>
      </c>
      <c r="E33" s="69" t="s">
        <v>55</v>
      </c>
      <c r="F33" s="69" t="s">
        <v>56</v>
      </c>
      <c r="G33" s="69" t="s">
        <v>7</v>
      </c>
      <c r="H33" s="69" t="s">
        <v>57</v>
      </c>
      <c r="I33" s="69" t="s">
        <v>58</v>
      </c>
      <c r="J33" s="69" t="s">
        <v>59</v>
      </c>
      <c r="K33" s="1"/>
      <c r="L33" s="1" t="s">
        <v>60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7"/>
    </row>
    <row r="34" spans="1:28" x14ac:dyDescent="0.25">
      <c r="A34" s="5"/>
      <c r="B34" s="64">
        <v>43739</v>
      </c>
      <c r="C34" s="65">
        <v>2019</v>
      </c>
      <c r="D34" s="63">
        <v>744439.6</v>
      </c>
      <c r="E34" s="68">
        <v>7504</v>
      </c>
      <c r="F34" s="68">
        <v>7538.5</v>
      </c>
      <c r="G34" s="68">
        <v>3525.5</v>
      </c>
      <c r="H34" s="68">
        <v>3530.2</v>
      </c>
      <c r="I34" s="68">
        <v>427.3</v>
      </c>
      <c r="J34" s="68">
        <v>433.4</v>
      </c>
      <c r="K34" s="1"/>
      <c r="L34" s="11">
        <f t="shared" ref="L34:L35" si="17">G34</f>
        <v>3525.5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5"/>
      <c r="B35" s="64">
        <v>43770</v>
      </c>
      <c r="C35" s="65">
        <v>2019</v>
      </c>
      <c r="D35" s="63">
        <v>744439.6</v>
      </c>
      <c r="E35" s="68">
        <v>7517.3</v>
      </c>
      <c r="F35" s="68">
        <v>7530.1</v>
      </c>
      <c r="G35" s="68">
        <v>3531.7</v>
      </c>
      <c r="H35" s="68">
        <v>3530.8</v>
      </c>
      <c r="I35" s="68">
        <v>427.5</v>
      </c>
      <c r="J35" s="68">
        <v>434.3</v>
      </c>
      <c r="K35" s="1"/>
      <c r="L35" s="11">
        <f t="shared" si="17"/>
        <v>3531.7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5"/>
      <c r="B36" s="64">
        <v>43800</v>
      </c>
      <c r="C36" s="65">
        <v>2019</v>
      </c>
      <c r="D36" s="63">
        <v>744439.6</v>
      </c>
      <c r="E36" s="68">
        <v>7525</v>
      </c>
      <c r="F36" s="68">
        <v>7535.2</v>
      </c>
      <c r="G36" s="68">
        <v>3532</v>
      </c>
      <c r="H36" s="68">
        <v>3534.9</v>
      </c>
      <c r="I36" s="68">
        <v>429.5</v>
      </c>
      <c r="J36" s="68">
        <v>437.6</v>
      </c>
      <c r="K36" s="1"/>
      <c r="L36" s="11">
        <f>G36</f>
        <v>3532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5"/>
      <c r="B37" s="64">
        <v>43831</v>
      </c>
      <c r="C37" s="65">
        <v>2020</v>
      </c>
      <c r="D37" s="66">
        <v>699028.7844</v>
      </c>
      <c r="E37" s="68">
        <v>7542</v>
      </c>
      <c r="F37" s="68">
        <v>7512.5</v>
      </c>
      <c r="G37" s="68">
        <v>3555.9</v>
      </c>
      <c r="H37" s="68">
        <v>3552.2</v>
      </c>
      <c r="I37" s="68">
        <v>426.7</v>
      </c>
      <c r="J37" s="68">
        <v>430.1</v>
      </c>
      <c r="K37" s="1"/>
      <c r="L37" s="22">
        <f>AVERAGE(L34:L36)*(1+M37)</f>
        <v>3240.2952000000005</v>
      </c>
      <c r="M37" s="10">
        <f t="shared" ref="M37:M47" si="18">J2</f>
        <v>-8.2000000000000003E-2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5"/>
      <c r="B38" s="64">
        <v>43862</v>
      </c>
      <c r="C38" s="65">
        <v>2020</v>
      </c>
      <c r="D38" s="66">
        <v>699028.7844</v>
      </c>
      <c r="E38" s="68">
        <v>7551.9</v>
      </c>
      <c r="F38" s="68">
        <v>7488.9</v>
      </c>
      <c r="G38" s="68">
        <v>3562.1</v>
      </c>
      <c r="H38" s="68">
        <v>3548.8</v>
      </c>
      <c r="I38" s="68">
        <v>427.9</v>
      </c>
      <c r="J38" s="68">
        <v>427.9</v>
      </c>
      <c r="K38" s="1"/>
      <c r="L38" s="22">
        <f>AVERAGE(L34:L36)*(1+M38)</f>
        <v>3240.2952000000005</v>
      </c>
      <c r="M38" s="10">
        <f t="shared" si="18"/>
        <v>-8.2000000000000003E-2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5"/>
      <c r="B39" s="64">
        <v>43891</v>
      </c>
      <c r="C39" s="65">
        <v>2020</v>
      </c>
      <c r="D39" s="66">
        <v>699028.7844</v>
      </c>
      <c r="E39" s="68">
        <v>7421.9</v>
      </c>
      <c r="F39" s="68">
        <v>7317</v>
      </c>
      <c r="G39" s="68">
        <v>3489.5</v>
      </c>
      <c r="H39" s="68">
        <v>3454.3</v>
      </c>
      <c r="I39" s="68">
        <v>424</v>
      </c>
      <c r="J39" s="68">
        <v>417</v>
      </c>
      <c r="K39" s="1"/>
      <c r="L39" s="22">
        <f>AVERAGE(L34:L36)*(1+M39)</f>
        <v>3240.2952000000005</v>
      </c>
      <c r="M39" s="10">
        <f t="shared" si="18"/>
        <v>-8.2000000000000003E-2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5"/>
      <c r="B40" s="64">
        <v>43922</v>
      </c>
      <c r="C40" s="65">
        <v>2020</v>
      </c>
      <c r="D40" s="66">
        <v>699028.7844</v>
      </c>
      <c r="E40" s="68">
        <v>7056.8</v>
      </c>
      <c r="F40" s="68">
        <v>6968.7</v>
      </c>
      <c r="G40" s="68">
        <v>3298.9</v>
      </c>
      <c r="H40" s="68">
        <v>3268.1</v>
      </c>
      <c r="I40" s="68">
        <v>407.4</v>
      </c>
      <c r="J40" s="68">
        <v>399</v>
      </c>
      <c r="K40" s="1"/>
      <c r="L40" s="22">
        <f>AVERAGE(L37:L39)*(1+M40)</f>
        <v>1910.1540204000003</v>
      </c>
      <c r="M40" s="10">
        <f t="shared" si="18"/>
        <v>-0.41049999999999998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5"/>
      <c r="B41" s="64">
        <v>43952</v>
      </c>
      <c r="C41" s="65">
        <v>2020</v>
      </c>
      <c r="D41" s="66">
        <v>699028.7844</v>
      </c>
      <c r="E41" s="68">
        <v>6671.4</v>
      </c>
      <c r="F41" s="68">
        <v>6632</v>
      </c>
      <c r="G41" s="68">
        <v>3089.7</v>
      </c>
      <c r="H41" s="68">
        <v>3077.6</v>
      </c>
      <c r="I41" s="68">
        <v>382</v>
      </c>
      <c r="J41" s="68">
        <v>374</v>
      </c>
      <c r="K41" s="1"/>
      <c r="L41" s="22">
        <f>AVERAGE(L37:L39)*(1+M41)</f>
        <v>1910.1540204000003</v>
      </c>
      <c r="M41" s="10">
        <f t="shared" si="18"/>
        <v>-0.41049999999999998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5"/>
      <c r="B42" s="64">
        <v>43983</v>
      </c>
      <c r="C42" s="65">
        <v>2020</v>
      </c>
      <c r="D42" s="66">
        <v>699028.7844</v>
      </c>
      <c r="E42" s="68">
        <v>6546.1</v>
      </c>
      <c r="F42" s="68">
        <v>6583</v>
      </c>
      <c r="G42" s="68">
        <v>3022.6</v>
      </c>
      <c r="H42" s="68">
        <v>3040</v>
      </c>
      <c r="I42" s="68">
        <v>371</v>
      </c>
      <c r="J42" s="68">
        <v>368.4</v>
      </c>
      <c r="K42" s="1"/>
      <c r="L42" s="22">
        <f>AVERAGE(L37:L39)*(1+M42)</f>
        <v>1910.1540204000003</v>
      </c>
      <c r="M42" s="10">
        <f t="shared" si="18"/>
        <v>-0.41049999999999998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5"/>
      <c r="B43" s="64">
        <v>44013</v>
      </c>
      <c r="C43" s="65">
        <v>2020</v>
      </c>
      <c r="D43" s="66">
        <v>699028.7844</v>
      </c>
      <c r="E43" s="68">
        <v>6700.8</v>
      </c>
      <c r="F43" s="68">
        <v>6777</v>
      </c>
      <c r="G43" s="68">
        <v>3082.3</v>
      </c>
      <c r="H43" s="68">
        <v>3119.9</v>
      </c>
      <c r="I43" s="68">
        <v>380.3</v>
      </c>
      <c r="J43" s="68">
        <v>379.6</v>
      </c>
      <c r="K43" s="1"/>
      <c r="L43" s="22">
        <f>AVERAGE(L40:L42)*(1+M43)</f>
        <v>2590.1688516623999</v>
      </c>
      <c r="M43" s="10">
        <f t="shared" si="18"/>
        <v>0.35599999999999998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5"/>
      <c r="B44" s="64">
        <v>44044</v>
      </c>
      <c r="C44" s="65">
        <v>2020</v>
      </c>
      <c r="D44" s="66">
        <v>699028.7844</v>
      </c>
      <c r="E44" s="67">
        <v>7069.6704</v>
      </c>
      <c r="F44" s="67">
        <v>7156.3140999999996</v>
      </c>
      <c r="G44" s="67">
        <v>3321.5948999999996</v>
      </c>
      <c r="H44" s="67">
        <v>3353.5762</v>
      </c>
      <c r="I44" s="67">
        <v>397.44119999999998</v>
      </c>
      <c r="J44" s="67">
        <v>400.7627</v>
      </c>
      <c r="L44" s="22">
        <f>AVERAGE(L40:L42)*(1+M44)</f>
        <v>2590.1688516623999</v>
      </c>
      <c r="M44" s="10">
        <f t="shared" si="18"/>
        <v>0.35599999999999998</v>
      </c>
    </row>
    <row r="45" spans="1:28" x14ac:dyDescent="0.25">
      <c r="A45" s="5"/>
      <c r="B45" s="64">
        <v>44075</v>
      </c>
      <c r="C45" s="65">
        <v>2020</v>
      </c>
      <c r="D45" s="66">
        <v>699028.7844</v>
      </c>
      <c r="E45" s="67">
        <v>7096.9066999999995</v>
      </c>
      <c r="F45" s="67">
        <v>7150.7149999999992</v>
      </c>
      <c r="G45" s="67">
        <v>3343.2320999999997</v>
      </c>
      <c r="H45" s="67">
        <v>3364.4897000000001</v>
      </c>
      <c r="I45" s="67">
        <v>398.48509999999993</v>
      </c>
      <c r="J45" s="67">
        <v>401.52190000000002</v>
      </c>
      <c r="L45" s="22">
        <f>AVERAGE(L40:L42)*(1+M45)</f>
        <v>2590.1688516623999</v>
      </c>
      <c r="M45" s="10">
        <f t="shared" si="18"/>
        <v>0.35599999999999998</v>
      </c>
    </row>
    <row r="46" spans="1:28" x14ac:dyDescent="0.25">
      <c r="A46" s="5"/>
      <c r="B46" s="64">
        <v>44105</v>
      </c>
      <c r="C46" s="65">
        <v>2020</v>
      </c>
      <c r="D46" s="66">
        <v>699028.7844</v>
      </c>
      <c r="E46" s="67">
        <v>7121.2959999999994</v>
      </c>
      <c r="F46" s="67">
        <v>7154.0364999999993</v>
      </c>
      <c r="G46" s="67">
        <v>3345.6994999999997</v>
      </c>
      <c r="H46" s="67">
        <v>3350.1597999999994</v>
      </c>
      <c r="I46" s="67">
        <v>405.5077</v>
      </c>
      <c r="J46" s="67">
        <v>411.29659999999996</v>
      </c>
      <c r="L46" s="22">
        <f>AVERAGE(L43:L45)*(1+M46)</f>
        <v>2845.3004835511465</v>
      </c>
      <c r="M46" s="10">
        <f t="shared" si="18"/>
        <v>9.8500000000000004E-2</v>
      </c>
    </row>
    <row r="47" spans="1:28" x14ac:dyDescent="0.25">
      <c r="A47" s="5"/>
      <c r="B47" s="64">
        <v>44136</v>
      </c>
      <c r="C47" s="65">
        <v>2020</v>
      </c>
      <c r="D47" s="66">
        <v>699028.7844</v>
      </c>
      <c r="E47" s="67">
        <v>7133.9177</v>
      </c>
      <c r="F47" s="67">
        <v>7146.0649000000003</v>
      </c>
      <c r="G47" s="67">
        <v>3351.5832999999998</v>
      </c>
      <c r="H47" s="67">
        <v>3350.7292000000002</v>
      </c>
      <c r="I47" s="67">
        <v>405.69749999999999</v>
      </c>
      <c r="J47" s="67">
        <v>412.15069999999997</v>
      </c>
      <c r="L47" s="22">
        <f>AVERAGE(L43:L45)*(1+M47)</f>
        <v>2845.3004835511465</v>
      </c>
      <c r="M47" s="10">
        <f t="shared" si="18"/>
        <v>9.8500000000000004E-2</v>
      </c>
    </row>
    <row r="48" spans="1:28" x14ac:dyDescent="0.25">
      <c r="A48" s="5"/>
      <c r="B48" s="64">
        <v>44166</v>
      </c>
      <c r="C48" s="65">
        <v>2020</v>
      </c>
      <c r="D48" s="66">
        <v>699028.7844</v>
      </c>
      <c r="E48" s="67">
        <v>7141.2249999999995</v>
      </c>
      <c r="F48" s="67">
        <v>7150.9047999999993</v>
      </c>
      <c r="G48" s="67">
        <v>3351.8679999999999</v>
      </c>
      <c r="H48" s="67">
        <v>3354.6201000000001</v>
      </c>
      <c r="I48" s="67">
        <v>407.59549999999996</v>
      </c>
      <c r="J48" s="67">
        <v>415.2824</v>
      </c>
      <c r="L48" s="22">
        <f>AVERAGE(L43:L45)*(1+M48)</f>
        <v>2845.3004835511465</v>
      </c>
      <c r="M48" s="10">
        <f>M47</f>
        <v>9.8500000000000004E-2</v>
      </c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</sheetData>
  <phoneticPr fontId="2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3815-0650-42A9-BB9A-76F8A5C97878}">
  <dimension ref="A1:Z70"/>
  <sheetViews>
    <sheetView workbookViewId="0">
      <selection activeCell="L21" sqref="L21"/>
    </sheetView>
  </sheetViews>
  <sheetFormatPr defaultRowHeight="15" x14ac:dyDescent="0.25"/>
  <cols>
    <col min="4" max="4" width="17.7109375" bestFit="1" customWidth="1"/>
    <col min="5" max="5" width="12" bestFit="1" customWidth="1"/>
    <col min="19" max="19" width="17.42578125" bestFit="1" customWidth="1"/>
    <col min="21" max="21" width="11.28515625" customWidth="1"/>
  </cols>
  <sheetData>
    <row r="1" spans="1:26" ht="15.75" thickBot="1" x14ac:dyDescent="0.3"/>
    <row r="2" spans="1:26" x14ac:dyDescent="0.25">
      <c r="D2" s="40" t="s">
        <v>63</v>
      </c>
      <c r="E2" s="39">
        <f>SUM(S21:S32)</f>
        <v>185822406.28263491</v>
      </c>
    </row>
    <row r="3" spans="1:26" x14ac:dyDescent="0.25">
      <c r="D3" s="15" t="s">
        <v>64</v>
      </c>
      <c r="E3" s="38">
        <v>12700385.897236729</v>
      </c>
    </row>
    <row r="4" spans="1:26" x14ac:dyDescent="0.25">
      <c r="D4" s="15" t="s">
        <v>65</v>
      </c>
      <c r="E4" s="38">
        <v>597269.97239665152</v>
      </c>
    </row>
    <row r="5" spans="1:26" ht="15.75" thickBot="1" x14ac:dyDescent="0.3">
      <c r="D5" s="41" t="s">
        <v>66</v>
      </c>
      <c r="E5" s="37">
        <f>E2-E3-E4</f>
        <v>172524750.41300154</v>
      </c>
    </row>
    <row r="8" spans="1:26" x14ac:dyDescent="0.25">
      <c r="A8" s="76" t="s">
        <v>0</v>
      </c>
      <c r="B8" s="74" t="s">
        <v>1</v>
      </c>
      <c r="C8" s="74" t="s">
        <v>2</v>
      </c>
      <c r="D8" s="75" t="s">
        <v>3</v>
      </c>
      <c r="E8" s="77" t="s">
        <v>4</v>
      </c>
      <c r="F8" s="77" t="s">
        <v>5</v>
      </c>
      <c r="G8" s="74" t="s">
        <v>6</v>
      </c>
      <c r="H8" s="74" t="s">
        <v>7</v>
      </c>
      <c r="I8" s="75" t="s">
        <v>8</v>
      </c>
      <c r="J8" s="71"/>
      <c r="K8" s="74" t="s">
        <v>9</v>
      </c>
      <c r="L8" s="77" t="s">
        <v>4</v>
      </c>
      <c r="M8" s="77" t="s">
        <v>5</v>
      </c>
      <c r="N8" s="77" t="s">
        <v>6</v>
      </c>
      <c r="O8" s="77" t="s">
        <v>7</v>
      </c>
      <c r="P8" s="77" t="s">
        <v>8</v>
      </c>
      <c r="Q8" s="75" t="s">
        <v>10</v>
      </c>
      <c r="R8" s="74" t="s">
        <v>11</v>
      </c>
      <c r="S8" s="74" t="s">
        <v>62</v>
      </c>
    </row>
    <row r="9" spans="1:26" x14ac:dyDescent="0.25">
      <c r="A9" s="76">
        <v>43831</v>
      </c>
      <c r="B9" s="74">
        <v>2020</v>
      </c>
      <c r="C9" s="74">
        <v>1</v>
      </c>
      <c r="D9" s="79">
        <v>15787680.191478822</v>
      </c>
      <c r="E9" s="77">
        <v>477.14</v>
      </c>
      <c r="F9" s="77">
        <v>0</v>
      </c>
      <c r="G9" s="74">
        <v>121</v>
      </c>
      <c r="H9" s="80">
        <v>3459.4031</v>
      </c>
      <c r="I9" s="75">
        <v>0</v>
      </c>
      <c r="J9" s="71"/>
      <c r="K9" s="81">
        <f>$W$17</f>
        <v>54.093695512120597</v>
      </c>
      <c r="L9" s="74">
        <f>E9*$W$18</f>
        <v>14.674945206395618</v>
      </c>
      <c r="M9" s="74">
        <f>F9*$W$19</f>
        <v>0</v>
      </c>
      <c r="N9" s="74">
        <f>G9*$W$20</f>
        <v>-11.150825369765826</v>
      </c>
      <c r="O9" s="74">
        <f>H9*$W$21</f>
        <v>39.947456916188791</v>
      </c>
      <c r="P9" s="70">
        <f>I9*$W$22</f>
        <v>0</v>
      </c>
      <c r="Q9" s="75">
        <v>5491</v>
      </c>
      <c r="R9" s="74">
        <v>31</v>
      </c>
      <c r="S9" s="73">
        <f>SUM(K9:P9)*Q9*R9</f>
        <v>16607658.210210212</v>
      </c>
      <c r="T9" s="71"/>
      <c r="U9" s="75"/>
      <c r="V9" s="72"/>
      <c r="W9" s="78"/>
    </row>
    <row r="10" spans="1:26" x14ac:dyDescent="0.25">
      <c r="A10" s="76">
        <v>43862</v>
      </c>
      <c r="B10" s="74">
        <v>2020</v>
      </c>
      <c r="C10" s="74">
        <v>2</v>
      </c>
      <c r="D10" s="79">
        <v>14875325.191478822</v>
      </c>
      <c r="E10" s="77">
        <v>417.05</v>
      </c>
      <c r="F10" s="77">
        <v>0</v>
      </c>
      <c r="G10" s="74">
        <v>122</v>
      </c>
      <c r="H10" s="80">
        <v>3477.1336999999999</v>
      </c>
      <c r="I10" s="75">
        <v>0</v>
      </c>
      <c r="J10" s="71"/>
      <c r="K10" s="81">
        <f t="shared" ref="K10:K32" si="0">$W$17</f>
        <v>54.093695512120597</v>
      </c>
      <c r="L10" s="74">
        <f t="shared" ref="L10:L32" si="1">E10*$W$18</f>
        <v>12.826813719929776</v>
      </c>
      <c r="M10" s="74">
        <f t="shared" ref="M10:M32" si="2">F10*$W$19</f>
        <v>0</v>
      </c>
      <c r="N10" s="74">
        <f t="shared" ref="N10:N32" si="3">G10*$W$20</f>
        <v>-11.242980951334138</v>
      </c>
      <c r="O10" s="74">
        <f t="shared" ref="O10:O32" si="4">H10*$W$21</f>
        <v>40.152201017735727</v>
      </c>
      <c r="P10" s="70">
        <f t="shared" ref="P10:P32" si="5">I10*$W$22</f>
        <v>0</v>
      </c>
      <c r="Q10" s="75">
        <v>5491</v>
      </c>
      <c r="R10" s="74">
        <v>31</v>
      </c>
      <c r="S10" s="84">
        <f t="shared" ref="S10:S32" si="6">SUM(K10:P10)*Q10*R10</f>
        <v>16312232.350911791</v>
      </c>
      <c r="T10" s="71"/>
      <c r="U10" s="75"/>
      <c r="V10" s="72"/>
      <c r="W10" s="78"/>
    </row>
    <row r="11" spans="1:26" x14ac:dyDescent="0.25">
      <c r="A11" s="76">
        <v>43891</v>
      </c>
      <c r="B11" s="74">
        <v>2020</v>
      </c>
      <c r="C11" s="74">
        <v>3</v>
      </c>
      <c r="D11" s="79">
        <v>14125149.191478822</v>
      </c>
      <c r="E11" s="77">
        <v>332.70999999999992</v>
      </c>
      <c r="F11" s="77">
        <v>0</v>
      </c>
      <c r="G11" s="74">
        <v>123</v>
      </c>
      <c r="H11" s="80">
        <v>3495.7813999999994</v>
      </c>
      <c r="I11" s="75">
        <v>1</v>
      </c>
      <c r="J11" s="71"/>
      <c r="K11" s="81">
        <f t="shared" si="0"/>
        <v>54.093695512120597</v>
      </c>
      <c r="L11" s="74">
        <f t="shared" si="1"/>
        <v>10.232847842603608</v>
      </c>
      <c r="M11" s="74">
        <f t="shared" si="2"/>
        <v>0</v>
      </c>
      <c r="N11" s="74">
        <f t="shared" si="3"/>
        <v>-11.33513653290245</v>
      </c>
      <c r="O11" s="74">
        <f t="shared" si="4"/>
        <v>40.367535331431633</v>
      </c>
      <c r="P11" s="70">
        <f t="shared" si="5"/>
        <v>-1.96382360029251</v>
      </c>
      <c r="Q11" s="75">
        <v>5491</v>
      </c>
      <c r="R11" s="74">
        <v>31</v>
      </c>
      <c r="S11" s="84">
        <f t="shared" si="6"/>
        <v>15557368.475203555</v>
      </c>
      <c r="T11" s="71"/>
      <c r="U11" s="75"/>
      <c r="V11" s="71"/>
      <c r="W11" s="71"/>
    </row>
    <row r="12" spans="1:26" x14ac:dyDescent="0.25">
      <c r="A12" s="76">
        <v>43922</v>
      </c>
      <c r="B12" s="74">
        <v>2020</v>
      </c>
      <c r="C12" s="74">
        <v>4</v>
      </c>
      <c r="D12" s="79">
        <v>11624792.191478822</v>
      </c>
      <c r="E12" s="77">
        <v>164.53999999999996</v>
      </c>
      <c r="F12" s="77">
        <v>0.16999999999999993</v>
      </c>
      <c r="G12" s="74">
        <v>124</v>
      </c>
      <c r="H12" s="80">
        <v>3513.4100999999996</v>
      </c>
      <c r="I12" s="75">
        <v>1</v>
      </c>
      <c r="J12" s="71"/>
      <c r="K12" s="81">
        <f t="shared" si="0"/>
        <v>54.093695512120597</v>
      </c>
      <c r="L12" s="74">
        <f t="shared" si="1"/>
        <v>5.060601677202361</v>
      </c>
      <c r="M12" s="74">
        <f t="shared" si="2"/>
        <v>1.3424933272289035E-2</v>
      </c>
      <c r="N12" s="74">
        <f t="shared" si="3"/>
        <v>-11.427292114470763</v>
      </c>
      <c r="O12" s="74">
        <f t="shared" si="4"/>
        <v>40.571102742739789</v>
      </c>
      <c r="P12" s="70">
        <f t="shared" si="5"/>
        <v>-1.96382360029251</v>
      </c>
      <c r="Q12" s="75">
        <v>5491</v>
      </c>
      <c r="R12" s="74">
        <v>31</v>
      </c>
      <c r="S12" s="84">
        <f t="shared" si="6"/>
        <v>14698193.399319476</v>
      </c>
      <c r="T12" s="71"/>
      <c r="U12" s="75"/>
      <c r="V12" s="83" t="s">
        <v>15</v>
      </c>
      <c r="W12" s="83"/>
      <c r="X12" s="83"/>
      <c r="Y12" s="83"/>
      <c r="Z12" s="83"/>
    </row>
    <row r="13" spans="1:26" x14ac:dyDescent="0.25">
      <c r="A13" s="76">
        <v>43952</v>
      </c>
      <c r="B13" s="74">
        <v>2020</v>
      </c>
      <c r="C13" s="74">
        <v>5</v>
      </c>
      <c r="D13" s="79">
        <v>11905290.191478822</v>
      </c>
      <c r="E13" s="77">
        <v>35.92</v>
      </c>
      <c r="F13" s="77">
        <v>30.080000000000002</v>
      </c>
      <c r="G13" s="74">
        <v>125</v>
      </c>
      <c r="H13" s="80">
        <v>3527.4722999999994</v>
      </c>
      <c r="I13" s="75">
        <v>1</v>
      </c>
      <c r="J13" s="71"/>
      <c r="K13" s="81">
        <f t="shared" si="0"/>
        <v>54.093695512120597</v>
      </c>
      <c r="L13" s="74">
        <f t="shared" si="1"/>
        <v>1.1047575801939278</v>
      </c>
      <c r="M13" s="74">
        <f t="shared" si="2"/>
        <v>2.3754234872379669</v>
      </c>
      <c r="N13" s="74">
        <f t="shared" si="3"/>
        <v>-11.519447696039077</v>
      </c>
      <c r="O13" s="74">
        <f t="shared" si="4"/>
        <v>40.733485995690806</v>
      </c>
      <c r="P13" s="70">
        <f t="shared" si="5"/>
        <v>-1.96382360029251</v>
      </c>
      <c r="Q13" s="75">
        <v>5491</v>
      </c>
      <c r="R13" s="74">
        <v>31</v>
      </c>
      <c r="S13" s="84">
        <f t="shared" si="6"/>
        <v>14438841.641587628</v>
      </c>
      <c r="T13" s="71"/>
      <c r="U13" s="75"/>
      <c r="V13" s="83" t="s">
        <v>16</v>
      </c>
      <c r="W13" s="83"/>
      <c r="X13" s="83"/>
      <c r="Y13" s="83"/>
      <c r="Z13" s="83"/>
    </row>
    <row r="14" spans="1:26" x14ac:dyDescent="0.25">
      <c r="A14" s="76">
        <v>43983</v>
      </c>
      <c r="B14" s="74">
        <v>2020</v>
      </c>
      <c r="C14" s="74">
        <v>6</v>
      </c>
      <c r="D14" s="79">
        <v>13649340.191478822</v>
      </c>
      <c r="E14" s="77">
        <v>0.37999999999999989</v>
      </c>
      <c r="F14" s="77">
        <v>94.58</v>
      </c>
      <c r="G14" s="74">
        <v>126</v>
      </c>
      <c r="H14" s="80">
        <v>3538.3755999999998</v>
      </c>
      <c r="I14" s="75">
        <v>0</v>
      </c>
      <c r="J14" s="71"/>
      <c r="K14" s="81">
        <f t="shared" si="0"/>
        <v>54.093695512120597</v>
      </c>
      <c r="L14" s="74">
        <f t="shared" si="1"/>
        <v>1.1687301794924622E-2</v>
      </c>
      <c r="M14" s="74">
        <f t="shared" si="2"/>
        <v>7.4690011111358672</v>
      </c>
      <c r="N14" s="74">
        <f t="shared" si="3"/>
        <v>-11.611603277607388</v>
      </c>
      <c r="O14" s="74">
        <f t="shared" si="4"/>
        <v>40.859391851239785</v>
      </c>
      <c r="P14" s="70">
        <f t="shared" si="5"/>
        <v>0</v>
      </c>
      <c r="Q14" s="75">
        <v>5491</v>
      </c>
      <c r="R14" s="74">
        <v>31</v>
      </c>
      <c r="S14" s="84">
        <f t="shared" si="6"/>
        <v>15459841.024898451</v>
      </c>
      <c r="T14" s="71"/>
      <c r="U14" s="75"/>
      <c r="V14" s="83" t="s">
        <v>17</v>
      </c>
      <c r="W14" s="83"/>
      <c r="X14" s="83"/>
      <c r="Y14" s="83"/>
      <c r="Z14" s="83"/>
    </row>
    <row r="15" spans="1:26" x14ac:dyDescent="0.25">
      <c r="A15" s="76">
        <v>44013</v>
      </c>
      <c r="B15" s="74">
        <v>2020</v>
      </c>
      <c r="C15" s="74">
        <v>7</v>
      </c>
      <c r="D15" s="75"/>
      <c r="E15" s="77">
        <v>0</v>
      </c>
      <c r="F15" s="77">
        <v>206.28000000000003</v>
      </c>
      <c r="G15" s="74">
        <v>127</v>
      </c>
      <c r="H15" s="80">
        <v>3553.7624999999998</v>
      </c>
      <c r="I15" s="75">
        <v>0</v>
      </c>
      <c r="J15" s="71"/>
      <c r="K15" s="81">
        <f t="shared" si="0"/>
        <v>54.093695512120597</v>
      </c>
      <c r="L15" s="74">
        <f t="shared" si="1"/>
        <v>0</v>
      </c>
      <c r="M15" s="74">
        <f t="shared" si="2"/>
        <v>16.289971972986962</v>
      </c>
      <c r="N15" s="74">
        <f t="shared" si="3"/>
        <v>-11.7037588591757</v>
      </c>
      <c r="O15" s="74">
        <f t="shared" si="4"/>
        <v>41.037072077294887</v>
      </c>
      <c r="P15" s="70">
        <f t="shared" si="5"/>
        <v>0</v>
      </c>
      <c r="Q15" s="75">
        <v>5491</v>
      </c>
      <c r="R15" s="74">
        <v>31</v>
      </c>
      <c r="S15" s="84">
        <f t="shared" si="6"/>
        <v>16973924.172283962</v>
      </c>
      <c r="T15" s="71"/>
      <c r="U15" s="71"/>
      <c r="V15" s="72"/>
      <c r="W15" s="71"/>
    </row>
    <row r="16" spans="1:26" x14ac:dyDescent="0.25">
      <c r="A16" s="76">
        <v>44044</v>
      </c>
      <c r="B16" s="74">
        <v>2020</v>
      </c>
      <c r="C16" s="74">
        <v>8</v>
      </c>
      <c r="D16" s="71"/>
      <c r="E16" s="77">
        <v>0</v>
      </c>
      <c r="F16" s="77">
        <v>177.64000000000001</v>
      </c>
      <c r="G16" s="74">
        <v>128</v>
      </c>
      <c r="H16" s="80">
        <v>3566.6018999999997</v>
      </c>
      <c r="I16" s="75">
        <v>0</v>
      </c>
      <c r="J16" s="71"/>
      <c r="K16" s="81">
        <f t="shared" si="0"/>
        <v>54.093695512120597</v>
      </c>
      <c r="L16" s="74">
        <f t="shared" si="1"/>
        <v>0</v>
      </c>
      <c r="M16" s="74">
        <f t="shared" si="2"/>
        <v>14.028265567584855</v>
      </c>
      <c r="N16" s="74">
        <f t="shared" si="3"/>
        <v>-11.795914440744014</v>
      </c>
      <c r="O16" s="74">
        <f t="shared" si="4"/>
        <v>41.18533504738059</v>
      </c>
      <c r="P16" s="70">
        <f t="shared" si="5"/>
        <v>0</v>
      </c>
      <c r="Q16" s="75">
        <v>5491</v>
      </c>
      <c r="R16" s="74">
        <v>31</v>
      </c>
      <c r="S16" s="84">
        <f t="shared" si="6"/>
        <v>16598484.902030827</v>
      </c>
      <c r="T16" s="71"/>
      <c r="U16" s="71"/>
      <c r="V16" s="83"/>
      <c r="W16" s="83" t="s">
        <v>18</v>
      </c>
      <c r="X16" s="83" t="s">
        <v>19</v>
      </c>
      <c r="Y16" s="83" t="s">
        <v>20</v>
      </c>
      <c r="Z16" s="83" t="s">
        <v>21</v>
      </c>
    </row>
    <row r="17" spans="1:26" x14ac:dyDescent="0.25">
      <c r="A17" s="76">
        <v>44075</v>
      </c>
      <c r="B17" s="74">
        <v>2020</v>
      </c>
      <c r="C17" s="74">
        <v>9</v>
      </c>
      <c r="D17" s="71"/>
      <c r="E17" s="77">
        <v>0.49000000000000005</v>
      </c>
      <c r="F17" s="77">
        <v>85.65</v>
      </c>
      <c r="G17" s="74">
        <v>129</v>
      </c>
      <c r="H17" s="80">
        <v>3589.8350999999998</v>
      </c>
      <c r="I17" s="75">
        <v>1</v>
      </c>
      <c r="J17" s="71"/>
      <c r="K17" s="81">
        <f t="shared" si="0"/>
        <v>54.093695512120597</v>
      </c>
      <c r="L17" s="74">
        <f t="shared" si="1"/>
        <v>1.5070468103981754E-2</v>
      </c>
      <c r="M17" s="74">
        <f t="shared" si="2"/>
        <v>6.7637972633620969</v>
      </c>
      <c r="N17" s="74">
        <f t="shared" si="3"/>
        <v>-11.888070022312327</v>
      </c>
      <c r="O17" s="74">
        <f t="shared" si="4"/>
        <v>41.453620421821405</v>
      </c>
      <c r="P17" s="70">
        <f t="shared" si="5"/>
        <v>-1.96382360029251</v>
      </c>
      <c r="Q17" s="75">
        <v>5491</v>
      </c>
      <c r="R17" s="74">
        <v>31</v>
      </c>
      <c r="S17" s="84">
        <f t="shared" si="6"/>
        <v>15060182.125376008</v>
      </c>
      <c r="T17" s="71"/>
      <c r="U17" s="71"/>
      <c r="V17" s="83" t="s">
        <v>9</v>
      </c>
      <c r="W17" s="85">
        <v>54.093695512120597</v>
      </c>
      <c r="X17" s="85">
        <v>14.4288460143853</v>
      </c>
      <c r="Y17" s="85">
        <v>3.7489966597599098</v>
      </c>
      <c r="Z17" s="85">
        <v>2.8049638281814999E-4</v>
      </c>
    </row>
    <row r="18" spans="1:26" x14ac:dyDescent="0.25">
      <c r="A18" s="76">
        <v>44105</v>
      </c>
      <c r="B18" s="74">
        <v>2020</v>
      </c>
      <c r="C18" s="74">
        <v>10</v>
      </c>
      <c r="D18" s="71"/>
      <c r="E18" s="77">
        <v>53.33000000000002</v>
      </c>
      <c r="F18" s="77">
        <v>12.219999999999999</v>
      </c>
      <c r="G18" s="74">
        <v>130</v>
      </c>
      <c r="H18" s="80">
        <v>3592.4844999999996</v>
      </c>
      <c r="I18" s="75">
        <v>1</v>
      </c>
      <c r="J18" s="71"/>
      <c r="K18" s="81">
        <f t="shared" si="0"/>
        <v>54.093695512120597</v>
      </c>
      <c r="L18" s="74">
        <f t="shared" si="1"/>
        <v>1.6402205387456064</v>
      </c>
      <c r="M18" s="74">
        <f t="shared" si="2"/>
        <v>0.96501579169042384</v>
      </c>
      <c r="N18" s="74">
        <f t="shared" si="3"/>
        <v>-11.980225603880639</v>
      </c>
      <c r="O18" s="74">
        <f t="shared" si="4"/>
        <v>41.484214368029562</v>
      </c>
      <c r="P18" s="70">
        <f t="shared" si="5"/>
        <v>-1.96382360029251</v>
      </c>
      <c r="Q18" s="75">
        <v>5491</v>
      </c>
      <c r="R18" s="74">
        <v>31</v>
      </c>
      <c r="S18" s="84">
        <f t="shared" si="6"/>
        <v>14339263.331528636</v>
      </c>
      <c r="T18" s="71"/>
      <c r="U18" s="71"/>
      <c r="V18" s="83" t="s">
        <v>4</v>
      </c>
      <c r="W18" s="85">
        <v>3.07560573550648E-2</v>
      </c>
      <c r="X18" s="85">
        <v>1.4743992476722899E-3</v>
      </c>
      <c r="Y18" s="85">
        <v>20.860060396545201</v>
      </c>
      <c r="Z18" s="85">
        <v>1.00839813376469E-40</v>
      </c>
    </row>
    <row r="19" spans="1:26" x14ac:dyDescent="0.25">
      <c r="A19" s="76">
        <v>44136</v>
      </c>
      <c r="B19" s="74">
        <v>2020</v>
      </c>
      <c r="C19" s="74">
        <v>11</v>
      </c>
      <c r="D19" s="71"/>
      <c r="E19" s="77">
        <v>207.66000000000003</v>
      </c>
      <c r="F19" s="77">
        <v>1.0000000000000142E-2</v>
      </c>
      <c r="G19" s="74">
        <v>131</v>
      </c>
      <c r="H19" s="80">
        <v>3598.8022999999994</v>
      </c>
      <c r="I19" s="75">
        <v>1</v>
      </c>
      <c r="J19" s="71"/>
      <c r="K19" s="81">
        <f t="shared" si="0"/>
        <v>54.093695512120597</v>
      </c>
      <c r="L19" s="74">
        <f t="shared" si="1"/>
        <v>6.3868028703527573</v>
      </c>
      <c r="M19" s="74">
        <f t="shared" si="2"/>
        <v>7.8970195719348427E-4</v>
      </c>
      <c r="N19" s="74">
        <f t="shared" si="3"/>
        <v>-12.07238118544895</v>
      </c>
      <c r="O19" s="74">
        <f t="shared" si="4"/>
        <v>41.557169162833645</v>
      </c>
      <c r="P19" s="70">
        <f t="shared" si="5"/>
        <v>-1.96382360029251</v>
      </c>
      <c r="Q19" s="75">
        <v>5491</v>
      </c>
      <c r="R19" s="74">
        <v>31</v>
      </c>
      <c r="S19" s="84">
        <f t="shared" si="6"/>
        <v>14979831.416252861</v>
      </c>
      <c r="T19" s="71"/>
      <c r="U19" s="71"/>
      <c r="V19" s="83" t="s">
        <v>5</v>
      </c>
      <c r="W19" s="85">
        <v>7.8970195719347297E-2</v>
      </c>
      <c r="X19" s="85">
        <v>3.76794514662153E-3</v>
      </c>
      <c r="Y19" s="85">
        <v>20.958424989322001</v>
      </c>
      <c r="Z19" s="85">
        <v>6.58383547140969E-41</v>
      </c>
    </row>
    <row r="20" spans="1:26" x14ac:dyDescent="0.25">
      <c r="A20" s="76">
        <v>44166</v>
      </c>
      <c r="B20" s="74">
        <v>2020</v>
      </c>
      <c r="C20" s="74">
        <v>12</v>
      </c>
      <c r="D20" s="71"/>
      <c r="E20" s="77">
        <v>351.65000000000003</v>
      </c>
      <c r="F20" s="77">
        <v>0</v>
      </c>
      <c r="G20" s="74">
        <v>132</v>
      </c>
      <c r="H20" s="80">
        <v>3599.1079999999997</v>
      </c>
      <c r="I20" s="75">
        <v>0</v>
      </c>
      <c r="J20" s="71"/>
      <c r="K20" s="81">
        <f t="shared" si="0"/>
        <v>54.093695512120597</v>
      </c>
      <c r="L20" s="74">
        <f t="shared" si="1"/>
        <v>10.815367568908538</v>
      </c>
      <c r="M20" s="74">
        <f t="shared" si="2"/>
        <v>0</v>
      </c>
      <c r="N20" s="74">
        <f t="shared" si="3"/>
        <v>-12.164536767017264</v>
      </c>
      <c r="O20" s="74">
        <f t="shared" si="4"/>
        <v>41.560699233549975</v>
      </c>
      <c r="P20" s="70">
        <f t="shared" si="5"/>
        <v>0</v>
      </c>
      <c r="Q20" s="75">
        <v>5491</v>
      </c>
      <c r="R20" s="74">
        <v>31</v>
      </c>
      <c r="S20" s="84">
        <f t="shared" si="6"/>
        <v>16052729.797931522</v>
      </c>
      <c r="T20" s="71"/>
      <c r="U20" s="71"/>
      <c r="V20" s="83" t="s">
        <v>6</v>
      </c>
      <c r="W20" s="85">
        <v>-9.2155581568312606E-2</v>
      </c>
      <c r="X20" s="85">
        <v>2.7843817477114799E-2</v>
      </c>
      <c r="Y20" s="85">
        <v>-3.3097322823659701</v>
      </c>
      <c r="Z20" s="85">
        <v>1.2505955814828499E-3</v>
      </c>
    </row>
    <row r="21" spans="1:26" x14ac:dyDescent="0.25">
      <c r="A21" s="76">
        <v>44197</v>
      </c>
      <c r="B21" s="74">
        <v>2021</v>
      </c>
      <c r="C21" s="74">
        <v>1</v>
      </c>
      <c r="D21" s="71"/>
      <c r="E21" s="77">
        <v>477.14</v>
      </c>
      <c r="F21" s="77">
        <v>0</v>
      </c>
      <c r="G21" s="74">
        <v>133</v>
      </c>
      <c r="H21" s="80">
        <v>3500.9159371999999</v>
      </c>
      <c r="I21" s="75">
        <v>0</v>
      </c>
      <c r="J21" s="71"/>
      <c r="K21" s="81">
        <f t="shared" si="0"/>
        <v>54.093695512120597</v>
      </c>
      <c r="L21" s="74">
        <f t="shared" si="1"/>
        <v>14.674945206395618</v>
      </c>
      <c r="M21" s="74">
        <f t="shared" si="2"/>
        <v>0</v>
      </c>
      <c r="N21" s="74">
        <f t="shared" si="3"/>
        <v>-12.256692348585577</v>
      </c>
      <c r="O21" s="74">
        <f t="shared" si="4"/>
        <v>40.426826399183057</v>
      </c>
      <c r="P21" s="70">
        <f t="shared" si="5"/>
        <v>0</v>
      </c>
      <c r="Q21" s="75">
        <v>5491</v>
      </c>
      <c r="R21" s="74">
        <v>31</v>
      </c>
      <c r="S21" s="84">
        <f t="shared" si="6"/>
        <v>16501015.179973301</v>
      </c>
      <c r="T21" s="71"/>
      <c r="U21" s="71"/>
      <c r="V21" s="83" t="s">
        <v>7</v>
      </c>
      <c r="W21" s="85">
        <v>1.15474998898477E-2</v>
      </c>
      <c r="X21" s="85">
        <v>5.1169912625963201E-3</v>
      </c>
      <c r="Y21" s="85">
        <v>2.2566972068638198</v>
      </c>
      <c r="Z21" s="85">
        <v>2.5932940064905801E-2</v>
      </c>
    </row>
    <row r="22" spans="1:26" x14ac:dyDescent="0.25">
      <c r="A22" s="76">
        <v>44228</v>
      </c>
      <c r="B22" s="74">
        <v>2021</v>
      </c>
      <c r="C22" s="74">
        <v>2</v>
      </c>
      <c r="D22" s="71"/>
      <c r="E22" s="77">
        <v>417.05</v>
      </c>
      <c r="F22" s="77">
        <v>0</v>
      </c>
      <c r="G22" s="74">
        <v>134</v>
      </c>
      <c r="H22" s="80">
        <v>3518.8593043999999</v>
      </c>
      <c r="I22" s="75">
        <v>0</v>
      </c>
      <c r="J22" s="71"/>
      <c r="K22" s="81">
        <f t="shared" si="0"/>
        <v>54.093695512120597</v>
      </c>
      <c r="L22" s="74">
        <f t="shared" si="1"/>
        <v>12.826813719929776</v>
      </c>
      <c r="M22" s="74">
        <f t="shared" si="2"/>
        <v>0</v>
      </c>
      <c r="N22" s="74">
        <f t="shared" si="3"/>
        <v>-12.348847930153889</v>
      </c>
      <c r="O22" s="74">
        <f t="shared" si="4"/>
        <v>40.634027429948553</v>
      </c>
      <c r="P22" s="70">
        <f t="shared" si="5"/>
        <v>0</v>
      </c>
      <c r="Q22" s="75">
        <v>5491</v>
      </c>
      <c r="R22" s="74">
        <v>31</v>
      </c>
      <c r="S22" s="84">
        <f t="shared" si="6"/>
        <v>16206007.541623395</v>
      </c>
      <c r="T22" s="71"/>
      <c r="U22" s="71"/>
      <c r="V22" s="83" t="s">
        <v>8</v>
      </c>
      <c r="W22" s="85">
        <v>-1.96382360029251</v>
      </c>
      <c r="X22" s="85">
        <v>0.42530370013894297</v>
      </c>
      <c r="Y22" s="85">
        <v>-4.6174618270448597</v>
      </c>
      <c r="Z22" s="85">
        <v>1.0266969295963E-5</v>
      </c>
    </row>
    <row r="23" spans="1:26" x14ac:dyDescent="0.25">
      <c r="A23" s="76">
        <v>44256</v>
      </c>
      <c r="B23" s="74">
        <v>2021</v>
      </c>
      <c r="C23" s="74">
        <v>3</v>
      </c>
      <c r="D23" s="71"/>
      <c r="E23" s="77">
        <v>332.70999999999992</v>
      </c>
      <c r="F23" s="77">
        <v>0</v>
      </c>
      <c r="G23" s="74">
        <v>135</v>
      </c>
      <c r="H23" s="80">
        <v>3537.7307767999996</v>
      </c>
      <c r="I23" s="75">
        <v>1</v>
      </c>
      <c r="J23" s="71"/>
      <c r="K23" s="81">
        <f t="shared" si="0"/>
        <v>54.093695512120597</v>
      </c>
      <c r="L23" s="74">
        <f t="shared" si="1"/>
        <v>10.232847842603608</v>
      </c>
      <c r="M23" s="74">
        <f t="shared" si="2"/>
        <v>0</v>
      </c>
      <c r="N23" s="74">
        <f t="shared" si="3"/>
        <v>-12.441003511722201</v>
      </c>
      <c r="O23" s="74">
        <f t="shared" si="4"/>
        <v>40.851945755408813</v>
      </c>
      <c r="P23" s="70">
        <f t="shared" si="5"/>
        <v>-1.96382360029251</v>
      </c>
      <c r="Q23" s="75">
        <v>5491</v>
      </c>
      <c r="R23" s="74">
        <v>31</v>
      </c>
      <c r="S23" s="84">
        <f t="shared" si="6"/>
        <v>15451583.518981695</v>
      </c>
      <c r="T23" s="71"/>
      <c r="U23" s="71"/>
      <c r="V23" s="72"/>
    </row>
    <row r="24" spans="1:26" x14ac:dyDescent="0.25">
      <c r="A24" s="76">
        <v>44287</v>
      </c>
      <c r="B24" s="74">
        <v>2021</v>
      </c>
      <c r="C24" s="74">
        <v>4</v>
      </c>
      <c r="D24" s="71"/>
      <c r="E24" s="77">
        <v>164.53999999999996</v>
      </c>
      <c r="F24" s="77">
        <v>0.16999999999999993</v>
      </c>
      <c r="G24" s="74">
        <v>136</v>
      </c>
      <c r="H24" s="80">
        <v>3555.5710211999994</v>
      </c>
      <c r="I24" s="75">
        <v>1</v>
      </c>
      <c r="J24" s="71"/>
      <c r="K24" s="81">
        <f t="shared" si="0"/>
        <v>54.093695512120597</v>
      </c>
      <c r="L24" s="74">
        <f t="shared" si="1"/>
        <v>5.060601677202361</v>
      </c>
      <c r="M24" s="74">
        <f t="shared" si="2"/>
        <v>1.3424933272289035E-2</v>
      </c>
      <c r="N24" s="74">
        <f t="shared" si="3"/>
        <v>-12.533159093290514</v>
      </c>
      <c r="O24" s="74">
        <f t="shared" si="4"/>
        <v>41.057955975652668</v>
      </c>
      <c r="P24" s="70">
        <f t="shared" si="5"/>
        <v>-1.96382360029251</v>
      </c>
      <c r="Q24" s="75">
        <v>5491</v>
      </c>
      <c r="R24" s="74">
        <v>31</v>
      </c>
      <c r="S24" s="84">
        <f t="shared" si="6"/>
        <v>14592824.260477463</v>
      </c>
      <c r="T24" s="71"/>
      <c r="U24" s="71"/>
      <c r="V24" s="83" t="s">
        <v>22</v>
      </c>
      <c r="W24" s="83"/>
      <c r="X24" s="83"/>
      <c r="Y24" s="83"/>
      <c r="Z24" s="83"/>
    </row>
    <row r="25" spans="1:26" x14ac:dyDescent="0.25">
      <c r="A25" s="76">
        <v>44317</v>
      </c>
      <c r="B25" s="74">
        <v>2021</v>
      </c>
      <c r="C25" s="74">
        <v>5</v>
      </c>
      <c r="D25" s="71"/>
      <c r="E25" s="77">
        <v>35.92</v>
      </c>
      <c r="F25" s="77">
        <v>30.080000000000002</v>
      </c>
      <c r="G25" s="74">
        <v>137</v>
      </c>
      <c r="H25" s="80">
        <v>3569.8019675999994</v>
      </c>
      <c r="I25" s="75">
        <v>1</v>
      </c>
      <c r="J25" s="71"/>
      <c r="K25" s="81">
        <f t="shared" si="0"/>
        <v>54.093695512120597</v>
      </c>
      <c r="L25" s="74">
        <f t="shared" si="1"/>
        <v>1.1047575801939278</v>
      </c>
      <c r="M25" s="74">
        <f t="shared" si="2"/>
        <v>2.3754234872379669</v>
      </c>
      <c r="N25" s="74">
        <f t="shared" si="3"/>
        <v>-12.625314674858828</v>
      </c>
      <c r="O25" s="74">
        <f t="shared" si="4"/>
        <v>41.222287827639093</v>
      </c>
      <c r="P25" s="70">
        <f t="shared" si="5"/>
        <v>-1.96382360029251</v>
      </c>
      <c r="Q25" s="75">
        <v>5491</v>
      </c>
      <c r="R25" s="74">
        <v>31</v>
      </c>
      <c r="S25" s="84">
        <f t="shared" si="6"/>
        <v>14333804.195222022</v>
      </c>
      <c r="T25" s="71"/>
      <c r="U25" s="71"/>
      <c r="V25" s="83" t="s">
        <v>23</v>
      </c>
      <c r="W25" s="85">
        <v>93.040184850990997</v>
      </c>
      <c r="X25" s="85" t="s">
        <v>24</v>
      </c>
      <c r="Y25" s="85">
        <v>6.11023973161491</v>
      </c>
      <c r="Z25" s="83"/>
    </row>
    <row r="26" spans="1:26" x14ac:dyDescent="0.25">
      <c r="A26" s="76">
        <v>44348</v>
      </c>
      <c r="B26" s="74">
        <v>2021</v>
      </c>
      <c r="C26" s="74">
        <v>6</v>
      </c>
      <c r="D26" s="71"/>
      <c r="E26" s="77">
        <v>0.37999999999999989</v>
      </c>
      <c r="F26" s="77">
        <v>94.58</v>
      </c>
      <c r="G26" s="74">
        <v>138</v>
      </c>
      <c r="H26" s="80">
        <v>3580.8361071999998</v>
      </c>
      <c r="I26" s="75">
        <v>0</v>
      </c>
      <c r="J26" s="71"/>
      <c r="K26" s="81">
        <f t="shared" si="0"/>
        <v>54.093695512120597</v>
      </c>
      <c r="L26" s="74">
        <f t="shared" si="1"/>
        <v>1.1687301794924622E-2</v>
      </c>
      <c r="M26" s="74">
        <f t="shared" si="2"/>
        <v>7.4690011111358672</v>
      </c>
      <c r="N26" s="74">
        <f t="shared" si="3"/>
        <v>-12.71747025642714</v>
      </c>
      <c r="O26" s="74">
        <f t="shared" si="4"/>
        <v>41.349704553454664</v>
      </c>
      <c r="P26" s="70">
        <f t="shared" si="5"/>
        <v>0</v>
      </c>
      <c r="Q26" s="75">
        <v>5491</v>
      </c>
      <c r="R26" s="74">
        <v>31</v>
      </c>
      <c r="S26" s="84">
        <f t="shared" si="6"/>
        <v>15355060.760380493</v>
      </c>
      <c r="T26" s="71"/>
      <c r="U26" s="71"/>
      <c r="V26" s="83" t="s">
        <v>25</v>
      </c>
      <c r="W26" s="85">
        <v>319.99092059128498</v>
      </c>
      <c r="X26" s="85" t="s">
        <v>26</v>
      </c>
      <c r="Y26" s="85">
        <v>1.67539186458677</v>
      </c>
      <c r="Z26" s="83"/>
    </row>
    <row r="27" spans="1:26" x14ac:dyDescent="0.25">
      <c r="A27" s="76">
        <v>44378</v>
      </c>
      <c r="B27" s="74">
        <v>2021</v>
      </c>
      <c r="C27" s="74">
        <v>7</v>
      </c>
      <c r="D27" s="71"/>
      <c r="E27" s="77">
        <v>0</v>
      </c>
      <c r="F27" s="77">
        <v>206.28000000000003</v>
      </c>
      <c r="G27" s="74">
        <v>139</v>
      </c>
      <c r="H27" s="80">
        <v>3596.4076499999996</v>
      </c>
      <c r="I27" s="75">
        <v>0</v>
      </c>
      <c r="J27" s="71"/>
      <c r="K27" s="81">
        <f t="shared" si="0"/>
        <v>54.093695512120597</v>
      </c>
      <c r="L27" s="74">
        <f t="shared" si="1"/>
        <v>0</v>
      </c>
      <c r="M27" s="74">
        <f t="shared" si="2"/>
        <v>16.289971972986962</v>
      </c>
      <c r="N27" s="74">
        <f t="shared" si="3"/>
        <v>-12.809625837995451</v>
      </c>
      <c r="O27" s="74">
        <f t="shared" si="4"/>
        <v>41.529516942222422</v>
      </c>
      <c r="P27" s="70">
        <f t="shared" si="5"/>
        <v>0</v>
      </c>
      <c r="Q27" s="75">
        <v>5491</v>
      </c>
      <c r="R27" s="74">
        <v>31</v>
      </c>
      <c r="S27" s="84">
        <f t="shared" si="6"/>
        <v>16869506.846635114</v>
      </c>
      <c r="T27" s="71"/>
      <c r="U27" s="71"/>
      <c r="V27" s="83" t="s">
        <v>27</v>
      </c>
      <c r="W27" s="85">
        <v>0.92826923806827799</v>
      </c>
      <c r="X27" s="85" t="s">
        <v>28</v>
      </c>
      <c r="Y27" s="85">
        <v>0.92512315201864104</v>
      </c>
      <c r="Z27" s="83"/>
    </row>
    <row r="28" spans="1:26" x14ac:dyDescent="0.25">
      <c r="A28" s="76">
        <v>44409</v>
      </c>
      <c r="B28" s="74">
        <v>2021</v>
      </c>
      <c r="C28" s="74">
        <v>8</v>
      </c>
      <c r="D28" s="71"/>
      <c r="E28" s="77">
        <v>0</v>
      </c>
      <c r="F28" s="77">
        <v>177.64000000000001</v>
      </c>
      <c r="G28" s="74">
        <v>140</v>
      </c>
      <c r="H28" s="80">
        <v>3609.4011227999995</v>
      </c>
      <c r="I28" s="75">
        <v>0</v>
      </c>
      <c r="J28" s="71"/>
      <c r="K28" s="81">
        <f t="shared" si="0"/>
        <v>54.093695512120597</v>
      </c>
      <c r="L28" s="74">
        <f t="shared" si="1"/>
        <v>0</v>
      </c>
      <c r="M28" s="74">
        <f t="shared" si="2"/>
        <v>14.028265567584855</v>
      </c>
      <c r="N28" s="74">
        <f t="shared" si="3"/>
        <v>-12.901781419563765</v>
      </c>
      <c r="O28" s="74">
        <f t="shared" si="4"/>
        <v>41.679559067949157</v>
      </c>
      <c r="P28" s="70">
        <f t="shared" si="5"/>
        <v>0</v>
      </c>
      <c r="Q28" s="75">
        <v>5491</v>
      </c>
      <c r="R28" s="74">
        <v>31</v>
      </c>
      <c r="S28" s="84">
        <f t="shared" si="6"/>
        <v>16494370.426034354</v>
      </c>
      <c r="T28" s="71"/>
      <c r="U28" s="71"/>
      <c r="V28" s="83" t="s">
        <v>29</v>
      </c>
      <c r="W28" s="85">
        <v>280.947905313381</v>
      </c>
      <c r="X28" s="85" t="s">
        <v>30</v>
      </c>
      <c r="Y28" s="85">
        <v>2.3626874773261099E-62</v>
      </c>
    </row>
    <row r="29" spans="1:26" x14ac:dyDescent="0.25">
      <c r="A29" s="76">
        <v>44440</v>
      </c>
      <c r="B29" s="74">
        <v>2021</v>
      </c>
      <c r="C29" s="74">
        <v>9</v>
      </c>
      <c r="D29" s="71"/>
      <c r="E29" s="77">
        <v>0.49000000000000005</v>
      </c>
      <c r="F29" s="77">
        <v>85.65</v>
      </c>
      <c r="G29" s="74">
        <v>141</v>
      </c>
      <c r="H29" s="80">
        <v>3632.9131211999998</v>
      </c>
      <c r="I29" s="75">
        <v>1</v>
      </c>
      <c r="J29" s="71"/>
      <c r="K29" s="81">
        <f t="shared" si="0"/>
        <v>54.093695512120597</v>
      </c>
      <c r="L29" s="74">
        <f t="shared" si="1"/>
        <v>1.5070468103981754E-2</v>
      </c>
      <c r="M29" s="74">
        <f t="shared" si="2"/>
        <v>6.7637972633620969</v>
      </c>
      <c r="N29" s="74">
        <f t="shared" si="3"/>
        <v>-12.993937001132078</v>
      </c>
      <c r="O29" s="74">
        <f t="shared" si="4"/>
        <v>41.95106386688326</v>
      </c>
      <c r="P29" s="70">
        <f t="shared" si="5"/>
        <v>-1.96382360029251</v>
      </c>
      <c r="Q29" s="75">
        <v>5491</v>
      </c>
      <c r="R29" s="74">
        <v>31</v>
      </c>
      <c r="S29" s="84">
        <f t="shared" si="6"/>
        <v>14956615.663036207</v>
      </c>
      <c r="T29" s="71"/>
      <c r="U29" s="71"/>
      <c r="V29" s="83" t="s">
        <v>31</v>
      </c>
      <c r="W29" s="85">
        <v>7.6008982607653604E-5</v>
      </c>
      <c r="X29" s="85" t="s">
        <v>32</v>
      </c>
      <c r="Y29" s="85">
        <v>1.96572783193364</v>
      </c>
    </row>
    <row r="30" spans="1:26" x14ac:dyDescent="0.25">
      <c r="A30" s="76">
        <v>44470</v>
      </c>
      <c r="B30" s="74">
        <v>2021</v>
      </c>
      <c r="C30" s="74">
        <v>10</v>
      </c>
      <c r="D30" s="71"/>
      <c r="E30" s="77">
        <v>53.33000000000002</v>
      </c>
      <c r="F30" s="77">
        <v>12.219999999999999</v>
      </c>
      <c r="G30" s="74">
        <v>142</v>
      </c>
      <c r="H30" s="80">
        <v>3635.5943139999995</v>
      </c>
      <c r="I30" s="75">
        <v>1</v>
      </c>
      <c r="J30" s="71"/>
      <c r="K30" s="81">
        <f t="shared" si="0"/>
        <v>54.093695512120597</v>
      </c>
      <c r="L30" s="74">
        <f t="shared" si="1"/>
        <v>1.6402205387456064</v>
      </c>
      <c r="M30" s="74">
        <f t="shared" si="2"/>
        <v>0.96501579169042384</v>
      </c>
      <c r="N30" s="74">
        <f t="shared" si="3"/>
        <v>-13.08609258270039</v>
      </c>
      <c r="O30" s="74">
        <f t="shared" si="4"/>
        <v>41.982024940445918</v>
      </c>
      <c r="P30" s="70">
        <f t="shared" si="5"/>
        <v>-1.96382360029251</v>
      </c>
      <c r="Q30" s="75">
        <v>5491</v>
      </c>
      <c r="R30" s="74">
        <v>31</v>
      </c>
      <c r="S30" s="84">
        <f t="shared" si="6"/>
        <v>14235759.361974243</v>
      </c>
      <c r="T30" s="71"/>
      <c r="U30" s="71"/>
      <c r="V30" s="71"/>
    </row>
    <row r="31" spans="1:26" x14ac:dyDescent="0.25">
      <c r="A31" s="76">
        <v>44501</v>
      </c>
      <c r="B31" s="74">
        <v>2021</v>
      </c>
      <c r="C31" s="74">
        <v>11</v>
      </c>
      <c r="D31" s="71"/>
      <c r="E31" s="77">
        <v>207.66000000000003</v>
      </c>
      <c r="F31" s="77">
        <v>1.0000000000000142E-2</v>
      </c>
      <c r="G31" s="74">
        <v>143</v>
      </c>
      <c r="H31" s="80">
        <v>3641.9879275999992</v>
      </c>
      <c r="I31" s="75">
        <v>1</v>
      </c>
      <c r="J31" s="71"/>
      <c r="K31" s="81">
        <f t="shared" si="0"/>
        <v>54.093695512120597</v>
      </c>
      <c r="L31" s="74">
        <f t="shared" si="1"/>
        <v>6.3868028703527573</v>
      </c>
      <c r="M31" s="74">
        <f t="shared" si="2"/>
        <v>7.8970195719348427E-4</v>
      </c>
      <c r="N31" s="74">
        <f t="shared" si="3"/>
        <v>-13.178248164268702</v>
      </c>
      <c r="O31" s="74">
        <f t="shared" si="4"/>
        <v>42.055855192787647</v>
      </c>
      <c r="P31" s="70">
        <f t="shared" si="5"/>
        <v>-1.96382360029251</v>
      </c>
      <c r="Q31" s="75">
        <v>5491</v>
      </c>
      <c r="R31" s="74">
        <v>31</v>
      </c>
      <c r="S31" s="84">
        <f t="shared" si="6"/>
        <v>14876476.467955984</v>
      </c>
      <c r="T31" s="71"/>
      <c r="U31" s="71"/>
      <c r="V31" s="71"/>
    </row>
    <row r="32" spans="1:26" x14ac:dyDescent="0.25">
      <c r="A32" s="76">
        <v>44531</v>
      </c>
      <c r="B32" s="74">
        <v>2021</v>
      </c>
      <c r="C32" s="74">
        <v>12</v>
      </c>
      <c r="D32" s="71"/>
      <c r="E32" s="77">
        <v>351.65000000000003</v>
      </c>
      <c r="F32" s="77">
        <v>0</v>
      </c>
      <c r="G32" s="74">
        <v>144</v>
      </c>
      <c r="H32" s="80">
        <v>3642.2972959999997</v>
      </c>
      <c r="I32" s="75">
        <v>0</v>
      </c>
      <c r="J32" s="71"/>
      <c r="K32" s="81">
        <f t="shared" si="0"/>
        <v>54.093695512120597</v>
      </c>
      <c r="L32" s="74">
        <f t="shared" si="1"/>
        <v>10.815367568908538</v>
      </c>
      <c r="M32" s="74">
        <f t="shared" si="2"/>
        <v>0</v>
      </c>
      <c r="N32" s="74">
        <f t="shared" si="3"/>
        <v>-13.270403745837015</v>
      </c>
      <c r="O32" s="74">
        <f t="shared" si="4"/>
        <v>42.059427624352573</v>
      </c>
      <c r="P32" s="70">
        <f t="shared" si="5"/>
        <v>0</v>
      </c>
      <c r="Q32" s="75">
        <v>5491</v>
      </c>
      <c r="R32" s="74">
        <v>31</v>
      </c>
      <c r="S32" s="84">
        <f t="shared" si="6"/>
        <v>15949382.060340658</v>
      </c>
    </row>
    <row r="33" spans="1:19" x14ac:dyDescent="0.25">
      <c r="A33" s="76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 x14ac:dyDescent="0.25">
      <c r="A34" s="76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 x14ac:dyDescent="0.25">
      <c r="A35" s="76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</row>
    <row r="36" spans="1:19" x14ac:dyDescent="0.25">
      <c r="A36" s="76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</row>
    <row r="37" spans="1:19" x14ac:dyDescent="0.25">
      <c r="A37" s="76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</row>
    <row r="38" spans="1:19" x14ac:dyDescent="0.25">
      <c r="A38" s="76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</row>
    <row r="39" spans="1:19" x14ac:dyDescent="0.25">
      <c r="A39" s="76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x14ac:dyDescent="0.25">
      <c r="A40" s="7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x14ac:dyDescent="0.25">
      <c r="A41" s="76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x14ac:dyDescent="0.25">
      <c r="A42" s="76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x14ac:dyDescent="0.25">
      <c r="A43" s="76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x14ac:dyDescent="0.25">
      <c r="A44" s="76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x14ac:dyDescent="0.25">
      <c r="A45" s="76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 x14ac:dyDescent="0.25">
      <c r="A46" s="76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x14ac:dyDescent="0.25">
      <c r="A47" s="76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x14ac:dyDescent="0.25">
      <c r="A48" s="76"/>
    </row>
    <row r="49" spans="1:1" x14ac:dyDescent="0.25">
      <c r="A49" s="76"/>
    </row>
    <row r="50" spans="1:1" x14ac:dyDescent="0.25">
      <c r="A50" s="76"/>
    </row>
    <row r="51" spans="1:1" x14ac:dyDescent="0.25">
      <c r="A51" s="76"/>
    </row>
    <row r="52" spans="1:1" x14ac:dyDescent="0.25">
      <c r="A52" s="76"/>
    </row>
    <row r="53" spans="1:1" x14ac:dyDescent="0.25">
      <c r="A53" s="76"/>
    </row>
    <row r="54" spans="1:1" x14ac:dyDescent="0.25">
      <c r="A54" s="76"/>
    </row>
    <row r="55" spans="1:1" x14ac:dyDescent="0.25">
      <c r="A55" s="76"/>
    </row>
    <row r="56" spans="1:1" x14ac:dyDescent="0.25">
      <c r="A56" s="76"/>
    </row>
    <row r="57" spans="1:1" x14ac:dyDescent="0.25">
      <c r="A57" s="76"/>
    </row>
    <row r="58" spans="1:1" x14ac:dyDescent="0.25">
      <c r="A58" s="76"/>
    </row>
    <row r="59" spans="1:1" x14ac:dyDescent="0.25">
      <c r="A59" s="76"/>
    </row>
    <row r="60" spans="1:1" x14ac:dyDescent="0.25">
      <c r="A60" s="76"/>
    </row>
    <row r="61" spans="1:1" x14ac:dyDescent="0.25">
      <c r="A61" s="76"/>
    </row>
    <row r="62" spans="1:1" x14ac:dyDescent="0.25">
      <c r="A62" s="76"/>
    </row>
    <row r="63" spans="1:1" x14ac:dyDescent="0.25">
      <c r="A63" s="76"/>
    </row>
    <row r="64" spans="1:1" x14ac:dyDescent="0.25">
      <c r="A64" s="76"/>
    </row>
    <row r="65" spans="1:1" x14ac:dyDescent="0.25">
      <c r="A65" s="76"/>
    </row>
    <row r="66" spans="1:1" x14ac:dyDescent="0.25">
      <c r="A66" s="76"/>
    </row>
    <row r="67" spans="1:1" x14ac:dyDescent="0.25">
      <c r="A67" s="76"/>
    </row>
    <row r="68" spans="1:1" x14ac:dyDescent="0.25">
      <c r="A68" s="76"/>
    </row>
    <row r="69" spans="1:1" x14ac:dyDescent="0.25">
      <c r="A69" s="76"/>
    </row>
    <row r="70" spans="1:1" x14ac:dyDescent="0.25">
      <c r="A70" s="7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F9D5-9AE3-4BB3-B290-E2CDA260D6A3}">
  <dimension ref="A1:V63"/>
  <sheetViews>
    <sheetView tabSelected="1" topLeftCell="A31" workbookViewId="0">
      <selection activeCell="F19" sqref="F19"/>
    </sheetView>
  </sheetViews>
  <sheetFormatPr defaultRowHeight="15" x14ac:dyDescent="0.25"/>
  <cols>
    <col min="1" max="1" width="26.7109375" style="35" customWidth="1"/>
    <col min="2" max="2" width="11.140625" style="35" customWidth="1"/>
    <col min="3" max="3" width="9.140625" style="35"/>
    <col min="4" max="4" width="17.28515625" style="35" customWidth="1"/>
    <col min="5" max="5" width="15.85546875" style="35" customWidth="1"/>
    <col min="6" max="6" width="16.140625" style="35" customWidth="1"/>
    <col min="7" max="7" width="15.28515625" style="35" customWidth="1"/>
    <col min="8" max="10" width="9.140625" style="35"/>
    <col min="11" max="11" width="11.28515625" style="35" customWidth="1"/>
    <col min="12" max="12" width="24.5703125" style="35" customWidth="1"/>
    <col min="13" max="15" width="9.140625" style="35"/>
    <col min="16" max="16" width="12.7109375" style="35" bestFit="1" customWidth="1"/>
    <col min="17" max="17" width="23.28515625" style="35" bestFit="1" customWidth="1"/>
    <col min="18" max="18" width="11.42578125" style="35" bestFit="1" customWidth="1"/>
    <col min="19" max="19" width="12.5703125" style="35" bestFit="1" customWidth="1"/>
    <col min="20" max="20" width="11.5703125" style="35" bestFit="1" customWidth="1"/>
    <col min="21" max="21" width="12.5703125" style="35" bestFit="1" customWidth="1"/>
    <col min="22" max="16384" width="9.140625" style="35"/>
  </cols>
  <sheetData>
    <row r="1" spans="2:21" ht="14.25" customHeight="1" thickBot="1" x14ac:dyDescent="0.3">
      <c r="Q1" s="101" t="s">
        <v>15</v>
      </c>
      <c r="R1" s="101"/>
      <c r="S1" s="101"/>
      <c r="T1" s="101"/>
      <c r="U1" s="101"/>
    </row>
    <row r="2" spans="2:21" x14ac:dyDescent="0.25">
      <c r="B2" s="96" t="s">
        <v>2</v>
      </c>
      <c r="C2" s="98" t="s">
        <v>1</v>
      </c>
      <c r="D2" s="96" t="s">
        <v>61</v>
      </c>
      <c r="E2" s="98" t="s">
        <v>70</v>
      </c>
      <c r="F2" s="93" t="s">
        <v>72</v>
      </c>
      <c r="G2" s="99" t="s">
        <v>69</v>
      </c>
      <c r="Q2" s="101" t="s">
        <v>16</v>
      </c>
      <c r="R2" s="101"/>
      <c r="S2" s="101"/>
      <c r="T2" s="101"/>
      <c r="U2" s="101"/>
    </row>
    <row r="3" spans="2:21" ht="15.75" thickBot="1" x14ac:dyDescent="0.3">
      <c r="B3" s="97"/>
      <c r="C3" s="25"/>
      <c r="D3" s="97" t="s">
        <v>71</v>
      </c>
      <c r="E3" s="25" t="s">
        <v>73</v>
      </c>
      <c r="F3" s="87" t="s">
        <v>74</v>
      </c>
      <c r="G3" s="86"/>
      <c r="Q3" s="101"/>
      <c r="R3" s="101"/>
      <c r="S3" s="101"/>
      <c r="T3" s="101"/>
      <c r="U3" s="101"/>
    </row>
    <row r="4" spans="2:21" x14ac:dyDescent="0.25">
      <c r="B4" s="42" t="s">
        <v>41</v>
      </c>
      <c r="C4" s="27">
        <v>2020</v>
      </c>
      <c r="D4" s="59">
        <v>14631888</v>
      </c>
      <c r="E4" s="90">
        <f>U22</f>
        <v>14407035.384127352</v>
      </c>
      <c r="F4" s="89">
        <f>U37</f>
        <v>14929269.253285224</v>
      </c>
      <c r="G4" s="88">
        <f>U52</f>
        <v>15118946.163290944</v>
      </c>
      <c r="Q4" s="101" t="s">
        <v>17</v>
      </c>
      <c r="R4" s="101"/>
      <c r="S4" s="101"/>
      <c r="T4" s="101"/>
      <c r="U4" s="101"/>
    </row>
    <row r="5" spans="2:21" x14ac:dyDescent="0.25">
      <c r="B5" s="12" t="s">
        <v>42</v>
      </c>
      <c r="C5" s="16">
        <v>2020</v>
      </c>
      <c r="D5" s="82">
        <v>13719804</v>
      </c>
      <c r="E5" s="95">
        <f t="shared" ref="E5:E14" si="0">U23</f>
        <v>13521781.04512837</v>
      </c>
      <c r="F5" s="94">
        <f t="shared" ref="F5:F14" si="1">U38</f>
        <v>14012645.440809995</v>
      </c>
      <c r="G5" s="100">
        <f t="shared" ref="G5:G14" si="2">U53</f>
        <v>14168825.614702147</v>
      </c>
      <c r="Q5" s="101"/>
      <c r="R5" s="101" t="s">
        <v>18</v>
      </c>
      <c r="S5" s="101" t="s">
        <v>19</v>
      </c>
      <c r="T5" s="101" t="s">
        <v>20</v>
      </c>
      <c r="U5" s="101" t="s">
        <v>21</v>
      </c>
    </row>
    <row r="6" spans="2:21" x14ac:dyDescent="0.25">
      <c r="B6" s="12" t="s">
        <v>43</v>
      </c>
      <c r="C6" s="16">
        <v>2020</v>
      </c>
      <c r="D6" s="82">
        <v>12974620</v>
      </c>
      <c r="E6" s="95">
        <f t="shared" si="0"/>
        <v>13546032.801579129</v>
      </c>
      <c r="F6" s="94">
        <f t="shared" si="1"/>
        <v>14074632.065325037</v>
      </c>
      <c r="G6" s="100">
        <f t="shared" si="2"/>
        <v>14062264.93890476</v>
      </c>
      <c r="Q6" s="101" t="s">
        <v>9</v>
      </c>
      <c r="R6" s="102">
        <v>54.093695512120597</v>
      </c>
      <c r="S6" s="103">
        <v>14.4288460143853</v>
      </c>
      <c r="T6" s="103">
        <v>3.7489966597599098</v>
      </c>
      <c r="U6" s="103">
        <v>2.8049638281814999E-4</v>
      </c>
    </row>
    <row r="7" spans="2:21" x14ac:dyDescent="0.25">
      <c r="B7" s="12" t="s">
        <v>44</v>
      </c>
      <c r="C7" s="16">
        <v>2020</v>
      </c>
      <c r="D7" s="82">
        <v>10477257</v>
      </c>
      <c r="E7" s="95">
        <f t="shared" si="0"/>
        <v>11213081.076203849</v>
      </c>
      <c r="F7" s="94">
        <f t="shared" si="1"/>
        <v>13238410.037093647</v>
      </c>
      <c r="G7" s="100">
        <f t="shared" si="2"/>
        <v>12829547.280012282</v>
      </c>
      <c r="Q7" s="101" t="s">
        <v>4</v>
      </c>
      <c r="R7" s="102">
        <v>3.07560573550648E-2</v>
      </c>
      <c r="S7" s="103">
        <v>1.4743992476722899E-3</v>
      </c>
      <c r="T7" s="103">
        <v>20.860060396545201</v>
      </c>
      <c r="U7" s="103">
        <v>1.00839813376469E-40</v>
      </c>
    </row>
    <row r="8" spans="2:21" x14ac:dyDescent="0.25">
      <c r="B8" s="12" t="s">
        <v>45</v>
      </c>
      <c r="C8" s="16">
        <v>2020</v>
      </c>
      <c r="D8" s="82">
        <v>10764110</v>
      </c>
      <c r="E8" s="95">
        <f t="shared" si="0"/>
        <v>11589832.152643384</v>
      </c>
      <c r="F8" s="94">
        <f t="shared" si="1"/>
        <v>13685230.151108518</v>
      </c>
      <c r="G8" s="100">
        <f t="shared" si="2"/>
        <v>12823166.003247511</v>
      </c>
      <c r="Q8" s="101" t="s">
        <v>5</v>
      </c>
      <c r="R8" s="102">
        <v>7.8970195719347297E-2</v>
      </c>
      <c r="S8" s="103">
        <v>3.76794514662153E-3</v>
      </c>
      <c r="T8" s="103">
        <v>20.958424989322001</v>
      </c>
      <c r="U8" s="103">
        <v>6.58383547140969E-41</v>
      </c>
    </row>
    <row r="9" spans="2:21" x14ac:dyDescent="0.25">
      <c r="B9" s="12" t="s">
        <v>46</v>
      </c>
      <c r="C9" s="16">
        <v>2020</v>
      </c>
      <c r="D9" s="82">
        <v>12647799</v>
      </c>
      <c r="E9" s="95">
        <f t="shared" si="0"/>
        <v>13019761.545184273</v>
      </c>
      <c r="F9" s="94">
        <f t="shared" si="1"/>
        <v>15044273.695586249</v>
      </c>
      <c r="G9" s="100">
        <f t="shared" si="2"/>
        <v>14060832.402453436</v>
      </c>
      <c r="Q9" s="101" t="s">
        <v>6</v>
      </c>
      <c r="R9" s="102">
        <v>-9.2155581568312606E-2</v>
      </c>
      <c r="S9" s="103">
        <v>2.7843817477114799E-2</v>
      </c>
      <c r="T9" s="103">
        <v>-3.3097322823659701</v>
      </c>
      <c r="U9" s="103">
        <v>1.2505955814828499E-3</v>
      </c>
    </row>
    <row r="10" spans="2:21" x14ac:dyDescent="0.25">
      <c r="B10" s="12" t="s">
        <v>47</v>
      </c>
      <c r="C10" s="16">
        <v>2020</v>
      </c>
      <c r="D10" s="82">
        <v>14981431</v>
      </c>
      <c r="E10" s="95">
        <f t="shared" si="0"/>
        <v>15698011.975880066</v>
      </c>
      <c r="F10" s="94">
        <f t="shared" si="1"/>
        <v>17528335.453799382</v>
      </c>
      <c r="G10" s="100">
        <f t="shared" si="2"/>
        <v>16599928.338248855</v>
      </c>
      <c r="Q10" s="101" t="s">
        <v>7</v>
      </c>
      <c r="R10" s="102">
        <v>1.15474998898477E-2</v>
      </c>
      <c r="S10" s="103">
        <v>5.1169912625963201E-3</v>
      </c>
      <c r="T10" s="103">
        <v>2.2566972068638198</v>
      </c>
      <c r="U10" s="103">
        <v>2.5932940064905801E-2</v>
      </c>
    </row>
    <row r="11" spans="2:21" x14ac:dyDescent="0.25">
      <c r="B11" s="12" t="s">
        <v>48</v>
      </c>
      <c r="C11" s="16">
        <v>2020</v>
      </c>
      <c r="D11" s="82">
        <v>14620863</v>
      </c>
      <c r="E11" s="95">
        <f t="shared" si="0"/>
        <v>14632577.794751005</v>
      </c>
      <c r="F11" s="94">
        <f t="shared" si="1"/>
        <v>16463321.279863195</v>
      </c>
      <c r="G11" s="100">
        <f t="shared" si="2"/>
        <v>15764023.282033348</v>
      </c>
      <c r="Q11" s="101" t="s">
        <v>8</v>
      </c>
      <c r="R11" s="102">
        <v>-1.96382360029251</v>
      </c>
      <c r="S11" s="103">
        <v>0.42530370013894297</v>
      </c>
      <c r="T11" s="103">
        <v>-4.6174618270448597</v>
      </c>
      <c r="U11" s="103">
        <v>1.0266969295963E-5</v>
      </c>
    </row>
    <row r="12" spans="2:21" x14ac:dyDescent="0.25">
      <c r="B12" s="12" t="s">
        <v>49</v>
      </c>
      <c r="C12" s="16">
        <v>2020</v>
      </c>
      <c r="D12" s="82">
        <v>12466982</v>
      </c>
      <c r="E12" s="95">
        <f t="shared" si="0"/>
        <v>12039461.076313226</v>
      </c>
      <c r="F12" s="94">
        <f t="shared" si="1"/>
        <v>13830079.30104566</v>
      </c>
      <c r="G12" s="100">
        <f t="shared" si="2"/>
        <v>13301773.720657907</v>
      </c>
      <c r="Q12" s="101"/>
      <c r="R12" s="102"/>
      <c r="S12" s="101"/>
      <c r="T12" s="101"/>
      <c r="U12" s="101"/>
    </row>
    <row r="13" spans="2:21" x14ac:dyDescent="0.25">
      <c r="B13" s="12" t="s">
        <v>50</v>
      </c>
      <c r="C13" s="16">
        <v>2020</v>
      </c>
      <c r="D13" s="82">
        <v>12068523</v>
      </c>
      <c r="E13" s="95">
        <f t="shared" si="0"/>
        <v>11691453.956347369</v>
      </c>
      <c r="F13" s="94">
        <f t="shared" si="1"/>
        <v>13347928.78405926</v>
      </c>
      <c r="G13" s="100">
        <f t="shared" si="2"/>
        <v>12977947.208951935</v>
      </c>
      <c r="Q13" s="101" t="s">
        <v>22</v>
      </c>
      <c r="R13" s="101"/>
      <c r="S13" s="101"/>
      <c r="T13" s="101"/>
      <c r="U13" s="101"/>
    </row>
    <row r="14" spans="2:21" ht="15.75" thickBot="1" x14ac:dyDescent="0.3">
      <c r="B14" s="48" t="s">
        <v>51</v>
      </c>
      <c r="C14" s="26">
        <v>2020</v>
      </c>
      <c r="D14" s="24">
        <v>12367315</v>
      </c>
      <c r="E14" s="36">
        <f t="shared" si="0"/>
        <v>11643312.007763024</v>
      </c>
      <c r="F14" s="92">
        <f t="shared" si="1"/>
        <v>13232852.687895354</v>
      </c>
      <c r="G14" s="91">
        <f t="shared" si="2"/>
        <v>12962044.779103784</v>
      </c>
      <c r="Q14" s="101" t="s">
        <v>23</v>
      </c>
      <c r="R14" s="103">
        <v>93.040184850990997</v>
      </c>
      <c r="S14" s="103" t="s">
        <v>24</v>
      </c>
      <c r="T14" s="103">
        <v>6.11023973161491</v>
      </c>
      <c r="U14" s="101"/>
    </row>
    <row r="15" spans="2:21" x14ac:dyDescent="0.25">
      <c r="Q15" s="101" t="s">
        <v>25</v>
      </c>
      <c r="R15" s="103">
        <v>319.99092059128498</v>
      </c>
      <c r="S15" s="103" t="s">
        <v>26</v>
      </c>
      <c r="T15" s="103">
        <v>1.67539186458677</v>
      </c>
      <c r="U15" s="101"/>
    </row>
    <row r="16" spans="2:21" x14ac:dyDescent="0.25">
      <c r="Q16" s="101" t="s">
        <v>27</v>
      </c>
      <c r="R16" s="103">
        <v>0.92826923806827799</v>
      </c>
      <c r="S16" s="103" t="s">
        <v>28</v>
      </c>
      <c r="T16" s="103">
        <v>0.92512315201864104</v>
      </c>
      <c r="U16" s="101"/>
    </row>
    <row r="17" spans="1:21" x14ac:dyDescent="0.25">
      <c r="Q17" s="101" t="s">
        <v>29</v>
      </c>
      <c r="R17" s="103">
        <v>280.947905313381</v>
      </c>
      <c r="S17" s="103" t="s">
        <v>30</v>
      </c>
      <c r="T17" s="103">
        <v>2.3626874773261099E-62</v>
      </c>
    </row>
    <row r="18" spans="1:21" x14ac:dyDescent="0.25">
      <c r="Q18" s="101" t="s">
        <v>31</v>
      </c>
      <c r="R18" s="103">
        <v>7.6008982607653604E-5</v>
      </c>
      <c r="S18" s="103" t="s">
        <v>32</v>
      </c>
      <c r="T18" s="103">
        <v>1.96572783193364</v>
      </c>
    </row>
    <row r="21" spans="1:21" x14ac:dyDescent="0.25">
      <c r="B21" s="107" t="s">
        <v>0</v>
      </c>
      <c r="C21" s="105" t="s">
        <v>1</v>
      </c>
      <c r="D21" s="106" t="s">
        <v>3</v>
      </c>
      <c r="E21" s="108" t="s">
        <v>4</v>
      </c>
      <c r="F21" s="108" t="s">
        <v>5</v>
      </c>
      <c r="G21" s="105" t="s">
        <v>6</v>
      </c>
      <c r="H21" s="108" t="s">
        <v>7</v>
      </c>
      <c r="I21" s="105" t="s">
        <v>8</v>
      </c>
      <c r="J21" s="104"/>
      <c r="K21" s="105" t="s">
        <v>9</v>
      </c>
      <c r="L21" s="108" t="s">
        <v>4</v>
      </c>
      <c r="M21" s="108" t="s">
        <v>5</v>
      </c>
      <c r="N21" s="108" t="s">
        <v>6</v>
      </c>
      <c r="O21" s="108" t="s">
        <v>7</v>
      </c>
      <c r="P21" s="108" t="s">
        <v>8</v>
      </c>
      <c r="Q21" s="106" t="s">
        <v>75</v>
      </c>
      <c r="R21" s="105" t="s">
        <v>11</v>
      </c>
      <c r="S21" s="105" t="s">
        <v>12</v>
      </c>
      <c r="T21" s="105"/>
    </row>
    <row r="22" spans="1:21" x14ac:dyDescent="0.25">
      <c r="B22" s="34">
        <v>43831</v>
      </c>
      <c r="C22" s="35">
        <v>2020</v>
      </c>
      <c r="D22" s="32">
        <v>15770444</v>
      </c>
      <c r="E22" s="35">
        <v>365.8</v>
      </c>
      <c r="F22" s="35">
        <v>0</v>
      </c>
      <c r="G22" s="35">
        <v>121</v>
      </c>
      <c r="H22" s="23">
        <v>3193.72</v>
      </c>
      <c r="I22" s="35">
        <v>0</v>
      </c>
      <c r="K22" s="13">
        <f t="shared" ref="K22:K32" si="3">$R$6</f>
        <v>54.093695512120597</v>
      </c>
      <c r="L22" s="35">
        <f t="shared" ref="L22:L32" si="4">E22*$R$7</f>
        <v>11.250565780482704</v>
      </c>
      <c r="M22" s="35">
        <f t="shared" ref="M22:M32" si="5">F22*$R$8</f>
        <v>0</v>
      </c>
      <c r="N22" s="35">
        <f t="shared" ref="N22:N32" si="6">G22*$R$9</f>
        <v>-11.150825369765826</v>
      </c>
      <c r="O22" s="35">
        <f t="shared" ref="O22:O32" si="7">H22*$R$10</f>
        <v>36.879481348204393</v>
      </c>
      <c r="P22" s="35">
        <f t="shared" ref="P22:P32" si="8">I22*$R$11</f>
        <v>0</v>
      </c>
      <c r="Q22" s="109">
        <v>5491</v>
      </c>
      <c r="R22" s="30">
        <v>31</v>
      </c>
      <c r="S22" s="29">
        <f>SUM(K22:P22)*Q22*R22</f>
        <v>15502523.050794018</v>
      </c>
      <c r="T22" s="29">
        <f>$T$33/12</f>
        <v>1095487.6666666667</v>
      </c>
      <c r="U22" s="28">
        <f>S22-T22</f>
        <v>14407035.384127352</v>
      </c>
    </row>
    <row r="23" spans="1:21" x14ac:dyDescent="0.25">
      <c r="B23" s="34">
        <v>43862</v>
      </c>
      <c r="C23" s="35">
        <v>2020</v>
      </c>
      <c r="D23" s="32">
        <v>14858360</v>
      </c>
      <c r="E23" s="35">
        <v>387.2</v>
      </c>
      <c r="F23" s="35">
        <v>0</v>
      </c>
      <c r="G23" s="35">
        <v>122</v>
      </c>
      <c r="H23" s="23">
        <v>3210.09</v>
      </c>
      <c r="I23" s="35">
        <v>0</v>
      </c>
      <c r="K23" s="13">
        <f t="shared" si="3"/>
        <v>54.093695512120597</v>
      </c>
      <c r="L23" s="35">
        <f t="shared" si="4"/>
        <v>11.90874540788109</v>
      </c>
      <c r="M23" s="35">
        <f t="shared" si="5"/>
        <v>0</v>
      </c>
      <c r="N23" s="35">
        <f t="shared" si="6"/>
        <v>-11.242980951334138</v>
      </c>
      <c r="O23" s="35">
        <f t="shared" si="7"/>
        <v>37.068513921401205</v>
      </c>
      <c r="P23" s="35">
        <f t="shared" si="8"/>
        <v>0</v>
      </c>
      <c r="Q23" s="109">
        <v>5489</v>
      </c>
      <c r="R23" s="30">
        <v>29</v>
      </c>
      <c r="S23" s="29">
        <f t="shared" ref="S23:S32" si="9">SUM(K23:P23)*Q23*R23</f>
        <v>14617268.711795036</v>
      </c>
      <c r="T23" s="29">
        <f t="shared" ref="T23:T32" si="10">$T$33/12</f>
        <v>1095487.6666666667</v>
      </c>
      <c r="U23" s="28">
        <f t="shared" ref="U23:U32" si="11">S23-T23</f>
        <v>13521781.04512837</v>
      </c>
    </row>
    <row r="24" spans="1:21" x14ac:dyDescent="0.25">
      <c r="B24" s="34">
        <v>43891</v>
      </c>
      <c r="C24" s="35">
        <v>2020</v>
      </c>
      <c r="D24" s="32">
        <v>14113176</v>
      </c>
      <c r="E24" s="35">
        <v>254.00000000000006</v>
      </c>
      <c r="F24" s="35">
        <v>0</v>
      </c>
      <c r="G24" s="35">
        <v>123</v>
      </c>
      <c r="H24" s="23">
        <v>3227.3</v>
      </c>
      <c r="I24" s="35">
        <v>1</v>
      </c>
      <c r="K24" s="13">
        <f t="shared" si="3"/>
        <v>54.093695512120597</v>
      </c>
      <c r="L24" s="35">
        <f t="shared" si="4"/>
        <v>7.8120385681864608</v>
      </c>
      <c r="M24" s="35">
        <f t="shared" si="5"/>
        <v>0</v>
      </c>
      <c r="N24" s="35">
        <f t="shared" si="6"/>
        <v>-11.33513653290245</v>
      </c>
      <c r="O24" s="35">
        <f t="shared" si="7"/>
        <v>37.267246394505484</v>
      </c>
      <c r="P24" s="35">
        <f t="shared" si="8"/>
        <v>-1.96382360029251</v>
      </c>
      <c r="Q24" s="109">
        <v>5500</v>
      </c>
      <c r="R24" s="30">
        <v>31</v>
      </c>
      <c r="S24" s="29">
        <f t="shared" si="9"/>
        <v>14641520.468245795</v>
      </c>
      <c r="T24" s="29">
        <f t="shared" si="10"/>
        <v>1095487.6666666667</v>
      </c>
      <c r="U24" s="28">
        <f t="shared" si="11"/>
        <v>13546032.801579129</v>
      </c>
    </row>
    <row r="25" spans="1:21" x14ac:dyDescent="0.25">
      <c r="B25" s="34">
        <v>43922</v>
      </c>
      <c r="C25" s="35">
        <v>2020</v>
      </c>
      <c r="D25" s="32">
        <v>11615814</v>
      </c>
      <c r="E25" s="35">
        <v>181.00000000000003</v>
      </c>
      <c r="F25" s="35">
        <v>0</v>
      </c>
      <c r="G25" s="35">
        <v>124</v>
      </c>
      <c r="H25" s="23">
        <v>2450.8200000000002</v>
      </c>
      <c r="I25" s="35">
        <v>1</v>
      </c>
      <c r="K25" s="13">
        <f t="shared" si="3"/>
        <v>54.093695512120597</v>
      </c>
      <c r="L25" s="35">
        <f t="shared" si="4"/>
        <v>5.5668463812667301</v>
      </c>
      <c r="M25" s="35">
        <f t="shared" si="5"/>
        <v>0</v>
      </c>
      <c r="N25" s="35">
        <f t="shared" si="6"/>
        <v>-11.427292114470763</v>
      </c>
      <c r="O25" s="35">
        <f t="shared" si="7"/>
        <v>28.300843680036543</v>
      </c>
      <c r="P25" s="35">
        <f t="shared" si="8"/>
        <v>-1.96382360029251</v>
      </c>
      <c r="Q25" s="109">
        <v>5502</v>
      </c>
      <c r="R25" s="30">
        <v>30</v>
      </c>
      <c r="S25" s="29">
        <f t="shared" si="9"/>
        <v>12308568.742870515</v>
      </c>
      <c r="T25" s="29">
        <f t="shared" si="10"/>
        <v>1095487.6666666667</v>
      </c>
      <c r="U25" s="28">
        <f t="shared" si="11"/>
        <v>11213081.076203849</v>
      </c>
    </row>
    <row r="26" spans="1:21" x14ac:dyDescent="0.25">
      <c r="A26" s="35" t="s">
        <v>67</v>
      </c>
      <c r="B26" s="34">
        <v>43952</v>
      </c>
      <c r="C26" s="35">
        <v>2020</v>
      </c>
      <c r="D26" s="32">
        <v>11902666</v>
      </c>
      <c r="E26" s="35">
        <v>83.199999999999989</v>
      </c>
      <c r="F26" s="35">
        <v>35.1</v>
      </c>
      <c r="G26" s="35">
        <v>125</v>
      </c>
      <c r="H26" s="23">
        <v>2463.39</v>
      </c>
      <c r="I26" s="35">
        <v>1</v>
      </c>
      <c r="K26" s="13">
        <f t="shared" si="3"/>
        <v>54.093695512120597</v>
      </c>
      <c r="L26" s="35">
        <f t="shared" si="4"/>
        <v>2.5589039719413909</v>
      </c>
      <c r="M26" s="35">
        <f t="shared" si="5"/>
        <v>2.7718538697490902</v>
      </c>
      <c r="N26" s="35">
        <f t="shared" si="6"/>
        <v>-11.519447696039077</v>
      </c>
      <c r="O26" s="35">
        <f t="shared" si="7"/>
        <v>28.445995753651925</v>
      </c>
      <c r="P26" s="35">
        <f t="shared" si="8"/>
        <v>-1.96382360029251</v>
      </c>
      <c r="Q26" s="109">
        <v>5501</v>
      </c>
      <c r="R26" s="30">
        <v>31</v>
      </c>
      <c r="S26" s="29">
        <f t="shared" si="9"/>
        <v>12685319.81931005</v>
      </c>
      <c r="T26" s="29">
        <f t="shared" si="10"/>
        <v>1095487.6666666667</v>
      </c>
      <c r="U26" s="28">
        <f t="shared" si="11"/>
        <v>11589832.152643384</v>
      </c>
    </row>
    <row r="27" spans="1:21" x14ac:dyDescent="0.25">
      <c r="B27" s="34">
        <v>43983</v>
      </c>
      <c r="C27" s="35">
        <v>2020</v>
      </c>
      <c r="D27" s="32">
        <v>13786356</v>
      </c>
      <c r="E27" s="35">
        <v>0</v>
      </c>
      <c r="F27" s="35">
        <v>182.39999999999995</v>
      </c>
      <c r="G27" s="35">
        <v>126</v>
      </c>
      <c r="H27" s="23">
        <v>2476.6</v>
      </c>
      <c r="I27" s="35">
        <v>0</v>
      </c>
      <c r="K27" s="13">
        <f t="shared" si="3"/>
        <v>54.093695512120597</v>
      </c>
      <c r="L27" s="35">
        <f t="shared" si="4"/>
        <v>0</v>
      </c>
      <c r="M27" s="35">
        <f t="shared" si="5"/>
        <v>14.404163699208944</v>
      </c>
      <c r="N27" s="35">
        <f t="shared" si="6"/>
        <v>-11.611603277607388</v>
      </c>
      <c r="O27" s="35">
        <f t="shared" si="7"/>
        <v>28.598538227196812</v>
      </c>
      <c r="P27" s="35">
        <f t="shared" si="8"/>
        <v>0</v>
      </c>
      <c r="Q27" s="109">
        <v>5504</v>
      </c>
      <c r="R27" s="30">
        <v>30</v>
      </c>
      <c r="S27" s="29">
        <f t="shared" si="9"/>
        <v>14115249.211850939</v>
      </c>
      <c r="T27" s="29">
        <f t="shared" si="10"/>
        <v>1095487.6666666667</v>
      </c>
      <c r="U27" s="28">
        <f t="shared" si="11"/>
        <v>13019761.545184273</v>
      </c>
    </row>
    <row r="28" spans="1:21" x14ac:dyDescent="0.25">
      <c r="B28" s="34">
        <v>44013</v>
      </c>
      <c r="C28" s="35">
        <v>2020</v>
      </c>
      <c r="D28" s="32">
        <v>16119987</v>
      </c>
      <c r="E28" s="33">
        <v>0</v>
      </c>
      <c r="F28" s="33">
        <v>326.5</v>
      </c>
      <c r="G28" s="35">
        <v>127</v>
      </c>
      <c r="H28" s="23">
        <v>2624.29</v>
      </c>
      <c r="I28" s="35">
        <v>0</v>
      </c>
      <c r="K28" s="13">
        <f t="shared" si="3"/>
        <v>54.093695512120597</v>
      </c>
      <c r="L28" s="35">
        <f t="shared" si="4"/>
        <v>0</v>
      </c>
      <c r="M28" s="35">
        <f t="shared" si="5"/>
        <v>25.783768902366891</v>
      </c>
      <c r="N28" s="35">
        <f t="shared" si="6"/>
        <v>-11.7037588591757</v>
      </c>
      <c r="O28" s="35">
        <f t="shared" si="7"/>
        <v>30.303988485928421</v>
      </c>
      <c r="P28" s="35">
        <f t="shared" si="8"/>
        <v>0</v>
      </c>
      <c r="Q28" s="109">
        <v>5501</v>
      </c>
      <c r="R28" s="30">
        <v>31</v>
      </c>
      <c r="S28" s="29">
        <f t="shared" si="9"/>
        <v>16793499.642546732</v>
      </c>
      <c r="T28" s="29">
        <f t="shared" si="10"/>
        <v>1095487.6666666667</v>
      </c>
      <c r="U28" s="28">
        <f t="shared" si="11"/>
        <v>15698011.975880066</v>
      </c>
    </row>
    <row r="29" spans="1:21" x14ac:dyDescent="0.25">
      <c r="B29" s="34">
        <v>44044</v>
      </c>
      <c r="C29" s="35">
        <v>2020</v>
      </c>
      <c r="D29" s="32">
        <v>15759419</v>
      </c>
      <c r="E29" s="33">
        <v>0</v>
      </c>
      <c r="F29" s="33">
        <v>245.54999999999998</v>
      </c>
      <c r="G29" s="35">
        <v>128</v>
      </c>
      <c r="H29" s="23">
        <v>2637.74</v>
      </c>
      <c r="I29" s="35">
        <v>0</v>
      </c>
      <c r="K29" s="13">
        <f t="shared" si="3"/>
        <v>54.093695512120597</v>
      </c>
      <c r="L29" s="35">
        <f t="shared" si="4"/>
        <v>0</v>
      </c>
      <c r="M29" s="35">
        <f t="shared" si="5"/>
        <v>19.391131558885728</v>
      </c>
      <c r="N29" s="35">
        <f t="shared" si="6"/>
        <v>-11.795914440744014</v>
      </c>
      <c r="O29" s="35">
        <f t="shared" si="7"/>
        <v>30.45930235944687</v>
      </c>
      <c r="P29" s="35">
        <f t="shared" si="8"/>
        <v>0</v>
      </c>
      <c r="Q29" s="109">
        <v>5505.879310032994</v>
      </c>
      <c r="R29" s="30">
        <v>31</v>
      </c>
      <c r="S29" s="29">
        <f t="shared" si="9"/>
        <v>15728065.461417671</v>
      </c>
      <c r="T29" s="29">
        <f t="shared" si="10"/>
        <v>1095487.6666666667</v>
      </c>
      <c r="U29" s="28">
        <f t="shared" si="11"/>
        <v>14632577.794751005</v>
      </c>
    </row>
    <row r="30" spans="1:21" x14ac:dyDescent="0.25">
      <c r="B30" s="34">
        <v>44075</v>
      </c>
      <c r="C30" s="35">
        <v>2020</v>
      </c>
      <c r="D30" s="32">
        <v>13605538</v>
      </c>
      <c r="E30" s="33">
        <v>1.5999999999999996</v>
      </c>
      <c r="F30" s="33">
        <v>108.09999999999998</v>
      </c>
      <c r="G30" s="35">
        <v>129</v>
      </c>
      <c r="H30" s="23">
        <v>2651.88</v>
      </c>
      <c r="I30" s="35">
        <v>1</v>
      </c>
      <c r="K30" s="13">
        <f t="shared" si="3"/>
        <v>54.093695512120597</v>
      </c>
      <c r="L30" s="35">
        <f t="shared" si="4"/>
        <v>4.9209691768103671E-2</v>
      </c>
      <c r="M30" s="35">
        <f t="shared" si="5"/>
        <v>8.5366781572614414</v>
      </c>
      <c r="N30" s="35">
        <f t="shared" si="6"/>
        <v>-11.888070022312327</v>
      </c>
      <c r="O30" s="35">
        <f t="shared" si="7"/>
        <v>30.622584007889319</v>
      </c>
      <c r="P30" s="35">
        <f t="shared" si="8"/>
        <v>-1.96382360029251</v>
      </c>
      <c r="Q30" s="109">
        <v>5510.7629479457182</v>
      </c>
      <c r="R30" s="30">
        <v>30</v>
      </c>
      <c r="S30" s="29">
        <f t="shared" si="9"/>
        <v>13134948.742979892</v>
      </c>
      <c r="T30" s="29">
        <f t="shared" si="10"/>
        <v>1095487.6666666667</v>
      </c>
      <c r="U30" s="28">
        <f t="shared" si="11"/>
        <v>12039461.076313226</v>
      </c>
    </row>
    <row r="31" spans="1:21" x14ac:dyDescent="0.25">
      <c r="B31" s="34">
        <v>44105</v>
      </c>
      <c r="C31" s="35">
        <v>2020</v>
      </c>
      <c r="D31" s="32">
        <v>13207080</v>
      </c>
      <c r="E31" s="33">
        <v>72.5</v>
      </c>
      <c r="F31" s="33">
        <v>7.6999999999999993</v>
      </c>
      <c r="G31" s="35">
        <v>130</v>
      </c>
      <c r="H31" s="23">
        <v>2753.53</v>
      </c>
      <c r="I31" s="35">
        <v>1</v>
      </c>
      <c r="K31" s="13">
        <f t="shared" si="3"/>
        <v>54.093695512120597</v>
      </c>
      <c r="L31" s="35">
        <f t="shared" si="4"/>
        <v>2.2298141582421982</v>
      </c>
      <c r="M31" s="35">
        <f t="shared" si="5"/>
        <v>0.60807050703897414</v>
      </c>
      <c r="N31" s="35">
        <f t="shared" si="6"/>
        <v>-11.980225603880639</v>
      </c>
      <c r="O31" s="35">
        <f t="shared" si="7"/>
        <v>31.79638737169234</v>
      </c>
      <c r="P31" s="35">
        <f t="shared" si="8"/>
        <v>-1.96382360029251</v>
      </c>
      <c r="Q31" s="109">
        <v>5515.6509175769415</v>
      </c>
      <c r="R31" s="30">
        <v>31</v>
      </c>
      <c r="S31" s="29">
        <f t="shared" si="9"/>
        <v>12786941.623014035</v>
      </c>
      <c r="T31" s="29">
        <f t="shared" si="10"/>
        <v>1095487.6666666667</v>
      </c>
      <c r="U31" s="28">
        <f t="shared" si="11"/>
        <v>11691453.956347369</v>
      </c>
    </row>
    <row r="32" spans="1:21" x14ac:dyDescent="0.25">
      <c r="B32" s="34">
        <v>44136</v>
      </c>
      <c r="C32" s="35">
        <v>2020</v>
      </c>
      <c r="D32" s="32">
        <v>13505871</v>
      </c>
      <c r="E32" s="33">
        <v>137</v>
      </c>
      <c r="F32" s="33">
        <v>8.6999999999999993</v>
      </c>
      <c r="G32" s="35">
        <v>131</v>
      </c>
      <c r="H32" s="23">
        <v>2767.65</v>
      </c>
      <c r="I32" s="35">
        <v>1</v>
      </c>
      <c r="K32" s="13">
        <f t="shared" si="3"/>
        <v>54.093695512120597</v>
      </c>
      <c r="L32" s="35">
        <f t="shared" si="4"/>
        <v>4.2135798576438779</v>
      </c>
      <c r="M32" s="35">
        <f t="shared" si="5"/>
        <v>0.68704070275832141</v>
      </c>
      <c r="N32" s="35">
        <f t="shared" si="6"/>
        <v>-12.07238118544895</v>
      </c>
      <c r="O32" s="35">
        <f t="shared" si="7"/>
        <v>31.959438070136986</v>
      </c>
      <c r="P32" s="35">
        <f t="shared" si="8"/>
        <v>-1.96382360029251</v>
      </c>
      <c r="Q32" s="109">
        <v>5520.5432227688379</v>
      </c>
      <c r="R32" s="30">
        <v>30</v>
      </c>
      <c r="S32" s="29">
        <f t="shared" si="9"/>
        <v>12738799.67442969</v>
      </c>
      <c r="T32" s="29">
        <f t="shared" si="10"/>
        <v>1095487.6666666667</v>
      </c>
      <c r="U32" s="28">
        <f t="shared" si="11"/>
        <v>11643312.007763024</v>
      </c>
    </row>
    <row r="33" spans="1:22" x14ac:dyDescent="0.25">
      <c r="B33" s="34"/>
      <c r="E33" s="32"/>
      <c r="F33" s="33"/>
      <c r="G33" s="33"/>
      <c r="I33" s="23"/>
      <c r="L33" s="13"/>
      <c r="Q33" s="109"/>
      <c r="R33" s="31"/>
      <c r="S33" s="30"/>
      <c r="T33" s="28">
        <v>13145852</v>
      </c>
      <c r="U33" s="29"/>
      <c r="V33" s="28"/>
    </row>
    <row r="36" spans="1:22" x14ac:dyDescent="0.25">
      <c r="B36" s="107" t="s">
        <v>0</v>
      </c>
      <c r="C36" s="105" t="s">
        <v>1</v>
      </c>
      <c r="D36" s="106" t="s">
        <v>3</v>
      </c>
      <c r="E36" s="108" t="s">
        <v>4</v>
      </c>
      <c r="F36" s="108" t="s">
        <v>5</v>
      </c>
      <c r="G36" s="105" t="s">
        <v>6</v>
      </c>
      <c r="H36" s="108" t="s">
        <v>7</v>
      </c>
      <c r="I36" s="105" t="s">
        <v>8</v>
      </c>
      <c r="J36" s="104"/>
      <c r="K36" s="105" t="s">
        <v>9</v>
      </c>
      <c r="L36" s="108" t="s">
        <v>4</v>
      </c>
      <c r="M36" s="108" t="s">
        <v>5</v>
      </c>
      <c r="N36" s="108" t="s">
        <v>6</v>
      </c>
      <c r="O36" s="108" t="s">
        <v>7</v>
      </c>
      <c r="P36" s="108" t="s">
        <v>8</v>
      </c>
      <c r="Q36" s="106" t="s">
        <v>75</v>
      </c>
      <c r="R36" s="105" t="s">
        <v>11</v>
      </c>
      <c r="S36" s="105" t="s">
        <v>12</v>
      </c>
      <c r="T36" s="105"/>
    </row>
    <row r="37" spans="1:22" x14ac:dyDescent="0.25">
      <c r="B37" s="34">
        <v>43831</v>
      </c>
      <c r="C37" s="35">
        <v>2020</v>
      </c>
      <c r="D37" s="32">
        <v>15770444</v>
      </c>
      <c r="E37" s="35">
        <v>365.8</v>
      </c>
      <c r="F37" s="35">
        <v>0</v>
      </c>
      <c r="G37" s="35">
        <v>121</v>
      </c>
      <c r="H37" s="23">
        <v>3459.4031</v>
      </c>
      <c r="I37" s="35">
        <v>0</v>
      </c>
      <c r="K37" s="13">
        <f t="shared" ref="K37:K47" si="12">$R$6</f>
        <v>54.093695512120597</v>
      </c>
      <c r="L37" s="35">
        <f t="shared" ref="L37:L47" si="13">E37*$R$7</f>
        <v>11.250565780482704</v>
      </c>
      <c r="M37" s="35">
        <f t="shared" ref="M37:M47" si="14">F37*$R$8</f>
        <v>0</v>
      </c>
      <c r="N37" s="35">
        <f t="shared" ref="N37:N47" si="15">G37*$R$9</f>
        <v>-11.150825369765826</v>
      </c>
      <c r="O37" s="35">
        <f t="shared" ref="O37:O47" si="16">H37*$R$10</f>
        <v>39.947456916188791</v>
      </c>
      <c r="P37" s="35">
        <f t="shared" ref="P37:P47" si="17">I37*$R$11</f>
        <v>0</v>
      </c>
      <c r="Q37" s="109">
        <v>5491</v>
      </c>
      <c r="R37" s="30">
        <v>31</v>
      </c>
      <c r="S37" s="29">
        <f>SUM(K37:P37)*Q37*R37</f>
        <v>16024756.91995189</v>
      </c>
      <c r="T37" s="29">
        <f>$T$33/12</f>
        <v>1095487.6666666667</v>
      </c>
      <c r="U37" s="28">
        <f>S37-T37</f>
        <v>14929269.253285224</v>
      </c>
    </row>
    <row r="38" spans="1:22" x14ac:dyDescent="0.25">
      <c r="B38" s="34">
        <v>43862</v>
      </c>
      <c r="C38" s="35">
        <v>2020</v>
      </c>
      <c r="D38" s="32">
        <v>14858360</v>
      </c>
      <c r="E38" s="35">
        <v>387.2</v>
      </c>
      <c r="F38" s="35">
        <v>0</v>
      </c>
      <c r="G38" s="35">
        <v>122</v>
      </c>
      <c r="H38" s="23">
        <v>3477.1336999999999</v>
      </c>
      <c r="I38" s="35">
        <v>0</v>
      </c>
      <c r="K38" s="13">
        <f t="shared" si="12"/>
        <v>54.093695512120597</v>
      </c>
      <c r="L38" s="35">
        <f t="shared" si="13"/>
        <v>11.90874540788109</v>
      </c>
      <c r="M38" s="35">
        <f t="shared" si="14"/>
        <v>0</v>
      </c>
      <c r="N38" s="35">
        <f t="shared" si="15"/>
        <v>-11.242980951334138</v>
      </c>
      <c r="O38" s="35">
        <f t="shared" si="16"/>
        <v>40.152201017735727</v>
      </c>
      <c r="P38" s="35">
        <f t="shared" si="17"/>
        <v>0</v>
      </c>
      <c r="Q38" s="109">
        <v>5489</v>
      </c>
      <c r="R38" s="30">
        <v>29</v>
      </c>
      <c r="S38" s="29">
        <f t="shared" ref="S38:S47" si="18">SUM(K38:P38)*Q38*R38</f>
        <v>15108133.107476661</v>
      </c>
      <c r="T38" s="29">
        <f t="shared" ref="T38:T47" si="19">$T$33/12</f>
        <v>1095487.6666666667</v>
      </c>
      <c r="U38" s="28">
        <f t="shared" ref="U38:U47" si="20">S38-T38</f>
        <v>14012645.440809995</v>
      </c>
    </row>
    <row r="39" spans="1:22" x14ac:dyDescent="0.25">
      <c r="B39" s="34">
        <v>43891</v>
      </c>
      <c r="C39" s="35">
        <v>2020</v>
      </c>
      <c r="D39" s="32">
        <v>14113176</v>
      </c>
      <c r="E39" s="35">
        <v>254.00000000000006</v>
      </c>
      <c r="F39" s="35">
        <v>0</v>
      </c>
      <c r="G39" s="35">
        <v>123</v>
      </c>
      <c r="H39" s="23">
        <v>3495.7813999999994</v>
      </c>
      <c r="I39" s="35">
        <v>1</v>
      </c>
      <c r="K39" s="13">
        <f t="shared" si="12"/>
        <v>54.093695512120597</v>
      </c>
      <c r="L39" s="35">
        <f t="shared" si="13"/>
        <v>7.8120385681864608</v>
      </c>
      <c r="M39" s="35">
        <f t="shared" si="14"/>
        <v>0</v>
      </c>
      <c r="N39" s="35">
        <f t="shared" si="15"/>
        <v>-11.33513653290245</v>
      </c>
      <c r="O39" s="35">
        <f t="shared" si="16"/>
        <v>40.367535331431633</v>
      </c>
      <c r="P39" s="35">
        <f t="shared" si="17"/>
        <v>-1.96382360029251</v>
      </c>
      <c r="Q39" s="109">
        <v>5500</v>
      </c>
      <c r="R39" s="30">
        <v>31</v>
      </c>
      <c r="S39" s="29">
        <f t="shared" si="18"/>
        <v>15170119.731991703</v>
      </c>
      <c r="T39" s="29">
        <f t="shared" si="19"/>
        <v>1095487.6666666667</v>
      </c>
      <c r="U39" s="28">
        <f t="shared" si="20"/>
        <v>14074632.065325037</v>
      </c>
    </row>
    <row r="40" spans="1:22" x14ac:dyDescent="0.25">
      <c r="B40" s="34">
        <v>43922</v>
      </c>
      <c r="C40" s="35">
        <v>2020</v>
      </c>
      <c r="D40" s="32">
        <v>11615814</v>
      </c>
      <c r="E40" s="35">
        <v>181.00000000000003</v>
      </c>
      <c r="F40" s="35">
        <v>0</v>
      </c>
      <c r="G40" s="35">
        <v>124</v>
      </c>
      <c r="H40" s="23">
        <v>3513.4100999999996</v>
      </c>
      <c r="I40" s="35">
        <v>1</v>
      </c>
      <c r="K40" s="13">
        <f t="shared" si="12"/>
        <v>54.093695512120597</v>
      </c>
      <c r="L40" s="35">
        <f t="shared" si="13"/>
        <v>5.5668463812667301</v>
      </c>
      <c r="M40" s="35">
        <f t="shared" si="14"/>
        <v>0</v>
      </c>
      <c r="N40" s="35">
        <f t="shared" si="15"/>
        <v>-11.427292114470763</v>
      </c>
      <c r="O40" s="35">
        <f t="shared" si="16"/>
        <v>40.571102742739789</v>
      </c>
      <c r="P40" s="35">
        <f t="shared" si="17"/>
        <v>-1.96382360029251</v>
      </c>
      <c r="Q40" s="109">
        <v>5502</v>
      </c>
      <c r="R40" s="30">
        <v>30</v>
      </c>
      <c r="S40" s="29">
        <f t="shared" si="18"/>
        <v>14333897.703760313</v>
      </c>
      <c r="T40" s="29">
        <f t="shared" si="19"/>
        <v>1095487.6666666667</v>
      </c>
      <c r="U40" s="28">
        <f t="shared" si="20"/>
        <v>13238410.037093647</v>
      </c>
    </row>
    <row r="41" spans="1:22" x14ac:dyDescent="0.25">
      <c r="B41" s="34">
        <v>43952</v>
      </c>
      <c r="C41" s="35">
        <v>2020</v>
      </c>
      <c r="D41" s="32">
        <v>11902666</v>
      </c>
      <c r="E41" s="35">
        <v>83.199999999999989</v>
      </c>
      <c r="F41" s="35">
        <v>35.1</v>
      </c>
      <c r="G41" s="35">
        <v>125</v>
      </c>
      <c r="H41" s="23">
        <v>3527.4722999999994</v>
      </c>
      <c r="I41" s="35">
        <v>1</v>
      </c>
      <c r="K41" s="13">
        <f t="shared" si="12"/>
        <v>54.093695512120597</v>
      </c>
      <c r="L41" s="35">
        <f t="shared" si="13"/>
        <v>2.5589039719413909</v>
      </c>
      <c r="M41" s="35">
        <f t="shared" si="14"/>
        <v>2.7718538697490902</v>
      </c>
      <c r="N41" s="35">
        <f t="shared" si="15"/>
        <v>-11.519447696039077</v>
      </c>
      <c r="O41" s="35">
        <f t="shared" si="16"/>
        <v>40.733485995690806</v>
      </c>
      <c r="P41" s="35">
        <f t="shared" si="17"/>
        <v>-1.96382360029251</v>
      </c>
      <c r="Q41" s="109">
        <v>5501</v>
      </c>
      <c r="R41" s="30">
        <v>31</v>
      </c>
      <c r="S41" s="29">
        <f t="shared" si="18"/>
        <v>14780717.817775184</v>
      </c>
      <c r="T41" s="29">
        <f t="shared" si="19"/>
        <v>1095487.6666666667</v>
      </c>
      <c r="U41" s="28">
        <f t="shared" si="20"/>
        <v>13685230.151108518</v>
      </c>
    </row>
    <row r="42" spans="1:22" x14ac:dyDescent="0.25">
      <c r="A42" s="35" t="s">
        <v>68</v>
      </c>
      <c r="B42" s="34">
        <v>43983</v>
      </c>
      <c r="C42" s="35">
        <v>2020</v>
      </c>
      <c r="D42" s="32">
        <v>13786356</v>
      </c>
      <c r="E42" s="35">
        <v>0</v>
      </c>
      <c r="F42" s="35">
        <v>182.39999999999995</v>
      </c>
      <c r="G42" s="35">
        <v>126</v>
      </c>
      <c r="H42" s="23">
        <v>3538.3755999999998</v>
      </c>
      <c r="I42" s="35">
        <v>0</v>
      </c>
      <c r="K42" s="13">
        <f t="shared" si="12"/>
        <v>54.093695512120597</v>
      </c>
      <c r="L42" s="35">
        <f t="shared" si="13"/>
        <v>0</v>
      </c>
      <c r="M42" s="35">
        <f t="shared" si="14"/>
        <v>14.404163699208944</v>
      </c>
      <c r="N42" s="35">
        <f t="shared" si="15"/>
        <v>-11.611603277607388</v>
      </c>
      <c r="O42" s="35">
        <f t="shared" si="16"/>
        <v>40.859391851239785</v>
      </c>
      <c r="P42" s="35">
        <f t="shared" si="17"/>
        <v>0</v>
      </c>
      <c r="Q42" s="109">
        <v>5504</v>
      </c>
      <c r="R42" s="30">
        <v>30</v>
      </c>
      <c r="S42" s="29">
        <f t="shared" si="18"/>
        <v>16139761.362252915</v>
      </c>
      <c r="T42" s="29">
        <f t="shared" si="19"/>
        <v>1095487.6666666667</v>
      </c>
      <c r="U42" s="28">
        <f t="shared" si="20"/>
        <v>15044273.695586249</v>
      </c>
    </row>
    <row r="43" spans="1:22" x14ac:dyDescent="0.25">
      <c r="B43" s="34">
        <v>44013</v>
      </c>
      <c r="C43" s="35">
        <v>2020</v>
      </c>
      <c r="D43" s="32">
        <v>16119987</v>
      </c>
      <c r="E43" s="33">
        <v>0</v>
      </c>
      <c r="F43" s="33">
        <v>326.5</v>
      </c>
      <c r="G43" s="35">
        <v>127</v>
      </c>
      <c r="H43" s="23">
        <v>3553.7624999999998</v>
      </c>
      <c r="I43" s="35">
        <v>0</v>
      </c>
      <c r="K43" s="13">
        <f t="shared" si="12"/>
        <v>54.093695512120597</v>
      </c>
      <c r="L43" s="35">
        <f t="shared" si="13"/>
        <v>0</v>
      </c>
      <c r="M43" s="35">
        <f t="shared" si="14"/>
        <v>25.783768902366891</v>
      </c>
      <c r="N43" s="35">
        <f t="shared" si="15"/>
        <v>-11.7037588591757</v>
      </c>
      <c r="O43" s="35">
        <f t="shared" si="16"/>
        <v>41.037072077294887</v>
      </c>
      <c r="P43" s="35">
        <f t="shared" si="17"/>
        <v>0</v>
      </c>
      <c r="Q43" s="109">
        <v>5501</v>
      </c>
      <c r="R43" s="30">
        <v>31</v>
      </c>
      <c r="S43" s="29">
        <f t="shared" si="18"/>
        <v>18623823.12046605</v>
      </c>
      <c r="T43" s="29">
        <f t="shared" si="19"/>
        <v>1095487.6666666667</v>
      </c>
      <c r="U43" s="28">
        <f t="shared" si="20"/>
        <v>17528335.453799382</v>
      </c>
    </row>
    <row r="44" spans="1:22" x14ac:dyDescent="0.25">
      <c r="B44" s="34">
        <v>44044</v>
      </c>
      <c r="C44" s="35">
        <v>2020</v>
      </c>
      <c r="D44" s="32">
        <v>15759419</v>
      </c>
      <c r="E44" s="33">
        <v>0</v>
      </c>
      <c r="F44" s="33">
        <v>245.54999999999998</v>
      </c>
      <c r="G44" s="35">
        <v>128</v>
      </c>
      <c r="H44" s="23">
        <v>3566.6018999999997</v>
      </c>
      <c r="I44" s="35">
        <v>0</v>
      </c>
      <c r="K44" s="13">
        <f t="shared" si="12"/>
        <v>54.093695512120597</v>
      </c>
      <c r="L44" s="35">
        <f t="shared" si="13"/>
        <v>0</v>
      </c>
      <c r="M44" s="35">
        <f t="shared" si="14"/>
        <v>19.391131558885728</v>
      </c>
      <c r="N44" s="35">
        <f t="shared" si="15"/>
        <v>-11.795914440744014</v>
      </c>
      <c r="O44" s="35">
        <f t="shared" si="16"/>
        <v>41.18533504738059</v>
      </c>
      <c r="P44" s="35">
        <f t="shared" si="17"/>
        <v>0</v>
      </c>
      <c r="Q44" s="109">
        <v>5505.879310032994</v>
      </c>
      <c r="R44" s="30">
        <v>31</v>
      </c>
      <c r="S44" s="29">
        <f t="shared" si="18"/>
        <v>17558808.946529862</v>
      </c>
      <c r="T44" s="29">
        <f t="shared" si="19"/>
        <v>1095487.6666666667</v>
      </c>
      <c r="U44" s="28">
        <f t="shared" si="20"/>
        <v>16463321.279863195</v>
      </c>
    </row>
    <row r="45" spans="1:22" x14ac:dyDescent="0.25">
      <c r="B45" s="34">
        <v>44075</v>
      </c>
      <c r="C45" s="35">
        <v>2020</v>
      </c>
      <c r="D45" s="32">
        <v>13605538</v>
      </c>
      <c r="E45" s="33">
        <v>1.5999999999999996</v>
      </c>
      <c r="F45" s="33">
        <v>108.09999999999998</v>
      </c>
      <c r="G45" s="35">
        <v>129</v>
      </c>
      <c r="H45" s="23">
        <v>3589.8350999999998</v>
      </c>
      <c r="I45" s="35">
        <v>1</v>
      </c>
      <c r="K45" s="13">
        <f t="shared" si="12"/>
        <v>54.093695512120597</v>
      </c>
      <c r="L45" s="35">
        <f t="shared" si="13"/>
        <v>4.9209691768103671E-2</v>
      </c>
      <c r="M45" s="35">
        <f t="shared" si="14"/>
        <v>8.5366781572614414</v>
      </c>
      <c r="N45" s="35">
        <f t="shared" si="15"/>
        <v>-11.888070022312327</v>
      </c>
      <c r="O45" s="35">
        <f t="shared" si="16"/>
        <v>41.453620421821405</v>
      </c>
      <c r="P45" s="35">
        <f t="shared" si="17"/>
        <v>-1.96382360029251</v>
      </c>
      <c r="Q45" s="109">
        <v>5510.7629479457182</v>
      </c>
      <c r="R45" s="30">
        <v>30</v>
      </c>
      <c r="S45" s="29">
        <f t="shared" si="18"/>
        <v>14925566.967712326</v>
      </c>
      <c r="T45" s="29">
        <f t="shared" si="19"/>
        <v>1095487.6666666667</v>
      </c>
      <c r="U45" s="28">
        <f t="shared" si="20"/>
        <v>13830079.30104566</v>
      </c>
    </row>
    <row r="46" spans="1:22" x14ac:dyDescent="0.25">
      <c r="B46" s="34">
        <v>44105</v>
      </c>
      <c r="C46" s="35">
        <v>2020</v>
      </c>
      <c r="D46" s="32">
        <v>13207080</v>
      </c>
      <c r="E46" s="33">
        <v>72.5</v>
      </c>
      <c r="F46" s="33">
        <v>7.6999999999999993</v>
      </c>
      <c r="G46" s="35">
        <v>130</v>
      </c>
      <c r="H46" s="23">
        <v>3592.4844999999996</v>
      </c>
      <c r="I46" s="35">
        <v>1</v>
      </c>
      <c r="K46" s="13">
        <f t="shared" si="12"/>
        <v>54.093695512120597</v>
      </c>
      <c r="L46" s="35">
        <f t="shared" si="13"/>
        <v>2.2298141582421982</v>
      </c>
      <c r="M46" s="35">
        <f t="shared" si="14"/>
        <v>0.60807050703897414</v>
      </c>
      <c r="N46" s="35">
        <f t="shared" si="15"/>
        <v>-11.980225603880639</v>
      </c>
      <c r="O46" s="35">
        <f t="shared" si="16"/>
        <v>41.484214368029562</v>
      </c>
      <c r="P46" s="35">
        <f t="shared" si="17"/>
        <v>-1.96382360029251</v>
      </c>
      <c r="Q46" s="109">
        <v>5515.6509175769415</v>
      </c>
      <c r="R46" s="30">
        <v>31</v>
      </c>
      <c r="S46" s="29">
        <f t="shared" si="18"/>
        <v>14443416.450725926</v>
      </c>
      <c r="T46" s="29">
        <f t="shared" si="19"/>
        <v>1095487.6666666667</v>
      </c>
      <c r="U46" s="28">
        <f t="shared" si="20"/>
        <v>13347928.78405926</v>
      </c>
    </row>
    <row r="47" spans="1:22" x14ac:dyDescent="0.25">
      <c r="B47" s="34">
        <v>44136</v>
      </c>
      <c r="C47" s="35">
        <v>2020</v>
      </c>
      <c r="D47" s="32">
        <v>13505871</v>
      </c>
      <c r="E47" s="33">
        <v>137</v>
      </c>
      <c r="F47" s="33">
        <v>8.6999999999999993</v>
      </c>
      <c r="G47" s="35">
        <v>131</v>
      </c>
      <c r="H47" s="23">
        <v>3598.8022999999994</v>
      </c>
      <c r="I47" s="35">
        <v>1</v>
      </c>
      <c r="K47" s="13">
        <f t="shared" si="12"/>
        <v>54.093695512120597</v>
      </c>
      <c r="L47" s="35">
        <f t="shared" si="13"/>
        <v>4.2135798576438779</v>
      </c>
      <c r="M47" s="35">
        <f t="shared" si="14"/>
        <v>0.68704070275832141</v>
      </c>
      <c r="N47" s="35">
        <f t="shared" si="15"/>
        <v>-12.07238118544895</v>
      </c>
      <c r="O47" s="35">
        <f t="shared" si="16"/>
        <v>41.557169162833645</v>
      </c>
      <c r="P47" s="35">
        <f t="shared" si="17"/>
        <v>-1.96382360029251</v>
      </c>
      <c r="Q47" s="109">
        <v>5520.5432227688379</v>
      </c>
      <c r="R47" s="30">
        <v>30</v>
      </c>
      <c r="S47" s="29">
        <f t="shared" si="18"/>
        <v>14328340.35456202</v>
      </c>
      <c r="T47" s="29">
        <f t="shared" si="19"/>
        <v>1095487.6666666667</v>
      </c>
      <c r="U47" s="28">
        <f t="shared" si="20"/>
        <v>13232852.687895354</v>
      </c>
    </row>
    <row r="48" spans="1:22" x14ac:dyDescent="0.25">
      <c r="B48" s="34"/>
      <c r="E48" s="32"/>
      <c r="F48" s="33"/>
      <c r="G48" s="33"/>
      <c r="I48" s="23"/>
      <c r="L48" s="13"/>
      <c r="Q48" s="109"/>
      <c r="R48" s="31"/>
      <c r="S48" s="30"/>
      <c r="T48" s="28">
        <v>13145852</v>
      </c>
      <c r="U48" s="29"/>
    </row>
    <row r="51" spans="1:21" x14ac:dyDescent="0.25">
      <c r="B51" s="107" t="s">
        <v>0</v>
      </c>
      <c r="C51" s="105" t="s">
        <v>1</v>
      </c>
      <c r="D51" s="106" t="s">
        <v>3</v>
      </c>
      <c r="E51" s="108" t="s">
        <v>4</v>
      </c>
      <c r="F51" s="108" t="s">
        <v>5</v>
      </c>
      <c r="G51" s="105" t="s">
        <v>6</v>
      </c>
      <c r="H51" s="108" t="s">
        <v>7</v>
      </c>
      <c r="I51" s="105" t="s">
        <v>8</v>
      </c>
      <c r="J51" s="104"/>
      <c r="K51" s="105" t="s">
        <v>9</v>
      </c>
      <c r="L51" s="108" t="s">
        <v>4</v>
      </c>
      <c r="M51" s="108" t="s">
        <v>5</v>
      </c>
      <c r="N51" s="108" t="s">
        <v>6</v>
      </c>
      <c r="O51" s="108" t="s">
        <v>7</v>
      </c>
      <c r="P51" s="108" t="s">
        <v>8</v>
      </c>
      <c r="Q51" s="106" t="s">
        <v>75</v>
      </c>
      <c r="R51" s="105" t="s">
        <v>11</v>
      </c>
      <c r="S51" s="105" t="s">
        <v>12</v>
      </c>
      <c r="T51" s="105"/>
    </row>
    <row r="52" spans="1:21" x14ac:dyDescent="0.25">
      <c r="B52" s="34">
        <v>43831</v>
      </c>
      <c r="C52" s="35">
        <v>2020</v>
      </c>
      <c r="D52" s="32">
        <v>15770444</v>
      </c>
      <c r="E52" s="35">
        <v>365.8</v>
      </c>
      <c r="F52" s="35">
        <v>0</v>
      </c>
      <c r="G52" s="35">
        <v>121</v>
      </c>
      <c r="H52" s="110">
        <v>3555.9</v>
      </c>
      <c r="I52" s="35">
        <v>0</v>
      </c>
      <c r="K52" s="13">
        <f t="shared" ref="K52:K62" si="21">$R$6</f>
        <v>54.093695512120597</v>
      </c>
      <c r="L52" s="35">
        <f t="shared" ref="L52:L62" si="22">E52*$R$7</f>
        <v>11.250565780482704</v>
      </c>
      <c r="M52" s="35">
        <f t="shared" ref="M52:M62" si="23">F52*$R$8</f>
        <v>0</v>
      </c>
      <c r="N52" s="35">
        <f t="shared" ref="N52:N62" si="24">G52*$R$9</f>
        <v>-11.150825369765826</v>
      </c>
      <c r="O52" s="35">
        <f t="shared" ref="O52:O62" si="25">H52*$R$10</f>
        <v>41.061754858309435</v>
      </c>
      <c r="P52" s="35">
        <f t="shared" ref="P52:P62" si="26">I52*$R$11</f>
        <v>0</v>
      </c>
      <c r="Q52" s="109">
        <v>5491</v>
      </c>
      <c r="R52" s="30">
        <v>31</v>
      </c>
      <c r="S52" s="29">
        <f>SUM(K52:P52)*Q52*R52</f>
        <v>16214433.82995761</v>
      </c>
      <c r="T52" s="29">
        <f>$T$33/12</f>
        <v>1095487.6666666667</v>
      </c>
      <c r="U52" s="28">
        <f>S52-T52</f>
        <v>15118946.163290944</v>
      </c>
    </row>
    <row r="53" spans="1:21" x14ac:dyDescent="0.25">
      <c r="B53" s="34">
        <v>43862</v>
      </c>
      <c r="C53" s="35">
        <v>2020</v>
      </c>
      <c r="D53" s="32">
        <v>14858360</v>
      </c>
      <c r="E53" s="35">
        <v>387.2</v>
      </c>
      <c r="F53" s="35">
        <v>0</v>
      </c>
      <c r="G53" s="35">
        <v>122</v>
      </c>
      <c r="H53" s="110">
        <v>3562.1</v>
      </c>
      <c r="I53" s="35">
        <v>0</v>
      </c>
      <c r="K53" s="13">
        <f t="shared" si="21"/>
        <v>54.093695512120597</v>
      </c>
      <c r="L53" s="35">
        <f t="shared" si="22"/>
        <v>11.90874540788109</v>
      </c>
      <c r="M53" s="35">
        <f t="shared" si="23"/>
        <v>0</v>
      </c>
      <c r="N53" s="35">
        <f t="shared" si="24"/>
        <v>-11.242980951334138</v>
      </c>
      <c r="O53" s="35">
        <f t="shared" si="25"/>
        <v>41.133349357626493</v>
      </c>
      <c r="P53" s="35">
        <f t="shared" si="26"/>
        <v>0</v>
      </c>
      <c r="Q53" s="109">
        <v>5489</v>
      </c>
      <c r="R53" s="30">
        <v>29</v>
      </c>
      <c r="S53" s="29">
        <f t="shared" ref="S53:S62" si="27">SUM(K53:P53)*Q53*R53</f>
        <v>15264313.281368813</v>
      </c>
      <c r="T53" s="29">
        <f t="shared" ref="T53:T62" si="28">$T$33/12</f>
        <v>1095487.6666666667</v>
      </c>
      <c r="U53" s="28">
        <f t="shared" ref="U53:U62" si="29">S53-T53</f>
        <v>14168825.614702147</v>
      </c>
    </row>
    <row r="54" spans="1:21" x14ac:dyDescent="0.25">
      <c r="B54" s="34">
        <v>43891</v>
      </c>
      <c r="C54" s="35">
        <v>2020</v>
      </c>
      <c r="D54" s="32">
        <v>14113176</v>
      </c>
      <c r="E54" s="35">
        <v>254.00000000000006</v>
      </c>
      <c r="F54" s="35">
        <v>0</v>
      </c>
      <c r="G54" s="35">
        <v>123</v>
      </c>
      <c r="H54" s="110">
        <v>3489.5</v>
      </c>
      <c r="I54" s="35">
        <v>1</v>
      </c>
      <c r="K54" s="13">
        <f t="shared" si="21"/>
        <v>54.093695512120597</v>
      </c>
      <c r="L54" s="35">
        <f t="shared" si="22"/>
        <v>7.8120385681864608</v>
      </c>
      <c r="M54" s="35">
        <f t="shared" si="23"/>
        <v>0</v>
      </c>
      <c r="N54" s="35">
        <f t="shared" si="24"/>
        <v>-11.33513653290245</v>
      </c>
      <c r="O54" s="35">
        <f t="shared" si="25"/>
        <v>40.29500086562355</v>
      </c>
      <c r="P54" s="35">
        <f t="shared" si="26"/>
        <v>-1.96382360029251</v>
      </c>
      <c r="Q54" s="109">
        <v>5500</v>
      </c>
      <c r="R54" s="30">
        <v>31</v>
      </c>
      <c r="S54" s="29">
        <f t="shared" si="27"/>
        <v>15157752.605571426</v>
      </c>
      <c r="T54" s="29">
        <f t="shared" si="28"/>
        <v>1095487.6666666667</v>
      </c>
      <c r="U54" s="28">
        <f t="shared" si="29"/>
        <v>14062264.93890476</v>
      </c>
    </row>
    <row r="55" spans="1:21" x14ac:dyDescent="0.25">
      <c r="B55" s="34">
        <v>43922</v>
      </c>
      <c r="C55" s="35">
        <v>2020</v>
      </c>
      <c r="D55" s="32">
        <v>11615814</v>
      </c>
      <c r="E55" s="35">
        <v>181.00000000000003</v>
      </c>
      <c r="F55" s="35">
        <v>0</v>
      </c>
      <c r="G55" s="35">
        <v>124</v>
      </c>
      <c r="H55" s="110">
        <v>3298.9</v>
      </c>
      <c r="I55" s="35">
        <v>1</v>
      </c>
      <c r="K55" s="13">
        <f t="shared" si="21"/>
        <v>54.093695512120597</v>
      </c>
      <c r="L55" s="35">
        <f t="shared" si="22"/>
        <v>5.5668463812667301</v>
      </c>
      <c r="M55" s="35">
        <f t="shared" si="23"/>
        <v>0</v>
      </c>
      <c r="N55" s="35">
        <f t="shared" si="24"/>
        <v>-11.427292114470763</v>
      </c>
      <c r="O55" s="35">
        <f t="shared" si="25"/>
        <v>38.094047386618577</v>
      </c>
      <c r="P55" s="35">
        <f t="shared" si="26"/>
        <v>-1.96382360029251</v>
      </c>
      <c r="Q55" s="109">
        <v>5502</v>
      </c>
      <c r="R55" s="30">
        <v>30</v>
      </c>
      <c r="S55" s="29">
        <f t="shared" si="27"/>
        <v>13925034.946678948</v>
      </c>
      <c r="T55" s="29">
        <f t="shared" si="28"/>
        <v>1095487.6666666667</v>
      </c>
      <c r="U55" s="28">
        <f t="shared" si="29"/>
        <v>12829547.280012282</v>
      </c>
    </row>
    <row r="56" spans="1:21" x14ac:dyDescent="0.25">
      <c r="B56" s="34">
        <v>43952</v>
      </c>
      <c r="C56" s="35">
        <v>2020</v>
      </c>
      <c r="D56" s="32">
        <v>11902666</v>
      </c>
      <c r="E56" s="35">
        <v>83.199999999999989</v>
      </c>
      <c r="F56" s="35">
        <v>35.1</v>
      </c>
      <c r="G56" s="35">
        <v>125</v>
      </c>
      <c r="H56" s="110">
        <v>3089.7</v>
      </c>
      <c r="I56" s="35">
        <v>1</v>
      </c>
      <c r="K56" s="13">
        <f t="shared" si="21"/>
        <v>54.093695512120597</v>
      </c>
      <c r="L56" s="35">
        <f t="shared" si="22"/>
        <v>2.5589039719413909</v>
      </c>
      <c r="M56" s="35">
        <f t="shared" si="23"/>
        <v>2.7718538697490902</v>
      </c>
      <c r="N56" s="35">
        <f t="shared" si="24"/>
        <v>-11.519447696039077</v>
      </c>
      <c r="O56" s="35">
        <f t="shared" si="25"/>
        <v>35.678310409662437</v>
      </c>
      <c r="P56" s="35">
        <f t="shared" si="26"/>
        <v>-1.96382360029251</v>
      </c>
      <c r="Q56" s="109">
        <v>5501</v>
      </c>
      <c r="R56" s="30">
        <v>31</v>
      </c>
      <c r="S56" s="29">
        <f t="shared" si="27"/>
        <v>13918653.669914177</v>
      </c>
      <c r="T56" s="29">
        <f t="shared" si="28"/>
        <v>1095487.6666666667</v>
      </c>
      <c r="U56" s="28">
        <f t="shared" si="29"/>
        <v>12823166.003247511</v>
      </c>
    </row>
    <row r="57" spans="1:21" x14ac:dyDescent="0.25">
      <c r="A57" s="35" t="s">
        <v>69</v>
      </c>
      <c r="B57" s="34">
        <v>43983</v>
      </c>
      <c r="C57" s="35">
        <v>2020</v>
      </c>
      <c r="D57" s="32">
        <v>13786356</v>
      </c>
      <c r="E57" s="35">
        <v>0</v>
      </c>
      <c r="F57" s="35">
        <v>182.39999999999995</v>
      </c>
      <c r="G57" s="35">
        <v>126</v>
      </c>
      <c r="H57" s="110">
        <v>3022.6</v>
      </c>
      <c r="I57" s="35">
        <v>0</v>
      </c>
      <c r="K57" s="13">
        <f t="shared" si="21"/>
        <v>54.093695512120597</v>
      </c>
      <c r="L57" s="35">
        <f t="shared" si="22"/>
        <v>0</v>
      </c>
      <c r="M57" s="35">
        <f t="shared" si="23"/>
        <v>14.404163699208944</v>
      </c>
      <c r="N57" s="35">
        <f t="shared" si="24"/>
        <v>-11.611603277607388</v>
      </c>
      <c r="O57" s="35">
        <f t="shared" si="25"/>
        <v>34.903473167053654</v>
      </c>
      <c r="P57" s="35">
        <f t="shared" si="26"/>
        <v>0</v>
      </c>
      <c r="Q57" s="109">
        <v>5504</v>
      </c>
      <c r="R57" s="30">
        <v>30</v>
      </c>
      <c r="S57" s="29">
        <f t="shared" si="27"/>
        <v>15156320.069120102</v>
      </c>
      <c r="T57" s="29">
        <f t="shared" si="28"/>
        <v>1095487.6666666667</v>
      </c>
      <c r="U57" s="28">
        <f t="shared" si="29"/>
        <v>14060832.402453436</v>
      </c>
    </row>
    <row r="58" spans="1:21" x14ac:dyDescent="0.25">
      <c r="B58" s="34">
        <v>44013</v>
      </c>
      <c r="C58" s="35">
        <v>2020</v>
      </c>
      <c r="D58" s="32">
        <v>16119987</v>
      </c>
      <c r="E58" s="33">
        <v>0</v>
      </c>
      <c r="F58" s="33">
        <v>326.5</v>
      </c>
      <c r="G58" s="35">
        <v>127</v>
      </c>
      <c r="H58" s="110">
        <v>3082.3</v>
      </c>
      <c r="I58" s="35">
        <v>0</v>
      </c>
      <c r="K58" s="13">
        <f t="shared" si="21"/>
        <v>54.093695512120597</v>
      </c>
      <c r="L58" s="35">
        <f t="shared" si="22"/>
        <v>0</v>
      </c>
      <c r="M58" s="35">
        <f t="shared" si="23"/>
        <v>25.783768902366891</v>
      </c>
      <c r="N58" s="35">
        <f t="shared" si="24"/>
        <v>-11.7037588591757</v>
      </c>
      <c r="O58" s="35">
        <f t="shared" si="25"/>
        <v>35.592858910477567</v>
      </c>
      <c r="P58" s="35">
        <f t="shared" si="26"/>
        <v>0</v>
      </c>
      <c r="Q58" s="109">
        <v>5501</v>
      </c>
      <c r="R58" s="30">
        <v>31</v>
      </c>
      <c r="S58" s="29">
        <f t="shared" si="27"/>
        <v>17695416.004915521</v>
      </c>
      <c r="T58" s="29">
        <f t="shared" si="28"/>
        <v>1095487.6666666667</v>
      </c>
      <c r="U58" s="28">
        <f t="shared" si="29"/>
        <v>16599928.338248855</v>
      </c>
    </row>
    <row r="59" spans="1:21" x14ac:dyDescent="0.25">
      <c r="B59" s="34">
        <v>44044</v>
      </c>
      <c r="C59" s="35">
        <v>2020</v>
      </c>
      <c r="D59" s="32">
        <v>15759419</v>
      </c>
      <c r="E59" s="33">
        <v>0</v>
      </c>
      <c r="F59" s="33">
        <v>245.54999999999998</v>
      </c>
      <c r="G59" s="35">
        <v>128</v>
      </c>
      <c r="H59" s="110">
        <v>3211.8</v>
      </c>
      <c r="I59" s="35">
        <v>0</v>
      </c>
      <c r="K59" s="13">
        <f t="shared" si="21"/>
        <v>54.093695512120597</v>
      </c>
      <c r="L59" s="35">
        <f t="shared" si="22"/>
        <v>0</v>
      </c>
      <c r="M59" s="35">
        <f t="shared" si="23"/>
        <v>19.391131558885728</v>
      </c>
      <c r="N59" s="35">
        <f t="shared" si="24"/>
        <v>-11.795914440744014</v>
      </c>
      <c r="O59" s="35">
        <f t="shared" si="25"/>
        <v>37.088260146212846</v>
      </c>
      <c r="P59" s="35">
        <f t="shared" si="26"/>
        <v>0</v>
      </c>
      <c r="Q59" s="109">
        <v>5505.879310032994</v>
      </c>
      <c r="R59" s="30">
        <v>31</v>
      </c>
      <c r="S59" s="29">
        <f t="shared" si="27"/>
        <v>16859510.948700015</v>
      </c>
      <c r="T59" s="29">
        <f t="shared" si="28"/>
        <v>1095487.6666666667</v>
      </c>
      <c r="U59" s="28">
        <f t="shared" si="29"/>
        <v>15764023.282033348</v>
      </c>
    </row>
    <row r="60" spans="1:21" x14ac:dyDescent="0.25">
      <c r="B60" s="34">
        <v>44075</v>
      </c>
      <c r="C60" s="35">
        <v>2020</v>
      </c>
      <c r="D60" s="32">
        <v>13605538</v>
      </c>
      <c r="E60" s="33">
        <v>1.5999999999999996</v>
      </c>
      <c r="F60" s="33">
        <v>108.09999999999998</v>
      </c>
      <c r="G60" s="35">
        <v>129</v>
      </c>
      <c r="H60" s="110">
        <v>3313.1</v>
      </c>
      <c r="I60" s="35">
        <v>1</v>
      </c>
      <c r="K60" s="13">
        <f t="shared" si="21"/>
        <v>54.093695512120597</v>
      </c>
      <c r="L60" s="35">
        <f t="shared" si="22"/>
        <v>4.9209691768103671E-2</v>
      </c>
      <c r="M60" s="35">
        <f t="shared" si="23"/>
        <v>8.5366781572614414</v>
      </c>
      <c r="N60" s="35">
        <f t="shared" si="24"/>
        <v>-11.888070022312327</v>
      </c>
      <c r="O60" s="35">
        <f t="shared" si="25"/>
        <v>38.258021885054411</v>
      </c>
      <c r="P60" s="35">
        <f t="shared" si="26"/>
        <v>-1.96382360029251</v>
      </c>
      <c r="Q60" s="109">
        <v>5510.7629479457182</v>
      </c>
      <c r="R60" s="30">
        <v>30</v>
      </c>
      <c r="S60" s="29">
        <f t="shared" si="27"/>
        <v>14397261.387324573</v>
      </c>
      <c r="T60" s="29">
        <f t="shared" si="28"/>
        <v>1095487.6666666667</v>
      </c>
      <c r="U60" s="28">
        <f t="shared" si="29"/>
        <v>13301773.720657907</v>
      </c>
    </row>
    <row r="61" spans="1:21" x14ac:dyDescent="0.25">
      <c r="B61" s="34">
        <v>44105</v>
      </c>
      <c r="C61" s="35">
        <v>2020</v>
      </c>
      <c r="D61" s="32">
        <v>13207080</v>
      </c>
      <c r="E61" s="33">
        <v>72.5</v>
      </c>
      <c r="F61" s="33">
        <v>7.6999999999999993</v>
      </c>
      <c r="G61" s="35">
        <v>130</v>
      </c>
      <c r="H61" s="110">
        <v>3405.1</v>
      </c>
      <c r="I61" s="35">
        <v>1</v>
      </c>
      <c r="K61" s="13">
        <f t="shared" si="21"/>
        <v>54.093695512120597</v>
      </c>
      <c r="L61" s="35">
        <f t="shared" si="22"/>
        <v>2.2298141582421982</v>
      </c>
      <c r="M61" s="35">
        <f t="shared" si="23"/>
        <v>0.60807050703897414</v>
      </c>
      <c r="N61" s="35">
        <f t="shared" si="24"/>
        <v>-11.980225603880639</v>
      </c>
      <c r="O61" s="35">
        <f t="shared" si="25"/>
        <v>39.320391874920404</v>
      </c>
      <c r="P61" s="35">
        <f t="shared" si="26"/>
        <v>-1.96382360029251</v>
      </c>
      <c r="Q61" s="109">
        <v>5515.6509175769415</v>
      </c>
      <c r="R61" s="30">
        <v>31</v>
      </c>
      <c r="S61" s="29">
        <f t="shared" si="27"/>
        <v>14073434.875618601</v>
      </c>
      <c r="T61" s="29">
        <f t="shared" si="28"/>
        <v>1095487.6666666667</v>
      </c>
      <c r="U61" s="28">
        <f t="shared" si="29"/>
        <v>12977947.208951935</v>
      </c>
    </row>
    <row r="62" spans="1:21" x14ac:dyDescent="0.25">
      <c r="B62" s="34">
        <v>44136</v>
      </c>
      <c r="C62" s="35">
        <v>2020</v>
      </c>
      <c r="D62" s="32">
        <v>13505871</v>
      </c>
      <c r="E62" s="33">
        <v>137</v>
      </c>
      <c r="F62" s="33">
        <v>8.6999999999999993</v>
      </c>
      <c r="G62" s="35">
        <v>131</v>
      </c>
      <c r="H62" s="110">
        <v>3457.2</v>
      </c>
      <c r="I62" s="35">
        <v>1</v>
      </c>
      <c r="K62" s="13">
        <f t="shared" si="21"/>
        <v>54.093695512120597</v>
      </c>
      <c r="L62" s="35">
        <f t="shared" si="22"/>
        <v>4.2135798576438779</v>
      </c>
      <c r="M62" s="35">
        <f t="shared" si="23"/>
        <v>0.68704070275832141</v>
      </c>
      <c r="N62" s="35">
        <f t="shared" si="24"/>
        <v>-12.07238118544895</v>
      </c>
      <c r="O62" s="35">
        <f t="shared" si="25"/>
        <v>39.92201661918147</v>
      </c>
      <c r="P62" s="35">
        <f t="shared" si="26"/>
        <v>-1.96382360029251</v>
      </c>
      <c r="Q62" s="109">
        <v>5520.5432227688379</v>
      </c>
      <c r="R62" s="30">
        <v>30</v>
      </c>
      <c r="S62" s="29">
        <f t="shared" si="27"/>
        <v>14057532.44577045</v>
      </c>
      <c r="T62" s="29">
        <f t="shared" si="28"/>
        <v>1095487.6666666667</v>
      </c>
      <c r="U62" s="28">
        <f t="shared" si="29"/>
        <v>12962044.779103784</v>
      </c>
    </row>
    <row r="63" spans="1:21" x14ac:dyDescent="0.25">
      <c r="B63" s="34"/>
      <c r="E63" s="32"/>
      <c r="F63" s="33"/>
      <c r="G63" s="33"/>
      <c r="H63" s="111"/>
      <c r="I63" s="23"/>
      <c r="L63" s="13"/>
      <c r="Q63" s="109"/>
      <c r="R63" s="31"/>
      <c r="S63" s="30"/>
      <c r="T63" s="28">
        <v>13145852</v>
      </c>
      <c r="U63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c)</vt:lpstr>
      <vt:lpstr>Part g)</vt:lpstr>
      <vt:lpstr>Part h)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2021-01-20T14:28:55Z</dcterms:created>
  <dcterms:modified xsi:type="dcterms:W3CDTF">2021-01-26T18:16:10Z</dcterms:modified>
</cp:coreProperties>
</file>