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urlington Hydro\IRs\Load Forecast\"/>
    </mc:Choice>
  </mc:AlternateContent>
  <xr:revisionPtr revIDLastSave="0" documentId="13_ncr:1_{095A543F-A518-4809-BE8C-E5CFA4D4CEAA}" xr6:coauthVersionLast="46" xr6:coauthVersionMax="46" xr10:uidLastSave="{00000000-0000-0000-0000-000000000000}"/>
  <bookViews>
    <workbookView xWindow="-120" yWindow="-120" windowWidth="29040" windowHeight="15840" xr2:uid="{72418A86-C934-4168-B620-BC6F8B1C25D2}"/>
  </bookViews>
  <sheets>
    <sheet name="Part b)" sheetId="3" r:id="rId1"/>
    <sheet name="Part f)" sheetId="1" r:id="rId2"/>
    <sheet name="Part g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3" l="1"/>
  <c r="L44" i="3"/>
  <c r="L42" i="3"/>
  <c r="G20" i="3" s="1"/>
  <c r="N20" i="3" s="1"/>
  <c r="L41" i="3"/>
  <c r="G19" i="3" s="1"/>
  <c r="N19" i="3" s="1"/>
  <c r="L40" i="3"/>
  <c r="G16" i="3"/>
  <c r="G17" i="3"/>
  <c r="G18" i="3"/>
  <c r="N18" i="3" s="1"/>
  <c r="G15" i="3"/>
  <c r="L36" i="3"/>
  <c r="L35" i="3"/>
  <c r="L34" i="3"/>
  <c r="L37" i="3"/>
  <c r="P25" i="3"/>
  <c r="M25" i="3"/>
  <c r="L25" i="3"/>
  <c r="K25" i="3"/>
  <c r="P24" i="3"/>
  <c r="M24" i="3"/>
  <c r="L24" i="3"/>
  <c r="K24" i="3"/>
  <c r="P23" i="3"/>
  <c r="M23" i="3"/>
  <c r="L23" i="3"/>
  <c r="K23" i="3"/>
  <c r="P22" i="3"/>
  <c r="M22" i="3"/>
  <c r="L22" i="3"/>
  <c r="K22" i="3"/>
  <c r="P21" i="3"/>
  <c r="M21" i="3"/>
  <c r="L21" i="3"/>
  <c r="K21" i="3"/>
  <c r="P20" i="3"/>
  <c r="M20" i="3"/>
  <c r="L20" i="3"/>
  <c r="K20" i="3"/>
  <c r="P19" i="3"/>
  <c r="M19" i="3"/>
  <c r="L19" i="3"/>
  <c r="K19" i="3"/>
  <c r="P18" i="3"/>
  <c r="M18" i="3"/>
  <c r="L18" i="3"/>
  <c r="K18" i="3"/>
  <c r="P17" i="3"/>
  <c r="N17" i="3"/>
  <c r="M17" i="3"/>
  <c r="L17" i="3"/>
  <c r="K17" i="3"/>
  <c r="P16" i="3"/>
  <c r="N16" i="3"/>
  <c r="M16" i="3"/>
  <c r="L16" i="3"/>
  <c r="K16" i="3"/>
  <c r="P15" i="3"/>
  <c r="N15" i="3"/>
  <c r="M15" i="3"/>
  <c r="L15" i="3"/>
  <c r="K15" i="3"/>
  <c r="L12" i="3"/>
  <c r="L11" i="3"/>
  <c r="L10" i="3"/>
  <c r="J10" i="3"/>
  <c r="M45" i="3" s="1"/>
  <c r="L9" i="3"/>
  <c r="L8" i="3"/>
  <c r="L7" i="3"/>
  <c r="F7" i="3"/>
  <c r="J12" i="3" s="1"/>
  <c r="M47" i="3" s="1"/>
  <c r="L6" i="3"/>
  <c r="F6" i="3"/>
  <c r="J9" i="3" s="1"/>
  <c r="M44" i="3" s="1"/>
  <c r="L5" i="3"/>
  <c r="F5" i="3"/>
  <c r="J6" i="3" s="1"/>
  <c r="M41" i="3" s="1"/>
  <c r="L4" i="3"/>
  <c r="F4" i="3"/>
  <c r="J4" i="3" s="1"/>
  <c r="M39" i="3" s="1"/>
  <c r="L39" i="3" s="1"/>
  <c r="O17" i="3" s="1"/>
  <c r="L3" i="3"/>
  <c r="L2" i="3"/>
  <c r="J2" i="3"/>
  <c r="M37" i="3" s="1"/>
  <c r="O15" i="3" l="1"/>
  <c r="S15" i="3" s="1"/>
  <c r="S17" i="3"/>
  <c r="M48" i="3"/>
  <c r="J3" i="3"/>
  <c r="M38" i="3" s="1"/>
  <c r="L38" i="3" s="1"/>
  <c r="O16" i="3" s="1"/>
  <c r="S16" i="3" s="1"/>
  <c r="J5" i="3"/>
  <c r="M40" i="3" s="1"/>
  <c r="J7" i="3"/>
  <c r="M42" i="3" s="1"/>
  <c r="J11" i="3"/>
  <c r="M46" i="3" s="1"/>
  <c r="J8" i="3"/>
  <c r="M43" i="3" s="1"/>
  <c r="L43" i="3" s="1"/>
  <c r="L48" i="3" l="1"/>
  <c r="L47" i="3"/>
  <c r="L46" i="3"/>
  <c r="M3" i="3"/>
  <c r="N3" i="3" s="1"/>
  <c r="O3" i="3" s="1"/>
  <c r="T16" i="3"/>
  <c r="U16" i="3" s="1"/>
  <c r="T15" i="3"/>
  <c r="U15" i="3" s="1"/>
  <c r="M2" i="3"/>
  <c r="N2" i="3" s="1"/>
  <c r="O2" i="3" s="1"/>
  <c r="O19" i="3"/>
  <c r="S19" i="3" s="1"/>
  <c r="O20" i="3"/>
  <c r="S20" i="3" s="1"/>
  <c r="T17" i="3"/>
  <c r="U17" i="3" s="1"/>
  <c r="M4" i="3"/>
  <c r="N4" i="3" s="1"/>
  <c r="O4" i="3" s="1"/>
  <c r="T19" i="3" l="1"/>
  <c r="U19" i="3" s="1"/>
  <c r="M6" i="3"/>
  <c r="N6" i="3" s="1"/>
  <c r="O6" i="3" s="1"/>
  <c r="O18" i="3"/>
  <c r="S18" i="3" s="1"/>
  <c r="M7" i="3"/>
  <c r="N7" i="3" s="1"/>
  <c r="O7" i="3" s="1"/>
  <c r="T20" i="3"/>
  <c r="U20" i="3" s="1"/>
  <c r="O23" i="3" l="1"/>
  <c r="G23" i="3"/>
  <c r="N23" i="3" s="1"/>
  <c r="O22" i="3"/>
  <c r="G22" i="3"/>
  <c r="N22" i="3" s="1"/>
  <c r="O21" i="3"/>
  <c r="G21" i="3"/>
  <c r="N21" i="3" s="1"/>
  <c r="M5" i="3"/>
  <c r="N5" i="3" s="1"/>
  <c r="O5" i="3" s="1"/>
  <c r="T18" i="3"/>
  <c r="U18" i="3" s="1"/>
  <c r="S21" i="3" l="1"/>
  <c r="S22" i="3"/>
  <c r="O25" i="3"/>
  <c r="G25" i="3"/>
  <c r="N25" i="3" s="1"/>
  <c r="O24" i="3"/>
  <c r="G24" i="3"/>
  <c r="N24" i="3" s="1"/>
  <c r="S23" i="3"/>
  <c r="E7" i="2"/>
  <c r="K52" i="2"/>
  <c r="T62" i="2"/>
  <c r="P62" i="2"/>
  <c r="O62" i="2"/>
  <c r="N62" i="2"/>
  <c r="M62" i="2"/>
  <c r="L62" i="2"/>
  <c r="K62" i="2"/>
  <c r="T61" i="2"/>
  <c r="P61" i="2"/>
  <c r="O61" i="2"/>
  <c r="N61" i="2"/>
  <c r="M61" i="2"/>
  <c r="L61" i="2"/>
  <c r="K61" i="2"/>
  <c r="T60" i="2"/>
  <c r="P60" i="2"/>
  <c r="O60" i="2"/>
  <c r="N60" i="2"/>
  <c r="M60" i="2"/>
  <c r="L60" i="2"/>
  <c r="K60" i="2"/>
  <c r="T59" i="2"/>
  <c r="P59" i="2"/>
  <c r="O59" i="2"/>
  <c r="N59" i="2"/>
  <c r="M59" i="2"/>
  <c r="L59" i="2"/>
  <c r="K59" i="2"/>
  <c r="T58" i="2"/>
  <c r="P58" i="2"/>
  <c r="O58" i="2"/>
  <c r="N58" i="2"/>
  <c r="M58" i="2"/>
  <c r="L58" i="2"/>
  <c r="K58" i="2"/>
  <c r="T57" i="2"/>
  <c r="P57" i="2"/>
  <c r="O57" i="2"/>
  <c r="N57" i="2"/>
  <c r="M57" i="2"/>
  <c r="L57" i="2"/>
  <c r="K57" i="2"/>
  <c r="T56" i="2"/>
  <c r="P56" i="2"/>
  <c r="O56" i="2"/>
  <c r="N56" i="2"/>
  <c r="M56" i="2"/>
  <c r="L56" i="2"/>
  <c r="K56" i="2"/>
  <c r="T55" i="2"/>
  <c r="P55" i="2"/>
  <c r="O55" i="2"/>
  <c r="N55" i="2"/>
  <c r="M55" i="2"/>
  <c r="L55" i="2"/>
  <c r="K55" i="2"/>
  <c r="T54" i="2"/>
  <c r="P54" i="2"/>
  <c r="O54" i="2"/>
  <c r="N54" i="2"/>
  <c r="M54" i="2"/>
  <c r="L54" i="2"/>
  <c r="K54" i="2"/>
  <c r="T53" i="2"/>
  <c r="P53" i="2"/>
  <c r="O53" i="2"/>
  <c r="N53" i="2"/>
  <c r="M53" i="2"/>
  <c r="L53" i="2"/>
  <c r="K53" i="2"/>
  <c r="T52" i="2"/>
  <c r="P52" i="2"/>
  <c r="O52" i="2"/>
  <c r="N52" i="2"/>
  <c r="M52" i="2"/>
  <c r="L52" i="2"/>
  <c r="T47" i="2"/>
  <c r="P47" i="2"/>
  <c r="O47" i="2"/>
  <c r="N47" i="2"/>
  <c r="M47" i="2"/>
  <c r="L47" i="2"/>
  <c r="K47" i="2"/>
  <c r="T46" i="2"/>
  <c r="P46" i="2"/>
  <c r="O46" i="2"/>
  <c r="N46" i="2"/>
  <c r="M46" i="2"/>
  <c r="L46" i="2"/>
  <c r="K46" i="2"/>
  <c r="T45" i="2"/>
  <c r="P45" i="2"/>
  <c r="O45" i="2"/>
  <c r="N45" i="2"/>
  <c r="M45" i="2"/>
  <c r="L45" i="2"/>
  <c r="K45" i="2"/>
  <c r="T44" i="2"/>
  <c r="P44" i="2"/>
  <c r="O44" i="2"/>
  <c r="N44" i="2"/>
  <c r="M44" i="2"/>
  <c r="L44" i="2"/>
  <c r="K44" i="2"/>
  <c r="T43" i="2"/>
  <c r="P43" i="2"/>
  <c r="O43" i="2"/>
  <c r="N43" i="2"/>
  <c r="M43" i="2"/>
  <c r="L43" i="2"/>
  <c r="K43" i="2"/>
  <c r="T42" i="2"/>
  <c r="P42" i="2"/>
  <c r="O42" i="2"/>
  <c r="N42" i="2"/>
  <c r="M42" i="2"/>
  <c r="L42" i="2"/>
  <c r="S42" i="2" s="1"/>
  <c r="U42" i="2" s="1"/>
  <c r="F9" i="2" s="1"/>
  <c r="K42" i="2"/>
  <c r="T41" i="2"/>
  <c r="P41" i="2"/>
  <c r="O41" i="2"/>
  <c r="N41" i="2"/>
  <c r="M41" i="2"/>
  <c r="L41" i="2"/>
  <c r="K41" i="2"/>
  <c r="T40" i="2"/>
  <c r="P40" i="2"/>
  <c r="O40" i="2"/>
  <c r="N40" i="2"/>
  <c r="M40" i="2"/>
  <c r="L40" i="2"/>
  <c r="K40" i="2"/>
  <c r="T39" i="2"/>
  <c r="P39" i="2"/>
  <c r="O39" i="2"/>
  <c r="N39" i="2"/>
  <c r="M39" i="2"/>
  <c r="L39" i="2"/>
  <c r="K39" i="2"/>
  <c r="T38" i="2"/>
  <c r="P38" i="2"/>
  <c r="O38" i="2"/>
  <c r="N38" i="2"/>
  <c r="M38" i="2"/>
  <c r="L38" i="2"/>
  <c r="S38" i="2" s="1"/>
  <c r="U38" i="2" s="1"/>
  <c r="F5" i="2" s="1"/>
  <c r="K38" i="2"/>
  <c r="T37" i="2"/>
  <c r="P37" i="2"/>
  <c r="O37" i="2"/>
  <c r="N37" i="2"/>
  <c r="M37" i="2"/>
  <c r="L37" i="2"/>
  <c r="K37" i="2"/>
  <c r="T32" i="2"/>
  <c r="P32" i="2"/>
  <c r="O32" i="2"/>
  <c r="N32" i="2"/>
  <c r="M32" i="2"/>
  <c r="L32" i="2"/>
  <c r="K32" i="2"/>
  <c r="T31" i="2"/>
  <c r="P31" i="2"/>
  <c r="O31" i="2"/>
  <c r="N31" i="2"/>
  <c r="M31" i="2"/>
  <c r="L31" i="2"/>
  <c r="K31" i="2"/>
  <c r="T30" i="2"/>
  <c r="P30" i="2"/>
  <c r="O30" i="2"/>
  <c r="N30" i="2"/>
  <c r="M30" i="2"/>
  <c r="L30" i="2"/>
  <c r="K30" i="2"/>
  <c r="T29" i="2"/>
  <c r="P29" i="2"/>
  <c r="O29" i="2"/>
  <c r="N29" i="2"/>
  <c r="M29" i="2"/>
  <c r="L29" i="2"/>
  <c r="K29" i="2"/>
  <c r="T28" i="2"/>
  <c r="P28" i="2"/>
  <c r="O28" i="2"/>
  <c r="N28" i="2"/>
  <c r="M28" i="2"/>
  <c r="L28" i="2"/>
  <c r="K28" i="2"/>
  <c r="T27" i="2"/>
  <c r="P27" i="2"/>
  <c r="O27" i="2"/>
  <c r="N27" i="2"/>
  <c r="M27" i="2"/>
  <c r="L27" i="2"/>
  <c r="K27" i="2"/>
  <c r="T26" i="2"/>
  <c r="P26" i="2"/>
  <c r="O26" i="2"/>
  <c r="N26" i="2"/>
  <c r="M26" i="2"/>
  <c r="L26" i="2"/>
  <c r="K26" i="2"/>
  <c r="T25" i="2"/>
  <c r="P25" i="2"/>
  <c r="O25" i="2"/>
  <c r="N25" i="2"/>
  <c r="M25" i="2"/>
  <c r="L25" i="2"/>
  <c r="K25" i="2"/>
  <c r="T24" i="2"/>
  <c r="P24" i="2"/>
  <c r="O24" i="2"/>
  <c r="N24" i="2"/>
  <c r="M24" i="2"/>
  <c r="L24" i="2"/>
  <c r="K24" i="2"/>
  <c r="T23" i="2"/>
  <c r="P23" i="2"/>
  <c r="O23" i="2"/>
  <c r="N23" i="2"/>
  <c r="M23" i="2"/>
  <c r="L23" i="2"/>
  <c r="K23" i="2"/>
  <c r="T22" i="2"/>
  <c r="P22" i="2"/>
  <c r="O22" i="2"/>
  <c r="N22" i="2"/>
  <c r="M22" i="2"/>
  <c r="L22" i="2"/>
  <c r="K22" i="2"/>
  <c r="D5" i="1"/>
  <c r="D2" i="1"/>
  <c r="J10" i="1"/>
  <c r="K10" i="1"/>
  <c r="L10" i="1"/>
  <c r="M10" i="1"/>
  <c r="R10" i="1" s="1"/>
  <c r="N10" i="1"/>
  <c r="O10" i="1"/>
  <c r="J11" i="1"/>
  <c r="K11" i="1"/>
  <c r="R11" i="1" s="1"/>
  <c r="L11" i="1"/>
  <c r="M11" i="1"/>
  <c r="N11" i="1"/>
  <c r="O11" i="1"/>
  <c r="J12" i="1"/>
  <c r="K12" i="1"/>
  <c r="L12" i="1"/>
  <c r="M12" i="1"/>
  <c r="R12" i="1" s="1"/>
  <c r="N12" i="1"/>
  <c r="O12" i="1"/>
  <c r="J13" i="1"/>
  <c r="K13" i="1"/>
  <c r="R13" i="1" s="1"/>
  <c r="L13" i="1"/>
  <c r="M13" i="1"/>
  <c r="N13" i="1"/>
  <c r="O13" i="1"/>
  <c r="J14" i="1"/>
  <c r="K14" i="1"/>
  <c r="L14" i="1"/>
  <c r="M14" i="1"/>
  <c r="N14" i="1"/>
  <c r="O14" i="1"/>
  <c r="J15" i="1"/>
  <c r="K15" i="1"/>
  <c r="L15" i="1"/>
  <c r="M15" i="1"/>
  <c r="N15" i="1"/>
  <c r="O15" i="1"/>
  <c r="J16" i="1"/>
  <c r="K16" i="1"/>
  <c r="L16" i="1"/>
  <c r="M16" i="1"/>
  <c r="R16" i="1" s="1"/>
  <c r="N16" i="1"/>
  <c r="O16" i="1"/>
  <c r="J17" i="1"/>
  <c r="K17" i="1"/>
  <c r="L17" i="1"/>
  <c r="M17" i="1"/>
  <c r="N17" i="1"/>
  <c r="O17" i="1"/>
  <c r="J18" i="1"/>
  <c r="K18" i="1"/>
  <c r="L18" i="1"/>
  <c r="M18" i="1"/>
  <c r="N18" i="1"/>
  <c r="O18" i="1"/>
  <c r="J19" i="1"/>
  <c r="K19" i="1"/>
  <c r="R19" i="1" s="1"/>
  <c r="L19" i="1"/>
  <c r="M19" i="1"/>
  <c r="N19" i="1"/>
  <c r="O19" i="1"/>
  <c r="J20" i="1"/>
  <c r="K20" i="1"/>
  <c r="L20" i="1"/>
  <c r="M20" i="1"/>
  <c r="R20" i="1" s="1"/>
  <c r="N20" i="1"/>
  <c r="O20" i="1"/>
  <c r="J21" i="1"/>
  <c r="K21" i="1"/>
  <c r="L21" i="1"/>
  <c r="M21" i="1"/>
  <c r="N21" i="1"/>
  <c r="O21" i="1"/>
  <c r="J22" i="1"/>
  <c r="K22" i="1"/>
  <c r="L22" i="1"/>
  <c r="M22" i="1"/>
  <c r="N22" i="1"/>
  <c r="O22" i="1"/>
  <c r="J23" i="1"/>
  <c r="K23" i="1"/>
  <c r="R23" i="1" s="1"/>
  <c r="L23" i="1"/>
  <c r="M23" i="1"/>
  <c r="N23" i="1"/>
  <c r="O23" i="1"/>
  <c r="J24" i="1"/>
  <c r="K24" i="1"/>
  <c r="L24" i="1"/>
  <c r="M24" i="1"/>
  <c r="R24" i="1" s="1"/>
  <c r="N24" i="1"/>
  <c r="O24" i="1"/>
  <c r="J25" i="1"/>
  <c r="K25" i="1"/>
  <c r="L25" i="1"/>
  <c r="M25" i="1"/>
  <c r="N25" i="1"/>
  <c r="O25" i="1"/>
  <c r="J26" i="1"/>
  <c r="K26" i="1"/>
  <c r="L26" i="1"/>
  <c r="M26" i="1"/>
  <c r="R26" i="1" s="1"/>
  <c r="N26" i="1"/>
  <c r="O26" i="1"/>
  <c r="J27" i="1"/>
  <c r="K27" i="1"/>
  <c r="R27" i="1" s="1"/>
  <c r="L27" i="1"/>
  <c r="M27" i="1"/>
  <c r="N27" i="1"/>
  <c r="O27" i="1"/>
  <c r="J28" i="1"/>
  <c r="K28" i="1"/>
  <c r="L28" i="1"/>
  <c r="M28" i="1"/>
  <c r="R28" i="1" s="1"/>
  <c r="N28" i="1"/>
  <c r="O28" i="1"/>
  <c r="J29" i="1"/>
  <c r="K29" i="1"/>
  <c r="R29" i="1" s="1"/>
  <c r="L29" i="1"/>
  <c r="M29" i="1"/>
  <c r="N29" i="1"/>
  <c r="O29" i="1"/>
  <c r="J30" i="1"/>
  <c r="K30" i="1"/>
  <c r="L30" i="1"/>
  <c r="M30" i="1"/>
  <c r="N30" i="1"/>
  <c r="O30" i="1"/>
  <c r="J31" i="1"/>
  <c r="K31" i="1"/>
  <c r="L31" i="1"/>
  <c r="M31" i="1"/>
  <c r="N31" i="1"/>
  <c r="O31" i="1"/>
  <c r="J32" i="1"/>
  <c r="K32" i="1"/>
  <c r="L32" i="1"/>
  <c r="M32" i="1"/>
  <c r="R32" i="1" s="1"/>
  <c r="N32" i="1"/>
  <c r="O32" i="1"/>
  <c r="R15" i="1"/>
  <c r="R31" i="1"/>
  <c r="O9" i="1"/>
  <c r="N9" i="1"/>
  <c r="M9" i="1"/>
  <c r="L9" i="1"/>
  <c r="K9" i="1"/>
  <c r="J9" i="1"/>
  <c r="S24" i="3" l="1"/>
  <c r="M11" i="3" s="1"/>
  <c r="N11" i="3" s="1"/>
  <c r="O11" i="3" s="1"/>
  <c r="M8" i="3"/>
  <c r="N8" i="3" s="1"/>
  <c r="O8" i="3" s="1"/>
  <c r="T21" i="3"/>
  <c r="U21" i="3" s="1"/>
  <c r="T23" i="3"/>
  <c r="U23" i="3" s="1"/>
  <c r="M10" i="3"/>
  <c r="N10" i="3" s="1"/>
  <c r="O10" i="3" s="1"/>
  <c r="S25" i="3"/>
  <c r="T22" i="3"/>
  <c r="U22" i="3" s="1"/>
  <c r="M9" i="3"/>
  <c r="N9" i="3" s="1"/>
  <c r="O9" i="3" s="1"/>
  <c r="S46" i="2"/>
  <c r="U46" i="2" s="1"/>
  <c r="F13" i="2" s="1"/>
  <c r="S22" i="2"/>
  <c r="U22" i="2" s="1"/>
  <c r="E4" i="2" s="1"/>
  <c r="S26" i="2"/>
  <c r="U26" i="2" s="1"/>
  <c r="E8" i="2" s="1"/>
  <c r="S30" i="2"/>
  <c r="U30" i="2" s="1"/>
  <c r="E12" i="2" s="1"/>
  <c r="S53" i="2"/>
  <c r="U53" i="2" s="1"/>
  <c r="G5" i="2" s="1"/>
  <c r="S61" i="2"/>
  <c r="U61" i="2" s="1"/>
  <c r="G13" i="2" s="1"/>
  <c r="S24" i="2"/>
  <c r="U24" i="2" s="1"/>
  <c r="E6" i="2" s="1"/>
  <c r="S28" i="2"/>
  <c r="U28" i="2" s="1"/>
  <c r="E10" i="2" s="1"/>
  <c r="S32" i="2"/>
  <c r="U32" i="2" s="1"/>
  <c r="E14" i="2" s="1"/>
  <c r="S40" i="2"/>
  <c r="U40" i="2" s="1"/>
  <c r="F7" i="2" s="1"/>
  <c r="S44" i="2"/>
  <c r="U44" i="2" s="1"/>
  <c r="F11" i="2" s="1"/>
  <c r="S52" i="2"/>
  <c r="U52" i="2" s="1"/>
  <c r="G4" i="2" s="1"/>
  <c r="S54" i="2"/>
  <c r="U54" i="2" s="1"/>
  <c r="G6" i="2" s="1"/>
  <c r="S58" i="2"/>
  <c r="U58" i="2" s="1"/>
  <c r="G10" i="2" s="1"/>
  <c r="S23" i="2"/>
  <c r="U23" i="2" s="1"/>
  <c r="E5" i="2" s="1"/>
  <c r="S25" i="2"/>
  <c r="U25" i="2" s="1"/>
  <c r="S27" i="2"/>
  <c r="U27" i="2" s="1"/>
  <c r="E9" i="2" s="1"/>
  <c r="S29" i="2"/>
  <c r="U29" i="2" s="1"/>
  <c r="E11" i="2" s="1"/>
  <c r="S31" i="2"/>
  <c r="U31" i="2" s="1"/>
  <c r="E13" i="2" s="1"/>
  <c r="S37" i="2"/>
  <c r="U37" i="2" s="1"/>
  <c r="F4" i="2" s="1"/>
  <c r="S39" i="2"/>
  <c r="U39" i="2" s="1"/>
  <c r="F6" i="2" s="1"/>
  <c r="S41" i="2"/>
  <c r="U41" i="2" s="1"/>
  <c r="F8" i="2" s="1"/>
  <c r="S43" i="2"/>
  <c r="U43" i="2" s="1"/>
  <c r="F10" i="2" s="1"/>
  <c r="S45" i="2"/>
  <c r="U45" i="2" s="1"/>
  <c r="F12" i="2" s="1"/>
  <c r="S47" i="2"/>
  <c r="U47" i="2" s="1"/>
  <c r="F14" i="2" s="1"/>
  <c r="S56" i="2"/>
  <c r="U56" i="2" s="1"/>
  <c r="G8" i="2" s="1"/>
  <c r="S60" i="2"/>
  <c r="U60" i="2" s="1"/>
  <c r="G12" i="2" s="1"/>
  <c r="S62" i="2"/>
  <c r="U62" i="2" s="1"/>
  <c r="G14" i="2" s="1"/>
  <c r="S55" i="2"/>
  <c r="U55" i="2" s="1"/>
  <c r="G7" i="2" s="1"/>
  <c r="S57" i="2"/>
  <c r="U57" i="2" s="1"/>
  <c r="G9" i="2" s="1"/>
  <c r="S59" i="2"/>
  <c r="U59" i="2" s="1"/>
  <c r="G11" i="2" s="1"/>
  <c r="R30" i="1"/>
  <c r="R22" i="1"/>
  <c r="R18" i="1"/>
  <c r="R14" i="1"/>
  <c r="R25" i="1"/>
  <c r="R21" i="1"/>
  <c r="R17" i="1"/>
  <c r="R9" i="1"/>
  <c r="T24" i="3" l="1"/>
  <c r="U24" i="3" s="1"/>
  <c r="M12" i="3"/>
  <c r="N12" i="3" s="1"/>
  <c r="O12" i="3" s="1"/>
  <c r="T25" i="3"/>
  <c r="U25" i="3" s="1"/>
</calcChain>
</file>

<file path=xl/sharedStrings.xml><?xml version="1.0" encoding="utf-8"?>
<sst xmlns="http://schemas.openxmlformats.org/spreadsheetml/2006/main" count="224" uniqueCount="78">
  <si>
    <t>2021 With CDM</t>
  </si>
  <si>
    <t>Persisting CDM</t>
  </si>
  <si>
    <t>CDM Adjustment</t>
  </si>
  <si>
    <t>2021 Load Forecast</t>
  </si>
  <si>
    <t>Date</t>
  </si>
  <si>
    <t>Year</t>
  </si>
  <si>
    <t>Month</t>
  </si>
  <si>
    <t>Trend</t>
  </si>
  <si>
    <t>const</t>
  </si>
  <si>
    <t>Month Days</t>
  </si>
  <si>
    <t>Predicted/Normalized</t>
  </si>
  <si>
    <t>coefficient</t>
  </si>
  <si>
    <t>std. error</t>
  </si>
  <si>
    <t>t-ratio</t>
  </si>
  <si>
    <t>p-value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</si>
  <si>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</si>
  <si>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</si>
  <si>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</si>
  <si>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</si>
  <si>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</si>
  <si>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</si>
  <si>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</si>
  <si>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F(5, 114)</t>
  </si>
  <si>
    <t>P-value(F)</t>
  </si>
  <si>
    <t>rho</t>
  </si>
  <si>
    <t>Durbin-Watson</t>
  </si>
  <si>
    <t>GS_gt_50_NoCDM</t>
  </si>
  <si>
    <t>HDD14</t>
  </si>
  <si>
    <t>CDD14</t>
  </si>
  <si>
    <t>GDP</t>
  </si>
  <si>
    <t>Dec</t>
  </si>
  <si>
    <t>GS_gt_50_Customers</t>
  </si>
  <si>
    <t>Model 3: Prais-Winsten, using observations 2010:01-2019:12 (T = 120)</t>
  </si>
  <si>
    <t>Dependent variable: AvgGSgt50MD</t>
  </si>
  <si>
    <t>rho = 0.166648</t>
  </si>
  <si>
    <t>Actual</t>
  </si>
  <si>
    <t>Pre-Covid Growth</t>
  </si>
  <si>
    <t>(i)</t>
  </si>
  <si>
    <t>(ii)</t>
  </si>
  <si>
    <t>(iii)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</si>
  <si>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</si>
  <si>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</si>
  <si>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</si>
  <si>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</si>
  <si>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</si>
  <si>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</si>
  <si>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</si>
  <si>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</si>
  <si>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</si>
  <si>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</si>
  <si>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</si>
  <si>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Predicted</t>
  </si>
  <si>
    <t>Adjusted 2020 (ii)</t>
  </si>
  <si>
    <t>Pre-COVID Growth (iii)</t>
  </si>
  <si>
    <t>Adjusted GDP</t>
  </si>
  <si>
    <t>Estimated GDP</t>
  </si>
  <si>
    <t>(As of Jan 2021)</t>
  </si>
  <si>
    <t>growth as of Jan 2021)</t>
  </si>
  <si>
    <t>(with 2020 estimated</t>
  </si>
  <si>
    <t>Estimated Annualized GDP</t>
  </si>
  <si>
    <t>GDP Growth</t>
  </si>
  <si>
    <t>GDP %</t>
  </si>
  <si>
    <t>Actual Consumption</t>
  </si>
  <si>
    <t>Difference</t>
  </si>
  <si>
    <t>Scotia</t>
  </si>
  <si>
    <t>CIBC</t>
  </si>
  <si>
    <t xml:space="preserve">Average </t>
  </si>
  <si>
    <t>Q1</t>
  </si>
  <si>
    <t>Q2</t>
  </si>
  <si>
    <t>Q3</t>
  </si>
  <si>
    <t>Q4</t>
  </si>
  <si>
    <t>Tor_FTEAdj</t>
  </si>
  <si>
    <t>Ont_FTEAdj</t>
  </si>
  <si>
    <t>Ont_FTE</t>
  </si>
  <si>
    <t>Tor_FTE</t>
  </si>
  <si>
    <t>Ham_FTEAdj</t>
  </si>
  <si>
    <t>Ham_FTE</t>
  </si>
  <si>
    <t>GDP with Quarterly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</si>
</sst>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0000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0.000000"/>
    <numFmt numFmtId="170" formatCode="#,##0.0"/>
    <numFmt numFmtId="171" formatCode="0\-0"/>
    <numFmt numFmtId="172" formatCode="##\-#"/>
    <numFmt numFmtId="173" formatCode="&quot;£ &quot;#,##0.00;[Red]\-&quot;£ &quot;#,##0.00"/>
    <numFmt numFmtId="174" formatCode="0.0000"/>
    <numFmt numFmtId="175" formatCode="0.000"/>
    <numFmt numFmtId="176" formatCode="0.0000000000"/>
    <numFmt numFmtId="177" formatCode="0.0%"/>
    <numFmt numFmtId="178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u/>
      <sz val="8"/>
      <color rgb="FF0000FF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0"/>
      <color rgb="FFC0000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24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18" fillId="0" borderId="0"/>
    <xf numFmtId="170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4" fontId="18" fillId="0" borderId="0"/>
    <xf numFmtId="171" fontId="18" fillId="0" borderId="0"/>
    <xf numFmtId="14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6" fillId="3" borderId="0" applyNumberFormat="0" applyBorder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18" fillId="0" borderId="0" applyFont="0" applyFill="0" applyBorder="0" applyAlignment="0" applyProtection="0"/>
    <xf numFmtId="0" fontId="5" fillId="2" borderId="0" applyNumberFormat="0" applyBorder="0" applyAlignment="0" applyProtection="0"/>
    <xf numFmtId="38" fontId="25" fillId="3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0" fontId="25" fillId="35" borderId="16" applyNumberFormat="0" applyBorder="0" applyAlignment="0" applyProtection="0"/>
    <xf numFmtId="0" fontId="7" fillId="5" borderId="4" applyNumberFormat="0" applyAlignment="0" applyProtection="0"/>
    <xf numFmtId="0" fontId="10" fillId="0" borderId="6" applyNumberFormat="0" applyFill="0" applyAlignment="0" applyProtection="0"/>
    <xf numFmtId="172" fontId="18" fillId="0" borderId="0"/>
    <xf numFmtId="165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0" fontId="21" fillId="4" borderId="0" applyNumberFormat="0" applyBorder="0" applyAlignment="0" applyProtection="0"/>
    <xf numFmtId="173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" fillId="6" borderId="5" applyNumberFormat="0" applyAlignment="0" applyProtection="0"/>
    <xf numFmtId="10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23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4" xfId="0" applyBorder="1"/>
    <xf numFmtId="14" fontId="16" fillId="0" borderId="0" xfId="2" applyNumberFormat="1"/>
    <xf numFmtId="0" fontId="16" fillId="0" borderId="0" xfId="2"/>
    <xf numFmtId="43" fontId="16" fillId="0" borderId="0" xfId="2" applyNumberFormat="1"/>
    <xf numFmtId="165" fontId="16" fillId="0" borderId="0" xfId="3" applyNumberFormat="1" applyFont="1"/>
    <xf numFmtId="9" fontId="16" fillId="0" borderId="0" xfId="4" applyFont="1"/>
    <xf numFmtId="4" fontId="0" fillId="0" borderId="0" xfId="0" applyNumberFormat="1"/>
    <xf numFmtId="165" fontId="0" fillId="0" borderId="23" xfId="0" applyNumberFormat="1" applyBorder="1" applyAlignment="1">
      <alignment horizontal="center"/>
    </xf>
    <xf numFmtId="0" fontId="16" fillId="0" borderId="0" xfId="2"/>
    <xf numFmtId="164" fontId="16" fillId="0" borderId="0" xfId="3" applyNumberFormat="1" applyFont="1"/>
    <xf numFmtId="0" fontId="16" fillId="0" borderId="0" xfId="2" applyFont="1"/>
    <xf numFmtId="43" fontId="16" fillId="0" borderId="0" xfId="2" applyNumberFormat="1" applyFont="1"/>
    <xf numFmtId="14" fontId="16" fillId="0" borderId="0" xfId="2" applyNumberFormat="1" applyFont="1"/>
    <xf numFmtId="1" fontId="16" fillId="0" borderId="0" xfId="2" applyNumberFormat="1" applyFont="1"/>
    <xf numFmtId="165" fontId="0" fillId="0" borderId="15" xfId="0" applyNumberFormat="1" applyBorder="1" applyAlignment="1">
      <alignment horizontal="center"/>
    </xf>
    <xf numFmtId="2" fontId="17" fillId="0" borderId="0" xfId="0" applyNumberFormat="1" applyFont="1"/>
    <xf numFmtId="166" fontId="0" fillId="0" borderId="0" xfId="0" applyNumberFormat="1"/>
    <xf numFmtId="170" fontId="16" fillId="0" borderId="0" xfId="292" applyNumberFormat="1"/>
    <xf numFmtId="14" fontId="0" fillId="0" borderId="0" xfId="0" applyNumberFormat="1"/>
    <xf numFmtId="174" fontId="0" fillId="0" borderId="0" xfId="0" applyNumberFormat="1"/>
    <xf numFmtId="174" fontId="16" fillId="0" borderId="0" xfId="312" applyNumberFormat="1" applyFont="1"/>
    <xf numFmtId="175" fontId="16" fillId="0" borderId="0" xfId="306" applyNumberFormat="1"/>
    <xf numFmtId="43" fontId="0" fillId="0" borderId="0" xfId="0" applyNumberFormat="1"/>
    <xf numFmtId="164" fontId="0" fillId="0" borderId="11" xfId="0" applyNumberFormat="1" applyBorder="1"/>
    <xf numFmtId="3" fontId="18" fillId="33" borderId="13" xfId="8" applyNumberFormat="1" applyFill="1" applyBorder="1"/>
    <xf numFmtId="43" fontId="0" fillId="0" borderId="15" xfId="0" applyNumberFormat="1" applyBorder="1"/>
    <xf numFmtId="0" fontId="16" fillId="0" borderId="0" xfId="298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28" xfId="1" applyNumberFormat="1" applyFont="1" applyBorder="1"/>
    <xf numFmtId="165" fontId="0" fillId="0" borderId="24" xfId="1" applyNumberFormat="1" applyFon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12" xfId="1" applyNumberFormat="1" applyFont="1" applyBorder="1"/>
    <xf numFmtId="165" fontId="0" fillId="0" borderId="16" xfId="1" applyNumberFormat="1" applyFon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9" fontId="16" fillId="0" borderId="0" xfId="298" applyNumberFormat="1"/>
    <xf numFmtId="0" fontId="0" fillId="0" borderId="31" xfId="0" applyBorder="1" applyAlignment="1">
      <alignment horizontal="center"/>
    </xf>
    <xf numFmtId="165" fontId="0" fillId="0" borderId="14" xfId="1" applyNumberFormat="1" applyFont="1" applyBorder="1"/>
    <xf numFmtId="165" fontId="0" fillId="0" borderId="23" xfId="1" applyNumberFormat="1" applyFont="1" applyBorder="1" applyAlignment="1">
      <alignment horizontal="center"/>
    </xf>
    <xf numFmtId="14" fontId="16" fillId="0" borderId="0" xfId="299" applyNumberFormat="1"/>
    <xf numFmtId="43" fontId="18" fillId="0" borderId="0" xfId="1" applyFont="1"/>
    <xf numFmtId="43" fontId="16" fillId="0" borderId="0" xfId="300" applyNumberFormat="1"/>
    <xf numFmtId="1" fontId="0" fillId="0" borderId="0" xfId="0" applyNumberFormat="1"/>
    <xf numFmtId="0" fontId="12" fillId="0" borderId="0" xfId="0" applyFont="1"/>
    <xf numFmtId="43" fontId="12" fillId="0" borderId="0" xfId="1" applyFont="1"/>
    <xf numFmtId="0" fontId="0" fillId="0" borderId="28" xfId="0" applyBorder="1"/>
    <xf numFmtId="165" fontId="0" fillId="0" borderId="0" xfId="1" applyNumberFormat="1" applyFont="1"/>
    <xf numFmtId="0" fontId="0" fillId="0" borderId="29" xfId="0" applyBorder="1" applyAlignment="1">
      <alignment horizontal="center"/>
    </xf>
    <xf numFmtId="175" fontId="16" fillId="0" borderId="0" xfId="2" applyNumberFormat="1"/>
    <xf numFmtId="0" fontId="0" fillId="0" borderId="21" xfId="0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0" fontId="0" fillId="0" borderId="17" xfId="0" applyBorder="1" applyAlignment="1">
      <alignment horizontal="center"/>
    </xf>
    <xf numFmtId="0" fontId="16" fillId="0" borderId="0" xfId="299"/>
    <xf numFmtId="0" fontId="16" fillId="0" borderId="0" xfId="7"/>
    <xf numFmtId="0" fontId="16" fillId="0" borderId="0" xfId="7" applyFont="1"/>
    <xf numFmtId="43" fontId="16" fillId="0" borderId="0" xfId="7" applyNumberFormat="1" applyFont="1"/>
    <xf numFmtId="14" fontId="16" fillId="0" borderId="0" xfId="7" applyNumberFormat="1" applyFont="1"/>
    <xf numFmtId="1" fontId="16" fillId="0" borderId="0" xfId="7" applyNumberFormat="1" applyFont="1"/>
    <xf numFmtId="174" fontId="16" fillId="0" borderId="0" xfId="2" applyNumberFormat="1" applyFont="1"/>
    <xf numFmtId="0" fontId="0" fillId="0" borderId="20" xfId="0" applyBorder="1" applyAlignment="1">
      <alignment horizontal="center"/>
    </xf>
    <xf numFmtId="2" fontId="16" fillId="0" borderId="0" xfId="312" applyNumberFormat="1" applyFont="1"/>
    <xf numFmtId="43" fontId="17" fillId="0" borderId="0" xfId="1" applyNumberFormat="1" applyFont="1"/>
    <xf numFmtId="43" fontId="16" fillId="0" borderId="0" xfId="1" applyNumberFormat="1" applyFont="1"/>
    <xf numFmtId="0" fontId="0" fillId="0" borderId="19" xfId="0" applyBorder="1" applyAlignment="1">
      <alignment horizontal="center"/>
    </xf>
    <xf numFmtId="0" fontId="16" fillId="0" borderId="0" xfId="306"/>
    <xf numFmtId="164" fontId="16" fillId="0" borderId="0" xfId="3" applyNumberFormat="1" applyFont="1"/>
    <xf numFmtId="11" fontId="16" fillId="0" borderId="0" xfId="306" applyNumberFormat="1"/>
    <xf numFmtId="174" fontId="16" fillId="0" borderId="0" xfId="306" applyNumberFormat="1"/>
    <xf numFmtId="166" fontId="16" fillId="0" borderId="0" xfId="306" applyNumberFormat="1"/>
    <xf numFmtId="3" fontId="19" fillId="33" borderId="13" xfId="8" applyNumberFormat="1" applyFont="1" applyFill="1" applyBorder="1"/>
    <xf numFmtId="165" fontId="0" fillId="0" borderId="16" xfId="0" applyNumberFormat="1" applyBorder="1" applyAlignment="1">
      <alignment horizontal="center"/>
    </xf>
    <xf numFmtId="0" fontId="16" fillId="0" borderId="0" xfId="301"/>
    <xf numFmtId="11" fontId="16" fillId="0" borderId="0" xfId="301" applyNumberFormat="1"/>
    <xf numFmtId="174" fontId="16" fillId="0" borderId="0" xfId="301" applyNumberFormat="1"/>
    <xf numFmtId="166" fontId="16" fillId="0" borderId="0" xfId="301" applyNumberFormat="1"/>
    <xf numFmtId="176" fontId="16" fillId="0" borderId="0" xfId="301" applyNumberFormat="1"/>
    <xf numFmtId="3" fontId="0" fillId="0" borderId="0" xfId="0" applyNumberFormat="1"/>
    <xf numFmtId="0" fontId="16" fillId="0" borderId="0" xfId="318"/>
    <xf numFmtId="0" fontId="16" fillId="0" borderId="0" xfId="318" applyFont="1"/>
    <xf numFmtId="43" fontId="16" fillId="0" borderId="0" xfId="318" applyNumberFormat="1" applyFont="1"/>
    <xf numFmtId="1" fontId="16" fillId="0" borderId="0" xfId="318" applyNumberFormat="1" applyFont="1"/>
    <xf numFmtId="2" fontId="16" fillId="0" borderId="0" xfId="303" applyNumberFormat="1" applyFont="1"/>
    <xf numFmtId="3" fontId="19" fillId="33" borderId="0" xfId="8" applyNumberFormat="1" applyFont="1" applyFill="1"/>
    <xf numFmtId="3" fontId="19" fillId="33" borderId="0" xfId="8" applyNumberFormat="1" applyFont="1" applyFill="1"/>
    <xf numFmtId="3" fontId="19" fillId="33" borderId="0" xfId="8" applyNumberFormat="1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0" applyNumberFormat="1"/>
    <xf numFmtId="177" fontId="0" fillId="0" borderId="0" xfId="322" applyNumberFormat="1" applyFont="1"/>
    <xf numFmtId="15" fontId="0" fillId="0" borderId="0" xfId="0" applyNumberFormat="1"/>
    <xf numFmtId="0" fontId="16" fillId="0" borderId="0" xfId="312"/>
    <xf numFmtId="10" fontId="0" fillId="0" borderId="0" xfId="0" applyNumberFormat="1"/>
    <xf numFmtId="177" fontId="0" fillId="0" borderId="0" xfId="0" applyNumberFormat="1"/>
    <xf numFmtId="0" fontId="27" fillId="0" borderId="0" xfId="0" applyFont="1"/>
    <xf numFmtId="9" fontId="27" fillId="0" borderId="0" xfId="0" applyNumberFormat="1" applyFont="1"/>
    <xf numFmtId="165" fontId="27" fillId="0" borderId="0" xfId="0" applyNumberFormat="1" applyFont="1"/>
    <xf numFmtId="43" fontId="27" fillId="0" borderId="0" xfId="0" applyNumberFormat="1" applyFont="1"/>
    <xf numFmtId="177" fontId="27" fillId="0" borderId="0" xfId="322" applyNumberFormat="1" applyFont="1"/>
    <xf numFmtId="1" fontId="16" fillId="0" borderId="0" xfId="7" applyNumberFormat="1"/>
    <xf numFmtId="14" fontId="16" fillId="0" borderId="0" xfId="7" applyNumberFormat="1"/>
    <xf numFmtId="43" fontId="16" fillId="0" borderId="0" xfId="7" applyNumberFormat="1"/>
    <xf numFmtId="165" fontId="16" fillId="0" borderId="0" xfId="7" applyNumberFormat="1"/>
    <xf numFmtId="178" fontId="16" fillId="0" borderId="0" xfId="7" applyNumberFormat="1"/>
    <xf numFmtId="177" fontId="16" fillId="0" borderId="0" xfId="291" applyNumberFormat="1" applyFont="1"/>
    <xf numFmtId="177" fontId="16" fillId="0" borderId="0" xfId="7" applyNumberFormat="1"/>
    <xf numFmtId="165" fontId="16" fillId="0" borderId="0" xfId="323" applyNumberFormat="1" applyFont="1"/>
    <xf numFmtId="0" fontId="16" fillId="0" borderId="0" xfId="305"/>
    <xf numFmtId="14" fontId="28" fillId="0" borderId="0" xfId="306" applyNumberFormat="1" applyFont="1"/>
    <xf numFmtId="0" fontId="28" fillId="0" borderId="0" xfId="306" applyFont="1"/>
    <xf numFmtId="170" fontId="16" fillId="0" borderId="0" xfId="306" applyNumberFormat="1"/>
    <xf numFmtId="170" fontId="16" fillId="0" borderId="0" xfId="7" applyNumberFormat="1"/>
    <xf numFmtId="2" fontId="16" fillId="36" borderId="0" xfId="7" applyNumberFormat="1" applyFill="1"/>
    <xf numFmtId="9" fontId="16" fillId="0" borderId="0" xfId="7" applyNumberFormat="1"/>
    <xf numFmtId="2" fontId="28" fillId="0" borderId="0" xfId="306" applyNumberFormat="1" applyFont="1"/>
    <xf numFmtId="43" fontId="16" fillId="36" borderId="0" xfId="1" applyNumberFormat="1" applyFont="1" applyFill="1"/>
  </cellXfs>
  <cellStyles count="324">
    <cellStyle name="$" xfId="17" xr:uid="{1CE9FB8E-330A-44B8-8D40-36BC07761FC2}"/>
    <cellStyle name="$.00" xfId="18" xr:uid="{F6976566-4C7E-44B3-9958-89203E1F9454}"/>
    <cellStyle name="$_9. Rev2Cost_GDPIPI" xfId="19" xr:uid="{DAC0BBBF-BAAA-43F7-BA88-13E92A994286}"/>
    <cellStyle name="$_9. Rev2Cost_GDPIPI 2" xfId="20" xr:uid="{6B3E8AD2-BF17-442A-AB2D-2A0BF82DC623}"/>
    <cellStyle name="$_9. Rev2Cost_GDPIPI_6.2 CBR B" xfId="21" xr:uid="{50044D6A-5F47-43F3-8935-2E18A399DEC5}"/>
    <cellStyle name="$_9. Rev2Cost_GDPIPI_9. Shared Tax - Rate Rider" xfId="22" xr:uid="{94786785-D895-451A-8072-0EB6A89D0514}"/>
    <cellStyle name="$_lists" xfId="23" xr:uid="{EC855A7C-F81B-439D-A75C-00E83A3872DF}"/>
    <cellStyle name="$_lists 2" xfId="24" xr:uid="{F67CF3E0-0A9C-40E7-B024-ACAD705D40CA}"/>
    <cellStyle name="$_lists_4. Current Monthly Fixed Charge" xfId="25" xr:uid="{64BB528F-99C2-4C74-B569-DB349ED2E221}"/>
    <cellStyle name="$_lists_6.2 CBR B" xfId="26" xr:uid="{16A6020D-FD8E-4567-A305-FB7580D586FB}"/>
    <cellStyle name="$_lists_9. Shared Tax - Rate Rider" xfId="27" xr:uid="{F30565C9-67AA-4E14-AE4F-8DBF61FEE9FC}"/>
    <cellStyle name="$_Sheet4" xfId="28" xr:uid="{96400267-34D8-45F7-A64F-12189B1B1FB9}"/>
    <cellStyle name="$_Sheet4 2" xfId="29" xr:uid="{917B740C-7B6E-438D-87DE-0038B19571E4}"/>
    <cellStyle name="$_Sheet4_6.2 CBR B" xfId="30" xr:uid="{27490FCF-A53E-4739-9C1B-94303BB3DF30}"/>
    <cellStyle name="$_Sheet4_9. Shared Tax - Rate Rider" xfId="31" xr:uid="{D5C6D509-1DEA-42F0-856C-49A5557B1CD0}"/>
    <cellStyle name="$M" xfId="32" xr:uid="{FF5F3357-B067-47E0-A551-459CA32E634E}"/>
    <cellStyle name="$M.00" xfId="33" xr:uid="{B3565680-2229-42BD-A5DC-D554E1B2FFB5}"/>
    <cellStyle name="$M_9. Rev2Cost_GDPIPI" xfId="34" xr:uid="{55D9E6F6-0294-4886-B97D-7D3E32DA68B1}"/>
    <cellStyle name="20% - Accent1 2" xfId="35" xr:uid="{3A17FC1C-EED8-4D9B-8D04-311F0415435F}"/>
    <cellStyle name="20% - Accent1 2 2" xfId="36" xr:uid="{B484D3CB-1E6E-40CA-92C2-77EE4CC6D9EC}"/>
    <cellStyle name="20% - Accent1 2_6.2 CBR B" xfId="37" xr:uid="{5111E021-D76C-4464-A59F-555CDB2972D2}"/>
    <cellStyle name="20% - Accent1 3" xfId="38" xr:uid="{CDBDF193-BD7C-43E4-804A-75BC71C3948B}"/>
    <cellStyle name="20% - Accent2 2" xfId="39" xr:uid="{03DDA8F8-EA73-4F07-A7E9-153EE2BFE9B5}"/>
    <cellStyle name="20% - Accent2 2 2" xfId="40" xr:uid="{43E67F49-6751-4AFF-BE3C-52706F4F876A}"/>
    <cellStyle name="20% - Accent2 2_6.2 CBR B" xfId="41" xr:uid="{DBEE98CF-0F5A-4272-985F-34869A7F0299}"/>
    <cellStyle name="20% - Accent2 3" xfId="42" xr:uid="{549FB04F-EA9F-4788-A90C-F3916380AFEC}"/>
    <cellStyle name="20% - Accent3 2" xfId="43" xr:uid="{1264D5D1-15C5-4263-8381-9B7DC2B2267D}"/>
    <cellStyle name="20% - Accent3 2 2" xfId="44" xr:uid="{E9456B54-6953-4B79-8FC8-FD82A6A3F0B9}"/>
    <cellStyle name="20% - Accent3 2_6.2 CBR B" xfId="45" xr:uid="{AE041DC5-2BF9-4EBF-B0EE-DB64BCFED465}"/>
    <cellStyle name="20% - Accent3 3" xfId="46" xr:uid="{0BC2CF2E-CB54-4580-9E46-2D2E4B7127C7}"/>
    <cellStyle name="20% - Accent4 2" xfId="47" xr:uid="{47E5C686-947C-4C9E-96C8-471BEB907BE5}"/>
    <cellStyle name="20% - Accent4 2 2" xfId="48" xr:uid="{6635130C-00C0-48FA-B5B5-1A56D7AFB8D2}"/>
    <cellStyle name="20% - Accent4 2_6.2 CBR B" xfId="49" xr:uid="{23DA9EF0-068C-40D7-A245-6224E9FEB66B}"/>
    <cellStyle name="20% - Accent4 3" xfId="50" xr:uid="{3EA929F9-CC45-4D5E-A6E7-68A4ECDF650B}"/>
    <cellStyle name="20% - Accent5 2" xfId="51" xr:uid="{D3FEB139-E188-4FFD-8008-B365BACF4C04}"/>
    <cellStyle name="20% - Accent5 2 2" xfId="52" xr:uid="{5B929629-4290-4813-A1F5-5431DC48FE76}"/>
    <cellStyle name="20% - Accent5 2_6.2 CBR B" xfId="53" xr:uid="{D77D1F95-EFFC-46F4-8B8E-55FB22AA896D}"/>
    <cellStyle name="20% - Accent5 3" xfId="54" xr:uid="{B63C5315-53B8-4F1F-8DC0-E143A8814525}"/>
    <cellStyle name="20% - Accent6 2" xfId="55" xr:uid="{4512A666-26BE-4EE3-A98A-A6BC2E1D7A85}"/>
    <cellStyle name="20% - Accent6 2 2" xfId="56" xr:uid="{8D0FB3C0-F686-4810-B2B5-3E66F477CBA7}"/>
    <cellStyle name="20% - Accent6 2_6.2 CBR B" xfId="57" xr:uid="{2DD0C0BE-0B32-4A5F-9EA2-62C7AFBE9F65}"/>
    <cellStyle name="20% - Accent6 3" xfId="58" xr:uid="{C8C99DCB-DC9D-49D8-86F6-A8CF50B7396A}"/>
    <cellStyle name="40% - Accent1 2" xfId="59" xr:uid="{237DC539-CA56-45E2-A9F5-C03CF4F2B267}"/>
    <cellStyle name="40% - Accent1 2 2" xfId="60" xr:uid="{BC58CCE2-FD8F-4F94-AC3F-B3D194F86E5C}"/>
    <cellStyle name="40% - Accent1 2_6.2 CBR B" xfId="61" xr:uid="{D440B19B-2CA9-4EB6-A036-208A241A9489}"/>
    <cellStyle name="40% - Accent1 3" xfId="62" xr:uid="{ED4A9A8F-F8FC-45CD-8250-8E694B03A5F6}"/>
    <cellStyle name="40% - Accent2 2" xfId="63" xr:uid="{435DB92E-05E1-4C2F-8AA6-E40270008E2C}"/>
    <cellStyle name="40% - Accent2 2 2" xfId="64" xr:uid="{10366848-C150-4302-8FB2-3A6474F2354E}"/>
    <cellStyle name="40% - Accent2 2_6.2 CBR B" xfId="65" xr:uid="{5794BAA1-1E64-4197-93C1-87158A86A43E}"/>
    <cellStyle name="40% - Accent2 3" xfId="66" xr:uid="{EC5B9C64-730C-496F-A0D1-D09383671A44}"/>
    <cellStyle name="40% - Accent3 2" xfId="67" xr:uid="{99E2D699-B969-4CBC-A40C-791D6B53D25E}"/>
    <cellStyle name="40% - Accent3 2 2" xfId="68" xr:uid="{2D077FFE-88E6-4A54-A8E8-82C1B1919E0C}"/>
    <cellStyle name="40% - Accent3 2_6.2 CBR B" xfId="69" xr:uid="{7B03E37B-515A-4E9B-AF19-D717DBF298B3}"/>
    <cellStyle name="40% - Accent3 3" xfId="70" xr:uid="{A9B3BC95-6E0B-4EB3-A92C-502BB7F4C1A3}"/>
    <cellStyle name="40% - Accent4 2" xfId="71" xr:uid="{2EFF8502-A062-4804-AE7A-FF5F75B5CBAE}"/>
    <cellStyle name="40% - Accent4 2 2" xfId="72" xr:uid="{D4762671-51AD-4BE2-A377-3BC0CCF2AAD0}"/>
    <cellStyle name="40% - Accent4 2_6.2 CBR B" xfId="73" xr:uid="{47D77FA8-DEA1-489B-A6C8-28FEF74C6F7E}"/>
    <cellStyle name="40% - Accent4 3" xfId="74" xr:uid="{F19781DD-43B9-4F95-9419-6D7A8E63A996}"/>
    <cellStyle name="40% - Accent5 2" xfId="75" xr:uid="{0B583706-DDB2-4096-BE25-A41B529705C1}"/>
    <cellStyle name="40% - Accent5 2 2" xfId="76" xr:uid="{D5CE5756-6574-4B67-9BCE-E7857F72253F}"/>
    <cellStyle name="40% - Accent5 2_6.2 CBR B" xfId="77" xr:uid="{6E330DD1-BA8E-41BC-B305-F15D52FCE355}"/>
    <cellStyle name="40% - Accent5 3" xfId="78" xr:uid="{3306EFFD-A021-4992-8AF2-F9C2F489CE3A}"/>
    <cellStyle name="40% - Accent6 2" xfId="79" xr:uid="{8DB30732-4BF0-4F98-8F9E-CE361B0DF082}"/>
    <cellStyle name="40% - Accent6 2 2" xfId="80" xr:uid="{26C7C089-58D7-4EB8-856F-05626D4A6603}"/>
    <cellStyle name="40% - Accent6 2_6.2 CBR B" xfId="81" xr:uid="{A103A9D7-AA0B-4B74-8C62-D69E74971D8D}"/>
    <cellStyle name="40% - Accent6 3" xfId="82" xr:uid="{12D220C6-1812-4B02-8EE6-9C3E61D47367}"/>
    <cellStyle name="60% - Accent1 2" xfId="83" xr:uid="{E7743698-9C57-4957-B002-51501B2A84CE}"/>
    <cellStyle name="60% - Accent2 2" xfId="84" xr:uid="{E74D1903-775A-4BF9-9DE6-E4EDC3712D85}"/>
    <cellStyle name="60% - Accent3 2" xfId="85" xr:uid="{03548AF0-4D23-4324-977A-E141FBC6CE3C}"/>
    <cellStyle name="60% - Accent4 2" xfId="86" xr:uid="{0A7FEEE1-FFB3-47EC-BE2E-2EB578A95026}"/>
    <cellStyle name="60% - Accent5 2" xfId="87" xr:uid="{D3DCC329-7E9A-464C-A0A8-28BE8A3C24CA}"/>
    <cellStyle name="60% - Accent6 2" xfId="88" xr:uid="{7A6B2091-B798-4200-8E30-321F3E339EDA}"/>
    <cellStyle name="Accent1 2" xfId="89" xr:uid="{3189AB03-53BA-457E-98B0-A5997E3A7446}"/>
    <cellStyle name="Accent2 2" xfId="90" xr:uid="{E154BE08-A34F-47FF-B3DF-C4BADDCFC3FD}"/>
    <cellStyle name="Accent3 2" xfId="91" xr:uid="{C644A235-E704-4775-9D18-FB693DAD5FE8}"/>
    <cellStyle name="Accent4 2" xfId="92" xr:uid="{457D1CD1-E2D2-48C9-907D-2608A02B386C}"/>
    <cellStyle name="Accent5 2" xfId="93" xr:uid="{1C46A868-F3F7-4166-919B-F5E4A7ADFF27}"/>
    <cellStyle name="Accent6 2" xfId="94" xr:uid="{511F6BDA-A79A-47CA-BAE1-41B15821932B}"/>
    <cellStyle name="Bad 2" xfId="95" xr:uid="{9314AF84-DF90-4C51-A9E6-479006F43816}"/>
    <cellStyle name="Calculation 2" xfId="96" xr:uid="{292F278A-872F-451F-967A-DB3D06AA4798}"/>
    <cellStyle name="Check Cell 2" xfId="97" xr:uid="{0C96155E-839C-47E6-B413-F9FD944C47F8}"/>
    <cellStyle name="Comma" xfId="1" builtinId="3"/>
    <cellStyle name="Comma 10" xfId="3" xr:uid="{EEFD4899-A62F-4ACA-953F-40867799340E}"/>
    <cellStyle name="Comma 2" xfId="16" xr:uid="{56681035-5AEF-4DFB-A411-6DEE691477EC}"/>
    <cellStyle name="Comma 2 2" xfId="98" xr:uid="{6A10E2CE-BF3F-4213-B5A8-3A6966BE9D02}"/>
    <cellStyle name="Comma 2 2 2" xfId="99" xr:uid="{5F3AC63F-1567-43BD-963F-5C6E3465BFBA}"/>
    <cellStyle name="Comma 2 2 2 2" xfId="100" xr:uid="{9AD1DF78-7D3F-4E6F-B5D4-F32CC88DA4BE}"/>
    <cellStyle name="Comma 2 2 3" xfId="101" xr:uid="{8C8DA579-17F4-4FFE-8F8D-FE57EFF125A3}"/>
    <cellStyle name="Comma 2 2 3 2" xfId="102" xr:uid="{13E7184E-82E4-4384-8E2D-0E8C0E6200AB}"/>
    <cellStyle name="Comma 2 2 4" xfId="103" xr:uid="{DA3EB378-11BC-4607-A897-AF3256F79B36}"/>
    <cellStyle name="Comma 2 2 5" xfId="104" xr:uid="{8004D926-4C1D-4CDC-B931-49D0D6A71CD6}"/>
    <cellStyle name="Comma 2 2 6" xfId="105" xr:uid="{88D962EB-6114-44D6-B9F7-A907C72EE442}"/>
    <cellStyle name="Comma 2 2_Database" xfId="106" xr:uid="{2C104608-38AD-4C47-BA03-F0148D235EC6}"/>
    <cellStyle name="Comma 3" xfId="15" xr:uid="{8F48B905-ACE4-4BB0-8FC2-60D9A8A1E66F}"/>
    <cellStyle name="Comma 3 2" xfId="107" xr:uid="{F25C9448-0916-4F28-97E3-F0360DD3E3FB}"/>
    <cellStyle name="Comma 3 2 2" xfId="108" xr:uid="{E26692F9-69B8-4C19-929A-33A826FF4542}"/>
    <cellStyle name="Comma 3 3" xfId="109" xr:uid="{FBA280F7-8702-4897-B192-373C9947D212}"/>
    <cellStyle name="Comma 3 4" xfId="110" xr:uid="{38A43075-B282-43D9-BD6E-EF923FB1E787}"/>
    <cellStyle name="Comma 4" xfId="111" xr:uid="{C4BFC14A-067A-461F-89A0-8CA385B3E53E}"/>
    <cellStyle name="Comma 4 2" xfId="112" xr:uid="{6F510759-46AA-46C6-ADAA-94D70DF6442B}"/>
    <cellStyle name="Comma 4 3" xfId="113" xr:uid="{1B4CDD33-04CC-49B4-B159-CD534C8C448A}"/>
    <cellStyle name="Comma 4 6" xfId="114" xr:uid="{A92462EB-E824-43C1-828B-7C90BB064C44}"/>
    <cellStyle name="Comma 4 6 2" xfId="115" xr:uid="{C695B7D1-9EEB-4D3E-834D-E96FDD1A0A3E}"/>
    <cellStyle name="Comma 4 6 3" xfId="116" xr:uid="{F817F023-615A-4F97-B122-E1161D81C554}"/>
    <cellStyle name="Comma 4 6 4" xfId="117" xr:uid="{8CCC1B18-D798-4274-BEAD-D982ADD75EDC}"/>
    <cellStyle name="Comma 4 6 5" xfId="118" xr:uid="{C9841A02-054A-453F-B596-298D19014F56}"/>
    <cellStyle name="Comma 4 6 6" xfId="119" xr:uid="{91CFE814-99A7-497C-8484-54F7E9D5FD8C}"/>
    <cellStyle name="Comma 5" xfId="120" xr:uid="{6E5534F7-8262-4997-AB50-D01751C29D54}"/>
    <cellStyle name="Comma 5 14" xfId="12" xr:uid="{34BD6A78-15A2-4647-9FF9-D8F369AE261D}"/>
    <cellStyle name="Comma 5 2" xfId="121" xr:uid="{27EE30EE-99BB-4A3D-B50D-310C773B09D7}"/>
    <cellStyle name="Comma 6" xfId="122" xr:uid="{79F79497-E6FC-4A60-98FF-C6F194CC9DC1}"/>
    <cellStyle name="Comma 7" xfId="123" xr:uid="{61D2B2BF-63FE-4023-BF9D-C9FFE2AD0458}"/>
    <cellStyle name="Comma 8" xfId="323" xr:uid="{34133B8B-040C-4A41-A9DA-826AFE7687F0}"/>
    <cellStyle name="Comma0" xfId="124" xr:uid="{89CF39CF-6CED-46CA-AA83-C64D3B3D2231}"/>
    <cellStyle name="Currency 11" xfId="125" xr:uid="{D7C13E05-0CDC-45F3-BB71-AB7AECAF9C64}"/>
    <cellStyle name="Currency 2" xfId="126" xr:uid="{1E3B2ADC-587C-446A-9F37-4C4217F45256}"/>
    <cellStyle name="Currency 2 2" xfId="127" xr:uid="{5E932D6C-57EF-41DE-8761-162E0464E3BE}"/>
    <cellStyle name="Currency 2 3" xfId="128" xr:uid="{2EBC920D-34BA-40AF-8206-1BEEAABD7799}"/>
    <cellStyle name="Currency 3" xfId="129" xr:uid="{064E578C-5B6E-45DB-A304-446B4FF93E5C}"/>
    <cellStyle name="Currency 3 2" xfId="130" xr:uid="{08E577C3-ED92-4A6F-969A-63BBD0FE2435}"/>
    <cellStyle name="Currency 3 3" xfId="131" xr:uid="{8100D285-9FE9-4FAA-9040-4B9E44B67ED4}"/>
    <cellStyle name="Currency 3 4" xfId="132" xr:uid="{57D25651-48B0-427B-B73D-6DBCAEF95952}"/>
    <cellStyle name="Currency 3 5" xfId="133" xr:uid="{2F744E21-27B8-4A33-8526-20E74013C4F9}"/>
    <cellStyle name="Currency 4" xfId="134" xr:uid="{12815F58-0802-4663-9DAC-67ACB9DB2F92}"/>
    <cellStyle name="Currency 4 2" xfId="135" xr:uid="{D1E069E6-BF13-465F-BA9A-44C636AD1CB6}"/>
    <cellStyle name="Currency 4 2 2" xfId="136" xr:uid="{1F4E9947-5F46-4223-AE4C-6129AD8AFDCF}"/>
    <cellStyle name="Currency 4 3" xfId="137" xr:uid="{3200B9FB-74C6-40A1-8E83-B37CD1138C77}"/>
    <cellStyle name="Currency 4 3 2" xfId="138" xr:uid="{43A8CB72-A1EE-4379-A067-8C01E71776BA}"/>
    <cellStyle name="Currency 4 4" xfId="139" xr:uid="{BEE2758C-6B8D-4D6C-BAE9-27CCBB743A2B}"/>
    <cellStyle name="Currency 4 5" xfId="140" xr:uid="{B7564BD3-8F2B-473B-AADF-395355D5FB59}"/>
    <cellStyle name="Currency 4 6" xfId="141" xr:uid="{A256775C-3C10-4A79-B585-2A8AB61B5F21}"/>
    <cellStyle name="Currency 5" xfId="142" xr:uid="{936B4800-CBAA-4B2F-A95C-1274F1B177C2}"/>
    <cellStyle name="Currency 5 2" xfId="143" xr:uid="{9330DAD2-052C-4508-ACAC-0EC28E27FAF9}"/>
    <cellStyle name="Currency 6" xfId="144" xr:uid="{AAEF15F5-C441-4A4C-AECD-DB977EBA8151}"/>
    <cellStyle name="Currency 6 2" xfId="145" xr:uid="{BE26CCB1-9A2C-4FED-8B39-6DF47630346D}"/>
    <cellStyle name="Currency 7" xfId="146" xr:uid="{F9B7601E-797C-4621-B0A2-B53B13B519C3}"/>
    <cellStyle name="Currency 8" xfId="147" xr:uid="{8DD22344-3DD2-4D84-9281-3BF959A1F2DB}"/>
    <cellStyle name="Currency 9" xfId="148" xr:uid="{5692780C-92CC-4B9D-999D-7CEC5D67790A}"/>
    <cellStyle name="Currency0" xfId="149" xr:uid="{49D5D766-F0C7-4D28-94A0-F676AF194F99}"/>
    <cellStyle name="Date" xfId="150" xr:uid="{E3347F41-FA7C-4A40-AAE5-A275A044F1FC}"/>
    <cellStyle name="Explanatory Text 2" xfId="151" xr:uid="{C71AA1A9-EFF8-44C2-BEE5-3D30388BEA33}"/>
    <cellStyle name="Fixed" xfId="152" xr:uid="{24EBC928-C294-4EF2-B902-7F05D245C61F}"/>
    <cellStyle name="Good 2" xfId="153" xr:uid="{3050DB8D-7B1C-407C-A0B4-9667F6FA3A9E}"/>
    <cellStyle name="Grey" xfId="154" xr:uid="{AAB1EB49-BA2B-4C3E-9C2F-21414B339BA6}"/>
    <cellStyle name="Heading 1 2" xfId="155" xr:uid="{E84F1E7D-D16B-453F-AD6F-2961E2D301D5}"/>
    <cellStyle name="Heading 2 2" xfId="156" xr:uid="{1E08C697-B80D-4510-8FEA-C8EDDF5720BD}"/>
    <cellStyle name="Heading 3 2" xfId="157" xr:uid="{D10D2211-99C1-434A-AF08-6F31AB1F80E5}"/>
    <cellStyle name="Heading 4 2" xfId="158" xr:uid="{2DB3F931-0257-4735-880F-737FCA5E1F79}"/>
    <cellStyle name="Hyperlink 2" xfId="159" xr:uid="{AD42334A-AFB9-46AB-A679-ABE26B01CAE6}"/>
    <cellStyle name="Input [yellow]" xfId="160" xr:uid="{DEF82154-8714-49D1-BF0E-77CAE6BAB48A}"/>
    <cellStyle name="Input 2" xfId="161" xr:uid="{139C7D85-686D-46C9-B19C-9254DAB682F0}"/>
    <cellStyle name="Linked Cell 2" xfId="162" xr:uid="{E5C8CBBC-01DB-4E18-9488-5259E9FB8C29}"/>
    <cellStyle name="M" xfId="163" xr:uid="{D1EE1D64-04A5-4970-8A9E-79EC3C9C15D2}"/>
    <cellStyle name="M.00" xfId="164" xr:uid="{8E3FB6EC-6605-4529-97CA-3BA6BE1900D7}"/>
    <cellStyle name="M_9. Rev2Cost_GDPIPI" xfId="165" xr:uid="{B058FA38-2462-4FC6-8A23-8159129CC270}"/>
    <cellStyle name="M_9. Rev2Cost_GDPIPI 2" xfId="166" xr:uid="{A44ABF61-FCD3-4CAA-8AE9-CDC976F7B4E8}"/>
    <cellStyle name="M_9. Rev2Cost_GDPIPI_6.2 CBR B" xfId="167" xr:uid="{D2725E55-46AE-4181-9F05-0A294EFEEE9B}"/>
    <cellStyle name="M_9. Rev2Cost_GDPIPI_9. Shared Tax - Rate Rider" xfId="168" xr:uid="{C0AA7FD2-33BB-4C79-857D-A3E00680EA3E}"/>
    <cellStyle name="M_lists" xfId="169" xr:uid="{843ADA40-A168-4514-9626-F52608C48609}"/>
    <cellStyle name="M_lists 2" xfId="170" xr:uid="{D0657AB7-21C9-4C77-84FF-917F2CC8FE6D}"/>
    <cellStyle name="M_lists_4. Current Monthly Fixed Charge" xfId="171" xr:uid="{CC47CCA8-1049-44AD-BBC6-C5678CA9B134}"/>
    <cellStyle name="M_lists_6.2 CBR B" xfId="172" xr:uid="{E94A058C-1BD2-4EF6-BC5B-D533FCCF2142}"/>
    <cellStyle name="M_lists_9. Shared Tax - Rate Rider" xfId="173" xr:uid="{08800575-1C80-478E-930C-2ADD593F91E8}"/>
    <cellStyle name="M_Sheet4" xfId="174" xr:uid="{77331F79-2479-4F92-9019-B3DFF1D6B029}"/>
    <cellStyle name="M_Sheet4 2" xfId="175" xr:uid="{63DD1D32-3E1E-49B3-8BD7-A0C21B87BBD3}"/>
    <cellStyle name="M_Sheet4_6.2 CBR B" xfId="176" xr:uid="{59C61F2D-433E-4EB1-AA95-7B5BB63CF2C8}"/>
    <cellStyle name="M_Sheet4_9. Shared Tax - Rate Rider" xfId="177" xr:uid="{34302553-D71A-498D-B23C-394C18595AEB}"/>
    <cellStyle name="Neutral 2" xfId="178" xr:uid="{EDA81674-784A-48F8-94C7-FBF8DFF12024}"/>
    <cellStyle name="Normal" xfId="0" builtinId="0"/>
    <cellStyle name="Normal - Style1" xfId="179" xr:uid="{A9CC4954-B6B3-4713-9732-C7EE414C09F4}"/>
    <cellStyle name="Normal 10" xfId="180" xr:uid="{F1279469-5A71-431E-9C03-BCF2059B1344}"/>
    <cellStyle name="Normal 10 12" xfId="181" xr:uid="{1710B722-9CD9-4556-9219-2DAD11C98E0F}"/>
    <cellStyle name="Normal 11" xfId="182" xr:uid="{44DBB05C-1FB4-4779-9A40-329D54E4E34B}"/>
    <cellStyle name="Normal 12" xfId="183" xr:uid="{54AD76BC-EA7C-484B-87F7-83BB52276089}"/>
    <cellStyle name="Normal 13" xfId="14" xr:uid="{747B2A67-9F04-4675-9599-E2F2A26A185C}"/>
    <cellStyle name="Normal 13 6" xfId="184" xr:uid="{3195F6B8-D3B5-4104-A9FE-F217A8F5FE4A}"/>
    <cellStyle name="Normal 14" xfId="7" xr:uid="{546F324E-0C9F-4752-B5AE-C6E568388823}"/>
    <cellStyle name="Normal 15" xfId="185" xr:uid="{BCEBE70B-640F-47FE-9BB3-6849AC9A1936}"/>
    <cellStyle name="Normal 16" xfId="310" xr:uid="{6FD9C0EA-BC55-4162-B87F-FF7A6A5EE8B7}"/>
    <cellStyle name="Normal 167" xfId="186" xr:uid="{44EEB3E0-E16D-4456-B947-879A8367C101}"/>
    <cellStyle name="Normal 167 2" xfId="187" xr:uid="{62063B85-DD7B-45CC-A65A-6D8634810DF7}"/>
    <cellStyle name="Normal 167_6.2 CBR B" xfId="188" xr:uid="{06C8905C-EB4C-446B-B6EF-26F3C663193D}"/>
    <cellStyle name="Normal 168" xfId="189" xr:uid="{A1D5AA27-D5AF-40E7-BD0F-D7D4DBB8E7AA}"/>
    <cellStyle name="Normal 168 2" xfId="190" xr:uid="{2C1EE05E-82E9-43D9-A95A-CAAB32F76954}"/>
    <cellStyle name="Normal 168_6.2 CBR B" xfId="191" xr:uid="{E834BCDD-1F1E-43B7-BB5D-B59F116263B8}"/>
    <cellStyle name="Normal 169" xfId="192" xr:uid="{AC4A3505-5338-4A5C-841D-C8389F276B6C}"/>
    <cellStyle name="Normal 169 2" xfId="193" xr:uid="{A5F06424-4408-4540-989E-3ACA64E07576}"/>
    <cellStyle name="Normal 169_6.2 CBR B" xfId="194" xr:uid="{4560799D-FE4E-49AB-A387-370FBD5044FF}"/>
    <cellStyle name="Normal 17" xfId="293" xr:uid="{0DC5F7EC-EF71-4AC4-BF27-0847116EF679}"/>
    <cellStyle name="Normal 170" xfId="195" xr:uid="{37DFAA5B-BB01-40FD-B9ED-976A5ECFD258}"/>
    <cellStyle name="Normal 170 2" xfId="196" xr:uid="{2ADF3390-017B-4A09-B902-07ACC10CA262}"/>
    <cellStyle name="Normal 170_6.2 CBR B" xfId="197" xr:uid="{7817B153-1805-4743-B735-37E04FA67040}"/>
    <cellStyle name="Normal 171" xfId="198" xr:uid="{B30ED5E8-73E3-4AB0-9596-D241926728A6}"/>
    <cellStyle name="Normal 171 2" xfId="199" xr:uid="{4D45EE5A-658B-456F-9D51-ED3E20CB705E}"/>
    <cellStyle name="Normal 171_6.2 CBR B" xfId="200" xr:uid="{66C81699-A481-4F61-9D12-2F06737ED63E}"/>
    <cellStyle name="Normal 18" xfId="311" xr:uid="{C43154C5-6DE6-4B48-80A8-EBF59574C4CA}"/>
    <cellStyle name="Normal 19" xfId="201" xr:uid="{FDE67D67-ACB1-4004-927E-A7746C5D86C1}"/>
    <cellStyle name="Normal 2" xfId="202" xr:uid="{F04F5FF7-0D8D-46DE-9AA3-90C2B1A40CE6}"/>
    <cellStyle name="Normal 2 2 2 2 2" xfId="8" xr:uid="{491DF511-DBC0-467C-868D-5BAEC6BC9621}"/>
    <cellStyle name="Normal 20" xfId="312" xr:uid="{8AAA8DC3-DB38-4A31-97F4-EDEDFA5643C7}"/>
    <cellStyle name="Normal 21" xfId="306" xr:uid="{D42F6D09-C7C6-4C69-AF5D-0F5E60EA14D0}"/>
    <cellStyle name="Normal 22" xfId="305" xr:uid="{241DFE88-32E6-46C7-AA55-2A97D3CFC5D7}"/>
    <cellStyle name="Normal 23" xfId="2" xr:uid="{27B01EB7-1E52-4856-81A4-12BC6AA3DB14}"/>
    <cellStyle name="Normal 24" xfId="314" xr:uid="{F311314F-353D-489F-B8D0-9CF368488884}"/>
    <cellStyle name="Normal 25" xfId="203" xr:uid="{664D2BCB-7B39-4FD3-AE68-9F3303AFB6F4}"/>
    <cellStyle name="Normal 26" xfId="5" xr:uid="{9FFAE4B4-85EB-4A4F-8130-05B0AE3467C7}"/>
    <cellStyle name="Normal 27" xfId="298" xr:uid="{ABF85B6B-1648-4E8E-B2B2-53CE4B745757}"/>
    <cellStyle name="Normal 28" xfId="301" xr:uid="{D1F43C8E-8675-4504-B947-B07B0541F959}"/>
    <cellStyle name="Normal 29" xfId="318" xr:uid="{F2E86C80-D30E-4DB7-9407-99875EB886F4}"/>
    <cellStyle name="Normal 3" xfId="9" xr:uid="{FC54531B-1A4E-4CA0-B7AA-1E2AF7ED4B69}"/>
    <cellStyle name="Normal 3 2" xfId="205" xr:uid="{4EABA502-D4A9-4F8D-A4D2-E6E5F1E06C40}"/>
    <cellStyle name="Normal 3 3" xfId="204" xr:uid="{F280A866-4B5D-47DF-B7EA-501CEBCC259B}"/>
    <cellStyle name="Normal 3_6.2 CBR B" xfId="206" xr:uid="{393FC99A-805F-4B2F-A86F-E8C16196F781}"/>
    <cellStyle name="Normal 30" xfId="207" xr:uid="{90463CFD-B396-4F5E-89F7-706970E1F5D9}"/>
    <cellStyle name="Normal 31" xfId="208" xr:uid="{E82CF3BF-B029-47AE-8260-49D18D5845C0}"/>
    <cellStyle name="Normal 32" xfId="303" xr:uid="{4096A141-90D0-41E6-80D9-E087C67D7D06}"/>
    <cellStyle name="Normal 33" xfId="299" xr:uid="{80DADEBC-3DF1-4138-9663-B0677793C624}"/>
    <cellStyle name="Normal 34" xfId="300" xr:uid="{82BDFA2A-9DA0-46BC-8A0E-3D010FFB4DA5}"/>
    <cellStyle name="Normal 35" xfId="292" xr:uid="{FC80EFF8-F7E0-4608-91A6-4C7B9B4EC267}"/>
    <cellStyle name="Normal 36" xfId="319" xr:uid="{4847D03C-681A-4BC4-82D7-F61359020ED6}"/>
    <cellStyle name="Normal 37" xfId="320" xr:uid="{74CA484C-A69B-445B-A215-B072B65E3C35}"/>
    <cellStyle name="Normal 38" xfId="321" xr:uid="{095E8FA4-F61E-4BCB-B029-FD64964211F7}"/>
    <cellStyle name="Normal 4" xfId="209" xr:uid="{357FF00C-3365-48E5-A469-3210484D0AC1}"/>
    <cellStyle name="Normal 4 2" xfId="210" xr:uid="{8DDC2B87-E379-4226-B376-7E5B1EA27D66}"/>
    <cellStyle name="Normal 4_6.2 CBR B" xfId="211" xr:uid="{86B4819D-343F-42DD-9296-74CA5741F703}"/>
    <cellStyle name="Normal 41" xfId="212" xr:uid="{70FCC0BA-A0C9-4959-855D-6F847D7663E7}"/>
    <cellStyle name="Normal 42" xfId="213" xr:uid="{B7C43FB3-399C-493C-B0F0-FE33938F6250}"/>
    <cellStyle name="Normal 5" xfId="214" xr:uid="{89C57118-F30C-4D95-BB09-F66938E0E59B}"/>
    <cellStyle name="Normal 5 2" xfId="215" xr:uid="{55D24E91-BB4D-4EF3-8D50-0E1DD798A58F}"/>
    <cellStyle name="Normal 5 2 2" xfId="216" xr:uid="{1F457A9B-BA71-485F-A9BE-116F75B67CDE}"/>
    <cellStyle name="Normal 5 2_6.2 CBR B" xfId="217" xr:uid="{BA00A9D3-E796-4868-80F7-466672042492}"/>
    <cellStyle name="Normal 5 3" xfId="218" xr:uid="{8450D924-FFEE-4361-B1D1-94310B42997C}"/>
    <cellStyle name="Normal 5_6.2 CBR B" xfId="219" xr:uid="{C1A2A890-2BE7-4A96-B7AA-2D7D0CE93526}"/>
    <cellStyle name="Normal 50" xfId="220" xr:uid="{48FC8866-6B69-42E2-A9BA-528F3FFACDE0}"/>
    <cellStyle name="Normal 51" xfId="221" xr:uid="{E020362D-1D9A-4228-97F1-4D9DB9C71C48}"/>
    <cellStyle name="Normal 52" xfId="222" xr:uid="{84071AAB-9443-444B-AF28-259F63F33B0F}"/>
    <cellStyle name="Normal 6" xfId="223" xr:uid="{A03D5915-4B41-482F-B6F2-0C587709C379}"/>
    <cellStyle name="Normal 6 2" xfId="224" xr:uid="{915F9B27-4379-466D-B28D-2526D2D864B6}"/>
    <cellStyle name="Normal 6 3" xfId="225" xr:uid="{9C603C1B-A6B8-46D2-9F9D-B72580CB8AE1}"/>
    <cellStyle name="Normal 6 4" xfId="226" xr:uid="{D9822522-449C-4A1D-8A8E-679E69E1E147}"/>
    <cellStyle name="Normal 6 5" xfId="227" xr:uid="{496DEE03-6E9A-455A-AD59-ABDBE7308F07}"/>
    <cellStyle name="Normal 6_6.2 CBR B" xfId="228" xr:uid="{074B0A0B-5EAC-44EB-8AA5-4EC60314D47C}"/>
    <cellStyle name="Normal 60" xfId="229" xr:uid="{CD84F4C7-2C07-47DD-AEF3-608E2ABFE5E3}"/>
    <cellStyle name="Normal 61" xfId="230" xr:uid="{4D7DF12F-144F-48A8-B864-5705208BD83C}"/>
    <cellStyle name="Normal 67" xfId="6" xr:uid="{8C2FCB9D-602D-4901-A44E-B03DE7585333}"/>
    <cellStyle name="Normal 67 2" xfId="13" xr:uid="{A7DF97D9-3AFD-45E5-8C4F-C58C087C633E}"/>
    <cellStyle name="Normal 67 3" xfId="290" xr:uid="{D03C9A54-8C06-474B-A95C-41F0314633EF}"/>
    <cellStyle name="Normal 7" xfId="231" xr:uid="{352063B9-0E57-42AE-900B-A964D8613199}"/>
    <cellStyle name="Normal 8" xfId="232" xr:uid="{31DFA6C8-57D1-45E4-B591-ED72D241D5A9}"/>
    <cellStyle name="Normal 9" xfId="233" xr:uid="{66355D9C-A8EE-432C-B79C-7F5F16F4F832}"/>
    <cellStyle name="Note 2" xfId="234" xr:uid="{FB3A66A6-5CAA-4275-B017-E2396FB696FD}"/>
    <cellStyle name="Note 2 2" xfId="235" xr:uid="{2CB25DA6-40AD-48D7-B066-BEE16077A2DE}"/>
    <cellStyle name="Note 3" xfId="236" xr:uid="{47371FE5-426F-4E50-BB37-6B95D7C7AD4B}"/>
    <cellStyle name="Output 2" xfId="237" xr:uid="{105C8275-B124-4E1C-8F01-CB281E1F5C35}"/>
    <cellStyle name="Percent" xfId="322" builtinId="5"/>
    <cellStyle name="Percent [2]" xfId="238" xr:uid="{6D32239D-2D54-4974-B587-9AEE26A055FF}"/>
    <cellStyle name="Percent 10" xfId="239" xr:uid="{A7F547F6-BE71-47C9-9969-11C287EF754A}"/>
    <cellStyle name="Percent 11" xfId="240" xr:uid="{1C432001-4162-4A4A-8F7E-23CAE10EF2AA}"/>
    <cellStyle name="Percent 12" xfId="241" xr:uid="{E4CE0626-73D9-4BC5-9A01-BA9DBB13C74A}"/>
    <cellStyle name="Percent 13" xfId="242" xr:uid="{51A6E74C-0181-49EF-9660-461E5A499118}"/>
    <cellStyle name="Percent 13 6" xfId="243" xr:uid="{E5936505-FCEA-4882-846C-199DB917007F}"/>
    <cellStyle name="Percent 14" xfId="244" xr:uid="{9B597FDA-99E5-4721-B254-42ED1E713D35}"/>
    <cellStyle name="Percent 15" xfId="245" xr:uid="{A3E6EAB9-1808-4E13-AAD1-D1EF91F59AE7}"/>
    <cellStyle name="Percent 16" xfId="246" xr:uid="{6B40D2B4-7EC1-467A-AFD3-097F66A96FB6}"/>
    <cellStyle name="Percent 17" xfId="247" xr:uid="{E3260F86-A91C-4AC1-932A-7790E00AAF9E}"/>
    <cellStyle name="Percent 18" xfId="248" xr:uid="{30BA58F7-3EC0-4A04-9EAE-53310A2A843F}"/>
    <cellStyle name="Percent 19" xfId="249" xr:uid="{47A88C69-D889-4118-A0F4-5D3D42C2FD93}"/>
    <cellStyle name="Percent 2" xfId="250" xr:uid="{7DDFC55F-61C8-4493-B1CD-94727531AF6C}"/>
    <cellStyle name="Percent 20" xfId="251" xr:uid="{4B1F8B65-54E9-41A4-8F32-DB97931CFC3B}"/>
    <cellStyle name="Percent 21" xfId="252" xr:uid="{50BC8165-577C-4EB4-9B58-2CB89FA0C95E}"/>
    <cellStyle name="Percent 22" xfId="253" xr:uid="{6F43F330-2AA8-4F12-B450-2C751C1C8FBD}"/>
    <cellStyle name="Percent 23" xfId="254" xr:uid="{0F6776FC-C342-42A4-9E0F-7398C060D136}"/>
    <cellStyle name="Percent 24" xfId="255" xr:uid="{42F78B64-0CE3-4491-83F1-547F8D7AD4E3}"/>
    <cellStyle name="Percent 25" xfId="256" xr:uid="{C194B843-AD3A-438B-ACA9-4EF726F07861}"/>
    <cellStyle name="Percent 26" xfId="257" xr:uid="{074EA3C7-74B0-4CAF-94F8-9CA7285DC71B}"/>
    <cellStyle name="Percent 27" xfId="258" xr:uid="{1E0BE120-6E4F-4A3A-920A-7AB58FDB755D}"/>
    <cellStyle name="Percent 28" xfId="259" xr:uid="{6427E73F-CBE4-468D-8B34-D8335B285F54}"/>
    <cellStyle name="Percent 29" xfId="260" xr:uid="{72AC97E7-CCCB-4411-AC1C-C32258E8EA85}"/>
    <cellStyle name="Percent 3" xfId="10" xr:uid="{1AA04BA1-EB3B-42E0-A746-134CE1CD6F98}"/>
    <cellStyle name="Percent 3 2" xfId="262" xr:uid="{FD705EEA-AD73-45FE-9451-4E3410BBFD39}"/>
    <cellStyle name="Percent 3 2 2" xfId="263" xr:uid="{1C4A983F-7766-4655-9AFF-1C2D88BF2D42}"/>
    <cellStyle name="Percent 3 3" xfId="264" xr:uid="{C74AB3F6-9159-4046-8B79-8E42374D0488}"/>
    <cellStyle name="Percent 3 4" xfId="261" xr:uid="{2614C213-DDF8-4C12-BFDF-F3D19610B58D}"/>
    <cellStyle name="Percent 30" xfId="265" xr:uid="{33768609-9989-43A9-A02F-F2CC3A54C9F2}"/>
    <cellStyle name="Percent 31" xfId="266" xr:uid="{27EB53EB-C233-444A-A25B-023A19E039F6}"/>
    <cellStyle name="Percent 32" xfId="267" xr:uid="{FAE79A2B-1138-4F40-8CB4-5C11A89FAD05}"/>
    <cellStyle name="Percent 33" xfId="268" xr:uid="{21AE3844-FF73-4AF0-BF8E-4570ECB0444C}"/>
    <cellStyle name="Percent 34" xfId="269" xr:uid="{887EDAA1-D48D-4443-BAD4-FED23D7A9C60}"/>
    <cellStyle name="Percent 35" xfId="270" xr:uid="{AC4F284A-88C3-4669-A796-8B61BE0DDEF0}"/>
    <cellStyle name="Percent 36" xfId="271" xr:uid="{EE1B602F-C01D-4443-87C0-14F53E9DA32C}"/>
    <cellStyle name="Percent 37" xfId="272" xr:uid="{BB66E4DA-DE6A-4251-B92D-571CD212535B}"/>
    <cellStyle name="Percent 38" xfId="273" xr:uid="{33E3465E-B3F6-47AB-8CE7-FB236C66FFFD}"/>
    <cellStyle name="Percent 39" xfId="274" xr:uid="{C6936B35-E4F9-4628-9E9C-97A54B8B6423}"/>
    <cellStyle name="Percent 4" xfId="275" xr:uid="{8ACB32F6-4834-4AF6-87F2-734B6D52855B}"/>
    <cellStyle name="Percent 4 2" xfId="276" xr:uid="{27530777-8B5C-4FEE-A6F2-618BEADE4773}"/>
    <cellStyle name="Percent 4 3" xfId="277" xr:uid="{DAE6C4E1-A6CF-49B1-9783-5356B6121809}"/>
    <cellStyle name="Percent 40" xfId="278" xr:uid="{DD325586-D203-47C7-AC33-B99ECDD298DB}"/>
    <cellStyle name="Percent 41" xfId="279" xr:uid="{186EBFF5-47EC-49FD-9EE6-2F25FD68A460}"/>
    <cellStyle name="Percent 42" xfId="280" xr:uid="{16B6C854-DF87-496C-8507-AF2D33929EAA}"/>
    <cellStyle name="Percent 43" xfId="291" xr:uid="{32BC91EF-5462-44F3-98C4-900E57E5F39D}"/>
    <cellStyle name="Percent 44" xfId="309" xr:uid="{08CC2FFD-8E27-411D-BA32-AA18A5F3963E}"/>
    <cellStyle name="Percent 45" xfId="294" xr:uid="{28AE133F-4C15-4E06-96E2-416F352B4991}"/>
    <cellStyle name="Percent 46" xfId="308" xr:uid="{FAA2005D-86AB-4A32-9FC9-4B66A88C636E}"/>
    <cellStyle name="Percent 47" xfId="295" xr:uid="{B28A3117-3F3B-4B2F-8A2F-F4A6BE2178DA}"/>
    <cellStyle name="Percent 48" xfId="296" xr:uid="{8A81126B-97A5-459A-880F-EF3BC2C196FF}"/>
    <cellStyle name="Percent 49" xfId="297" xr:uid="{279A2464-B41D-4587-BDBE-2F93A0B3F60F}"/>
    <cellStyle name="Percent 5" xfId="281" xr:uid="{F5D79031-6688-4843-B72E-4C6CE1A5F7E4}"/>
    <cellStyle name="Percent 5 3" xfId="11" xr:uid="{9BF97F83-6A48-4C48-B08D-4394D99715EE}"/>
    <cellStyle name="Percent 50" xfId="4" xr:uid="{5D21C101-AFF4-4154-8CFF-407E2D6B06AD}"/>
    <cellStyle name="Percent 51" xfId="313" xr:uid="{E349C46E-0E6B-4738-B371-315C0FBC5686}"/>
    <cellStyle name="Percent 52" xfId="302" xr:uid="{9B4992C5-7134-409A-A0A0-8190CCF74A6F}"/>
    <cellStyle name="Percent 53" xfId="317" xr:uid="{D35DA710-8D86-4E05-8AD0-A97825067294}"/>
    <cellStyle name="Percent 54" xfId="282" xr:uid="{FFF5A2DF-D2EB-4370-A38E-6D71D8859EAA}"/>
    <cellStyle name="Percent 55" xfId="304" xr:uid="{58192289-DDAB-4022-8BC7-F8CCEF32FFD4}"/>
    <cellStyle name="Percent 56" xfId="316" xr:uid="{7C951FE6-CF93-4E41-B102-826B3792E212}"/>
    <cellStyle name="Percent 57" xfId="307" xr:uid="{31BB954F-0B24-4C1A-8FB4-FC852159A3B7}"/>
    <cellStyle name="Percent 58" xfId="315" xr:uid="{A069DA05-2696-4219-BFAD-2D6173902DDD}"/>
    <cellStyle name="Percent 6" xfId="283" xr:uid="{8CA4FEB0-0FC9-4851-93E7-3D02A51F1E0A}"/>
    <cellStyle name="Percent 7" xfId="284" xr:uid="{E3046332-5751-4E14-ADFF-DCC645BB1246}"/>
    <cellStyle name="Percent 8" xfId="285" xr:uid="{7063ABFA-DE2C-4EB3-852B-995A404FA23B}"/>
    <cellStyle name="Percent 9" xfId="286" xr:uid="{498A1662-0F83-4A35-B583-24127B4DA4A4}"/>
    <cellStyle name="Title 2" xfId="287" xr:uid="{22606CF7-F54D-4221-A00F-401B75C8F5E0}"/>
    <cellStyle name="Total 2" xfId="288" xr:uid="{870C15B5-001D-406F-BB09-7558B082ECC1}"/>
    <cellStyle name="Warning Text 2" xfId="289" xr:uid="{F178BC4C-A31B-4324-BDCF-E7ABCF3DA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F3DE-DE40-41A9-9F18-A516757E1BFA}">
  <dimension ref="A1:AM74"/>
  <sheetViews>
    <sheetView tabSelected="1" workbookViewId="0">
      <selection activeCell="R7" sqref="R7"/>
    </sheetView>
  </sheetViews>
  <sheetFormatPr defaultRowHeight="15" x14ac:dyDescent="0.25"/>
  <cols>
    <col min="4" max="4" width="16.42578125" customWidth="1"/>
    <col min="7" max="7" width="12" customWidth="1"/>
    <col min="9" max="9" width="12.140625" customWidth="1"/>
    <col min="11" max="11" width="12.42578125" customWidth="1"/>
    <col min="12" max="12" width="12.7109375" customWidth="1"/>
    <col min="13" max="13" width="14.28515625" bestFit="1" customWidth="1"/>
    <col min="14" max="14" width="16.28515625" customWidth="1"/>
    <col min="15" max="15" width="13" customWidth="1"/>
    <col min="16" max="16" width="10.7109375" customWidth="1"/>
    <col min="17" max="17" width="14.42578125" customWidth="1"/>
    <col min="18" max="18" width="9.7109375" bestFit="1" customWidth="1"/>
    <col min="19" max="19" width="12.140625" bestFit="1" customWidth="1"/>
    <col min="20" max="20" width="13.7109375" bestFit="1" customWidth="1"/>
    <col min="25" max="25" width="10.85546875" bestFit="1" customWidth="1"/>
  </cols>
  <sheetData>
    <row r="1" spans="1:39" ht="45" x14ac:dyDescent="0.25">
      <c r="D1" t="s">
        <v>60</v>
      </c>
      <c r="J1" t="s">
        <v>61</v>
      </c>
      <c r="L1" s="93" t="s">
        <v>62</v>
      </c>
      <c r="M1" s="94" t="s">
        <v>51</v>
      </c>
      <c r="N1" s="94" t="s">
        <v>63</v>
      </c>
    </row>
    <row r="2" spans="1:39" x14ac:dyDescent="0.25">
      <c r="D2" t="s">
        <v>64</v>
      </c>
      <c r="E2" t="s">
        <v>65</v>
      </c>
      <c r="I2" t="s">
        <v>40</v>
      </c>
      <c r="J2" s="95">
        <f>F4</f>
        <v>-8.2000000000000003E-2</v>
      </c>
      <c r="L2" s="57">
        <f>D15</f>
        <v>75879285.856977299</v>
      </c>
      <c r="M2" s="25">
        <f>S15</f>
        <v>73858056.958948627</v>
      </c>
      <c r="N2" s="25">
        <f>M2-L2</f>
        <v>-2021228.8980286717</v>
      </c>
      <c r="O2" s="96">
        <f>N2/L2</f>
        <v>-2.6637426475499895E-2</v>
      </c>
    </row>
    <row r="3" spans="1:39" x14ac:dyDescent="0.25">
      <c r="D3" s="97">
        <v>43987</v>
      </c>
      <c r="E3" s="97">
        <v>43998</v>
      </c>
      <c r="F3" t="s">
        <v>66</v>
      </c>
      <c r="I3" t="s">
        <v>41</v>
      </c>
      <c r="J3" s="95">
        <f>F4</f>
        <v>-8.2000000000000003E-2</v>
      </c>
      <c r="L3" s="57">
        <f t="shared" ref="L3:L12" si="0">D16</f>
        <v>70821445.376977295</v>
      </c>
      <c r="M3" s="25">
        <f t="shared" ref="M3:M12" si="1">S16</f>
        <v>67438589.725978792</v>
      </c>
      <c r="N3" s="25">
        <f t="shared" ref="N3:N12" si="2">M3-L3</f>
        <v>-3382855.650998503</v>
      </c>
      <c r="O3" s="96">
        <f t="shared" ref="O3:O12" si="3">N3/L3</f>
        <v>-4.7765978694614512E-2</v>
      </c>
    </row>
    <row r="4" spans="1:39" x14ac:dyDescent="0.25">
      <c r="C4" s="98" t="s">
        <v>67</v>
      </c>
      <c r="D4" s="99">
        <v>-8.2000000000000003E-2</v>
      </c>
      <c r="E4" s="99">
        <v>-8.2000000000000003E-2</v>
      </c>
      <c r="F4" s="100">
        <f t="shared" ref="F4:F7" si="4">AVERAGE(D4:E4)</f>
        <v>-8.2000000000000003E-2</v>
      </c>
      <c r="G4" s="99"/>
      <c r="I4" t="s">
        <v>42</v>
      </c>
      <c r="J4" s="95">
        <f>F4</f>
        <v>-8.2000000000000003E-2</v>
      </c>
      <c r="L4" s="57">
        <f t="shared" si="0"/>
        <v>70576794.75697729</v>
      </c>
      <c r="M4" s="25">
        <f t="shared" si="1"/>
        <v>71721312.827424064</v>
      </c>
      <c r="N4" s="25">
        <f t="shared" si="2"/>
        <v>1144518.0704467744</v>
      </c>
      <c r="O4" s="96">
        <f t="shared" si="3"/>
        <v>1.6216634297261369E-2</v>
      </c>
      <c r="Q4" s="84"/>
      <c r="S4" s="9"/>
      <c r="T4" s="9"/>
    </row>
    <row r="5" spans="1:39" x14ac:dyDescent="0.25">
      <c r="C5" s="98" t="s">
        <v>68</v>
      </c>
      <c r="D5" s="95">
        <v>-0.4</v>
      </c>
      <c r="E5" s="99">
        <v>-0.42099999999999999</v>
      </c>
      <c r="F5" s="100">
        <f t="shared" si="4"/>
        <v>-0.41049999999999998</v>
      </c>
      <c r="G5" s="99"/>
      <c r="I5" t="s">
        <v>43</v>
      </c>
      <c r="J5" s="95">
        <f>F5</f>
        <v>-0.41049999999999998</v>
      </c>
      <c r="K5" s="19"/>
      <c r="L5" s="57">
        <f t="shared" si="0"/>
        <v>60775682.476977296</v>
      </c>
      <c r="M5" s="25">
        <f t="shared" si="1"/>
        <v>42288192.560829803</v>
      </c>
      <c r="N5" s="25">
        <f t="shared" si="2"/>
        <v>-18487489.916147493</v>
      </c>
      <c r="O5" s="96">
        <f t="shared" si="3"/>
        <v>-0.30419222232758669</v>
      </c>
      <c r="P5" s="19"/>
      <c r="Q5" s="19"/>
      <c r="R5" s="19"/>
      <c r="S5" s="19"/>
      <c r="T5" s="19"/>
    </row>
    <row r="6" spans="1:39" x14ac:dyDescent="0.25">
      <c r="C6" s="98" t="s">
        <v>69</v>
      </c>
      <c r="D6" s="99">
        <v>0.33500000000000002</v>
      </c>
      <c r="E6" s="99">
        <v>0.377</v>
      </c>
      <c r="F6" s="100">
        <f t="shared" si="4"/>
        <v>0.35599999999999998</v>
      </c>
      <c r="G6" s="99"/>
      <c r="I6" t="s">
        <v>44</v>
      </c>
      <c r="J6" s="95">
        <f>F5</f>
        <v>-0.41049999999999998</v>
      </c>
      <c r="L6" s="57">
        <f t="shared" si="0"/>
        <v>63674132.536977291</v>
      </c>
      <c r="M6" s="25">
        <f t="shared" si="1"/>
        <v>43722534.822313234</v>
      </c>
      <c r="N6" s="25">
        <f t="shared" si="2"/>
        <v>-19951597.714664057</v>
      </c>
      <c r="O6" s="96">
        <f t="shared" si="3"/>
        <v>-0.31333913662785473</v>
      </c>
    </row>
    <row r="7" spans="1:39" x14ac:dyDescent="0.25">
      <c r="C7" s="98" t="s">
        <v>70</v>
      </c>
      <c r="D7" s="99">
        <v>0.126</v>
      </c>
      <c r="E7" s="99">
        <v>7.0999999999999994E-2</v>
      </c>
      <c r="F7" s="100">
        <f t="shared" si="4"/>
        <v>9.8500000000000004E-2</v>
      </c>
      <c r="G7" s="99"/>
      <c r="I7" t="s">
        <v>45</v>
      </c>
      <c r="J7" s="95">
        <f>F5</f>
        <v>-0.41049999999999998</v>
      </c>
      <c r="L7" s="57">
        <f t="shared" si="0"/>
        <v>70229746.50697729</v>
      </c>
      <c r="M7" s="25">
        <f t="shared" si="1"/>
        <v>45668418.202106662</v>
      </c>
      <c r="N7" s="25">
        <f t="shared" si="2"/>
        <v>-24561328.304870628</v>
      </c>
      <c r="O7" s="96">
        <f t="shared" si="3"/>
        <v>-0.34972827792323685</v>
      </c>
      <c r="Q7" s="19"/>
    </row>
    <row r="8" spans="1:39" x14ac:dyDescent="0.25">
      <c r="I8" s="101" t="s">
        <v>46</v>
      </c>
      <c r="J8" s="102">
        <f>F6</f>
        <v>0.35599999999999998</v>
      </c>
      <c r="K8" s="101"/>
      <c r="L8" s="103">
        <f t="shared" si="0"/>
        <v>76923330.846977293</v>
      </c>
      <c r="M8" s="104">
        <f t="shared" si="1"/>
        <v>65907695.786676869</v>
      </c>
      <c r="N8" s="104">
        <f t="shared" si="2"/>
        <v>-11015635.060300425</v>
      </c>
      <c r="O8" s="105">
        <f t="shared" si="3"/>
        <v>-0.14320278306998566</v>
      </c>
      <c r="Q8" s="19"/>
    </row>
    <row r="9" spans="1:39" x14ac:dyDescent="0.25">
      <c r="I9" s="101" t="s">
        <v>47</v>
      </c>
      <c r="J9" s="102">
        <f>F6</f>
        <v>0.35599999999999998</v>
      </c>
      <c r="K9" s="101"/>
      <c r="L9" s="103">
        <f t="shared" si="0"/>
        <v>73133435.3869773</v>
      </c>
      <c r="M9" s="104">
        <f t="shared" si="1"/>
        <v>64412140.740277849</v>
      </c>
      <c r="N9" s="104">
        <f t="shared" si="2"/>
        <v>-8721294.6466994509</v>
      </c>
      <c r="O9" s="105">
        <f t="shared" si="3"/>
        <v>-0.11925181143962002</v>
      </c>
      <c r="Q9" s="53"/>
      <c r="R9" s="57"/>
    </row>
    <row r="10" spans="1:39" x14ac:dyDescent="0.25">
      <c r="I10" s="101" t="s">
        <v>48</v>
      </c>
      <c r="J10" s="102">
        <f>F6</f>
        <v>0.35599999999999998</v>
      </c>
      <c r="K10" s="101"/>
      <c r="L10" s="103">
        <f t="shared" si="0"/>
        <v>65016792.706977293</v>
      </c>
      <c r="M10" s="104">
        <f t="shared" si="1"/>
        <v>57320088.874942675</v>
      </c>
      <c r="N10" s="104">
        <f t="shared" si="2"/>
        <v>-7696703.8320346177</v>
      </c>
      <c r="O10" s="105">
        <f t="shared" si="3"/>
        <v>-0.11838024472727711</v>
      </c>
      <c r="Q10" s="53"/>
      <c r="R10" s="57"/>
    </row>
    <row r="11" spans="1:39" x14ac:dyDescent="0.25">
      <c r="I11" s="101" t="s">
        <v>49</v>
      </c>
      <c r="J11" s="102">
        <f>F7</f>
        <v>9.8500000000000004E-2</v>
      </c>
      <c r="K11" s="101"/>
      <c r="L11" s="103">
        <f t="shared" si="0"/>
        <v>63351704.926977292</v>
      </c>
      <c r="M11" s="104">
        <f t="shared" si="1"/>
        <v>60135407.523856416</v>
      </c>
      <c r="N11" s="104">
        <f>M11-L11</f>
        <v>-3216297.4031208754</v>
      </c>
      <c r="O11" s="105">
        <f t="shared" si="3"/>
        <v>-5.0768916271916584E-2</v>
      </c>
      <c r="Q11" s="53"/>
      <c r="R11" s="57"/>
    </row>
    <row r="12" spans="1:39" x14ac:dyDescent="0.25">
      <c r="I12" s="101" t="s">
        <v>50</v>
      </c>
      <c r="J12" s="102">
        <f>F7</f>
        <v>9.8500000000000004E-2</v>
      </c>
      <c r="K12" s="101"/>
      <c r="L12" s="103">
        <f t="shared" si="0"/>
        <v>63101299.906977296</v>
      </c>
      <c r="M12" s="104">
        <f t="shared" si="1"/>
        <v>59204561.877467081</v>
      </c>
      <c r="N12" s="104">
        <f t="shared" si="2"/>
        <v>-3896738.0295102149</v>
      </c>
      <c r="O12" s="105">
        <f t="shared" si="3"/>
        <v>-6.1753688676060715E-2</v>
      </c>
      <c r="Q12" s="53"/>
      <c r="R12" s="57"/>
    </row>
    <row r="13" spans="1:39" x14ac:dyDescent="0.25">
      <c r="E13" s="106" t="s">
        <v>35</v>
      </c>
      <c r="F13" s="106" t="s">
        <v>35</v>
      </c>
      <c r="Q13" s="19"/>
    </row>
    <row r="14" spans="1:39" x14ac:dyDescent="0.25">
      <c r="A14" s="107" t="s">
        <v>4</v>
      </c>
      <c r="B14" s="61" t="s">
        <v>5</v>
      </c>
      <c r="C14" s="61" t="s">
        <v>6</v>
      </c>
      <c r="D14" s="63" t="s">
        <v>26</v>
      </c>
      <c r="E14" s="65" t="s">
        <v>27</v>
      </c>
      <c r="F14" s="65" t="s">
        <v>28</v>
      </c>
      <c r="G14" s="65" t="s">
        <v>29</v>
      </c>
      <c r="H14" s="65" t="s">
        <v>7</v>
      </c>
      <c r="I14" s="65" t="s">
        <v>30</v>
      </c>
      <c r="J14" s="61"/>
      <c r="K14" s="61" t="s">
        <v>8</v>
      </c>
      <c r="L14" s="65" t="s">
        <v>27</v>
      </c>
      <c r="M14" s="65" t="s">
        <v>28</v>
      </c>
      <c r="N14" s="65" t="s">
        <v>29</v>
      </c>
      <c r="O14" s="65" t="s">
        <v>7</v>
      </c>
      <c r="P14" s="65" t="s">
        <v>30</v>
      </c>
      <c r="Q14" s="65" t="s">
        <v>31</v>
      </c>
      <c r="R14" s="65" t="s">
        <v>9</v>
      </c>
      <c r="S14" s="61" t="s">
        <v>51</v>
      </c>
      <c r="T14" s="61" t="s">
        <v>63</v>
      </c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</row>
    <row r="15" spans="1:39" x14ac:dyDescent="0.25">
      <c r="A15" s="107">
        <v>43831</v>
      </c>
      <c r="B15" s="61">
        <v>2020</v>
      </c>
      <c r="C15" s="61">
        <v>1</v>
      </c>
      <c r="D15" s="14">
        <v>75879285.856977299</v>
      </c>
      <c r="E15" s="23">
        <v>539.14</v>
      </c>
      <c r="F15" s="68">
        <v>0</v>
      </c>
      <c r="G15" s="122">
        <f>L37</f>
        <v>683395.55280000006</v>
      </c>
      <c r="H15" s="16">
        <v>121</v>
      </c>
      <c r="I15" s="16">
        <v>0</v>
      </c>
      <c r="J15" s="61"/>
      <c r="K15" s="110">
        <f>$Y$20</f>
        <v>565.62033275459999</v>
      </c>
      <c r="L15" s="110">
        <f>E15*$Y$21</f>
        <v>245.70632507712199</v>
      </c>
      <c r="M15" s="110">
        <f>F15*$Y$22</f>
        <v>0</v>
      </c>
      <c r="N15" s="110">
        <f>G15*$Y$23</f>
        <v>1988.0896481366071</v>
      </c>
      <c r="O15" s="110">
        <f>H15*$Y$24</f>
        <v>-431.10818825690001</v>
      </c>
      <c r="P15" s="110">
        <f>I15*$Y$25</f>
        <v>0</v>
      </c>
      <c r="Q15" s="16">
        <v>1006</v>
      </c>
      <c r="R15" s="16">
        <v>31</v>
      </c>
      <c r="S15" s="108">
        <f>SUM(K15:P15)*Q15*R15</f>
        <v>73858056.958948627</v>
      </c>
      <c r="T15" s="108">
        <f t="shared" ref="T15:T25" si="5">S15-D15</f>
        <v>-2021228.8980286717</v>
      </c>
      <c r="U15" s="111">
        <f t="shared" ref="U15:U25" si="6">ABS(T15/D15)</f>
        <v>2.6637426475499895E-2</v>
      </c>
      <c r="X15" s="72" t="s">
        <v>32</v>
      </c>
      <c r="Y15" s="72"/>
      <c r="Z15" s="72"/>
      <c r="AA15" s="72"/>
      <c r="AB15" s="72"/>
      <c r="AC15" s="61"/>
      <c r="AD15" s="61"/>
    </row>
    <row r="16" spans="1:39" x14ac:dyDescent="0.25">
      <c r="A16" s="107">
        <v>43862</v>
      </c>
      <c r="B16" s="61">
        <v>2020</v>
      </c>
      <c r="C16" s="61">
        <v>2</v>
      </c>
      <c r="D16" s="14">
        <v>70821445.376977295</v>
      </c>
      <c r="E16" s="23">
        <v>473.45</v>
      </c>
      <c r="F16" s="68">
        <v>0</v>
      </c>
      <c r="G16" s="122">
        <f t="shared" ref="G16:G25" si="7">L38</f>
        <v>683395.55280000006</v>
      </c>
      <c r="H16" s="16">
        <v>122</v>
      </c>
      <c r="I16" s="16">
        <v>0</v>
      </c>
      <c r="J16" s="61"/>
      <c r="K16" s="110">
        <f t="shared" ref="K16:K25" si="8">$Y$20</f>
        <v>565.62033275459999</v>
      </c>
      <c r="L16" s="110">
        <f t="shared" ref="L16:L25" si="9">E16*$Y$21</f>
        <v>215.768927565685</v>
      </c>
      <c r="M16" s="110">
        <f t="shared" ref="M16:M25" si="10">F16*$Y$22</f>
        <v>0</v>
      </c>
      <c r="N16" s="110">
        <f t="shared" ref="N16:N25" si="11">G16*$Y$23</f>
        <v>1988.0896481366071</v>
      </c>
      <c r="O16" s="110">
        <f t="shared" ref="O16:O25" si="12">H16*$Y$24</f>
        <v>-434.6710658458</v>
      </c>
      <c r="P16" s="110">
        <f t="shared" ref="P16:P25" si="13">I16*$Y$25</f>
        <v>0</v>
      </c>
      <c r="Q16" s="16">
        <v>996</v>
      </c>
      <c r="R16" s="16">
        <v>29</v>
      </c>
      <c r="S16" s="108">
        <f t="shared" ref="S16:S25" si="14">SUM(K16:P16)*Q16*R16</f>
        <v>67438589.725978792</v>
      </c>
      <c r="T16" s="108">
        <f t="shared" si="5"/>
        <v>-3382855.650998503</v>
      </c>
      <c r="U16" s="111">
        <f t="shared" si="6"/>
        <v>4.7765978694614512E-2</v>
      </c>
      <c r="X16" s="72" t="s">
        <v>33</v>
      </c>
      <c r="Y16" s="72"/>
      <c r="Z16" s="72"/>
      <c r="AA16" s="72"/>
      <c r="AB16" s="72"/>
      <c r="AC16" s="61"/>
      <c r="AD16" s="61"/>
    </row>
    <row r="17" spans="1:30" x14ac:dyDescent="0.25">
      <c r="A17" s="107">
        <v>43891</v>
      </c>
      <c r="B17" s="61">
        <v>2020</v>
      </c>
      <c r="C17" s="61">
        <v>3</v>
      </c>
      <c r="D17" s="14">
        <v>70576794.75697729</v>
      </c>
      <c r="E17" s="23">
        <v>394.32</v>
      </c>
      <c r="F17" s="68">
        <v>0.03</v>
      </c>
      <c r="G17" s="122">
        <f t="shared" si="7"/>
        <v>683395.55280000006</v>
      </c>
      <c r="H17" s="16">
        <v>123</v>
      </c>
      <c r="I17" s="16">
        <v>0</v>
      </c>
      <c r="J17" s="61"/>
      <c r="K17" s="110">
        <f t="shared" si="8"/>
        <v>565.62033275459999</v>
      </c>
      <c r="L17" s="110">
        <f t="shared" si="9"/>
        <v>179.70641782173601</v>
      </c>
      <c r="M17" s="110">
        <f t="shared" si="10"/>
        <v>4.6449849254999995E-2</v>
      </c>
      <c r="N17" s="110">
        <f t="shared" si="11"/>
        <v>1988.0896481366071</v>
      </c>
      <c r="O17" s="110">
        <f t="shared" si="12"/>
        <v>-438.2339434347</v>
      </c>
      <c r="P17" s="110">
        <f t="shared" si="13"/>
        <v>0</v>
      </c>
      <c r="Q17" s="16">
        <v>1008</v>
      </c>
      <c r="R17" s="16">
        <v>31</v>
      </c>
      <c r="S17" s="108">
        <f t="shared" si="14"/>
        <v>71721312.827424064</v>
      </c>
      <c r="T17" s="108">
        <f t="shared" si="5"/>
        <v>1144518.0704467744</v>
      </c>
      <c r="U17" s="111">
        <f t="shared" si="6"/>
        <v>1.6216634297261369E-2</v>
      </c>
      <c r="X17" s="72" t="s">
        <v>34</v>
      </c>
      <c r="Y17" s="72"/>
      <c r="Z17" s="72"/>
      <c r="AA17" s="72"/>
      <c r="AB17" s="72"/>
      <c r="AC17" s="61"/>
      <c r="AD17" s="61"/>
    </row>
    <row r="18" spans="1:30" x14ac:dyDescent="0.25">
      <c r="A18" s="107">
        <v>43922</v>
      </c>
      <c r="B18" s="61">
        <v>2020</v>
      </c>
      <c r="C18" s="61">
        <v>4</v>
      </c>
      <c r="D18" s="14">
        <v>60775682.476977296</v>
      </c>
      <c r="E18" s="23">
        <v>220.24</v>
      </c>
      <c r="F18" s="68">
        <v>1.45</v>
      </c>
      <c r="G18" s="122">
        <f t="shared" si="7"/>
        <v>402861.67837560008</v>
      </c>
      <c r="H18" s="16">
        <v>124</v>
      </c>
      <c r="I18" s="16">
        <v>0</v>
      </c>
      <c r="J18" s="61"/>
      <c r="K18" s="110">
        <f t="shared" si="8"/>
        <v>565.62033275459999</v>
      </c>
      <c r="L18" s="110">
        <f t="shared" si="9"/>
        <v>100.371630810152</v>
      </c>
      <c r="M18" s="110">
        <f t="shared" si="10"/>
        <v>2.245076047325</v>
      </c>
      <c r="N18" s="110">
        <f t="shared" si="11"/>
        <v>1171.9788475765299</v>
      </c>
      <c r="O18" s="110">
        <f t="shared" si="12"/>
        <v>-441.79682102360005</v>
      </c>
      <c r="P18" s="110">
        <f t="shared" si="13"/>
        <v>0</v>
      </c>
      <c r="Q18" s="16">
        <v>1008</v>
      </c>
      <c r="R18" s="16">
        <v>30</v>
      </c>
      <c r="S18" s="108">
        <f t="shared" si="14"/>
        <v>42288192.560829803</v>
      </c>
      <c r="T18" s="108">
        <f t="shared" si="5"/>
        <v>-18487489.916147493</v>
      </c>
      <c r="U18" s="111">
        <f t="shared" si="6"/>
        <v>0.30419222232758669</v>
      </c>
      <c r="X18" s="7"/>
      <c r="Y18" s="11"/>
      <c r="AC18" s="61"/>
      <c r="AD18" s="61"/>
    </row>
    <row r="19" spans="1:30" x14ac:dyDescent="0.25">
      <c r="A19" s="107">
        <v>43952</v>
      </c>
      <c r="B19" s="61">
        <v>2020</v>
      </c>
      <c r="C19" s="61">
        <v>5</v>
      </c>
      <c r="D19" s="14">
        <v>63674132.536977291</v>
      </c>
      <c r="E19" s="23">
        <v>68.61</v>
      </c>
      <c r="F19" s="68">
        <v>50.69</v>
      </c>
      <c r="G19" s="122">
        <f t="shared" si="7"/>
        <v>402861.67837560008</v>
      </c>
      <c r="H19" s="16">
        <v>125</v>
      </c>
      <c r="I19" s="16">
        <v>0</v>
      </c>
      <c r="J19" s="61"/>
      <c r="K19" s="110">
        <f t="shared" si="8"/>
        <v>565.62033275459999</v>
      </c>
      <c r="L19" s="110">
        <f t="shared" si="9"/>
        <v>31.268151061952999</v>
      </c>
      <c r="M19" s="110">
        <f t="shared" si="10"/>
        <v>78.48476195786499</v>
      </c>
      <c r="N19" s="110">
        <f t="shared" si="11"/>
        <v>1171.9788475765299</v>
      </c>
      <c r="O19" s="110">
        <f t="shared" si="12"/>
        <v>-445.35969861250004</v>
      </c>
      <c r="P19" s="110">
        <f t="shared" si="13"/>
        <v>0</v>
      </c>
      <c r="Q19" s="16">
        <v>1006</v>
      </c>
      <c r="R19" s="16">
        <v>31</v>
      </c>
      <c r="S19" s="108">
        <f t="shared" si="14"/>
        <v>43722534.822313234</v>
      </c>
      <c r="T19" s="108">
        <f t="shared" si="5"/>
        <v>-19951597.714664057</v>
      </c>
      <c r="U19" s="111">
        <f t="shared" si="6"/>
        <v>0.31333913662785473</v>
      </c>
      <c r="X19" s="72"/>
      <c r="Y19" s="72" t="s">
        <v>11</v>
      </c>
      <c r="Z19" s="72" t="s">
        <v>12</v>
      </c>
      <c r="AA19" s="72" t="s">
        <v>13</v>
      </c>
      <c r="AB19" s="74" t="s">
        <v>14</v>
      </c>
      <c r="AC19" s="61"/>
      <c r="AD19" s="61"/>
    </row>
    <row r="20" spans="1:30" x14ac:dyDescent="0.25">
      <c r="A20" s="107">
        <v>43983</v>
      </c>
      <c r="B20" s="61">
        <v>2020</v>
      </c>
      <c r="C20" s="61">
        <v>6</v>
      </c>
      <c r="D20" s="14">
        <v>70229746.50697729</v>
      </c>
      <c r="E20" s="23">
        <v>2.73</v>
      </c>
      <c r="F20" s="68">
        <v>145.18</v>
      </c>
      <c r="G20" s="122">
        <f t="shared" si="7"/>
        <v>402861.67837560008</v>
      </c>
      <c r="H20" s="16">
        <v>126</v>
      </c>
      <c r="I20" s="16">
        <v>0</v>
      </c>
      <c r="J20" s="61"/>
      <c r="K20" s="110">
        <f t="shared" si="8"/>
        <v>565.62033275459999</v>
      </c>
      <c r="L20" s="110">
        <f t="shared" si="9"/>
        <v>1.2441634222290001</v>
      </c>
      <c r="M20" s="110">
        <f t="shared" si="10"/>
        <v>224.78630382802999</v>
      </c>
      <c r="N20" s="110">
        <f t="shared" si="11"/>
        <v>1171.9788475765299</v>
      </c>
      <c r="O20" s="110">
        <f t="shared" si="12"/>
        <v>-448.92257620140003</v>
      </c>
      <c r="P20" s="110">
        <f t="shared" si="13"/>
        <v>0</v>
      </c>
      <c r="Q20" s="16">
        <v>1005</v>
      </c>
      <c r="R20" s="16">
        <v>30</v>
      </c>
      <c r="S20" s="108">
        <f t="shared" si="14"/>
        <v>45668418.202106662</v>
      </c>
      <c r="T20" s="108">
        <f t="shared" si="5"/>
        <v>-24561328.304870628</v>
      </c>
      <c r="U20" s="111">
        <f t="shared" si="6"/>
        <v>0.34972827792323685</v>
      </c>
      <c r="X20" s="72" t="s">
        <v>8</v>
      </c>
      <c r="Y20" s="24">
        <v>565.62033275459999</v>
      </c>
      <c r="Z20" s="75">
        <v>508.84063507897201</v>
      </c>
      <c r="AA20" s="75">
        <v>1.11158640596143</v>
      </c>
      <c r="AB20" s="75">
        <v>0.26865482564161403</v>
      </c>
      <c r="AC20" s="61"/>
      <c r="AD20" s="61"/>
    </row>
    <row r="21" spans="1:30" x14ac:dyDescent="0.25">
      <c r="A21" s="107">
        <v>44013</v>
      </c>
      <c r="B21" s="61">
        <v>2020</v>
      </c>
      <c r="C21" s="61">
        <v>7</v>
      </c>
      <c r="D21" s="14">
        <v>76923330.846977293</v>
      </c>
      <c r="E21" s="23">
        <v>0</v>
      </c>
      <c r="F21" s="68">
        <v>268.19</v>
      </c>
      <c r="G21" s="122">
        <f t="shared" si="7"/>
        <v>546280.4358773136</v>
      </c>
      <c r="H21" s="16">
        <v>127</v>
      </c>
      <c r="I21" s="16">
        <v>0</v>
      </c>
      <c r="J21" s="61"/>
      <c r="K21" s="110">
        <f t="shared" si="8"/>
        <v>565.62033275459999</v>
      </c>
      <c r="L21" s="110">
        <f t="shared" si="9"/>
        <v>0</v>
      </c>
      <c r="M21" s="110">
        <f t="shared" si="10"/>
        <v>415.24616905661497</v>
      </c>
      <c r="N21" s="110">
        <f t="shared" si="11"/>
        <v>1589.2033173137745</v>
      </c>
      <c r="O21" s="110">
        <f t="shared" si="12"/>
        <v>-452.48545379030003</v>
      </c>
      <c r="P21" s="110">
        <f t="shared" si="13"/>
        <v>0</v>
      </c>
      <c r="Q21" s="16">
        <v>1004</v>
      </c>
      <c r="R21" s="16">
        <v>31</v>
      </c>
      <c r="S21" s="108">
        <f t="shared" si="14"/>
        <v>65907695.786676869</v>
      </c>
      <c r="T21" s="108">
        <f t="shared" si="5"/>
        <v>-11015635.060300425</v>
      </c>
      <c r="U21" s="111">
        <f t="shared" si="6"/>
        <v>0.14320278306998566</v>
      </c>
      <c r="X21" s="72" t="s">
        <v>27</v>
      </c>
      <c r="Y21" s="24">
        <v>0.45573751730000001</v>
      </c>
      <c r="Z21" s="75">
        <v>3.2600069519069401E-2</v>
      </c>
      <c r="AA21" s="75">
        <v>13.9796486340156</v>
      </c>
      <c r="AB21" s="75">
        <v>1.78498928810945E-26</v>
      </c>
      <c r="AC21" s="61"/>
      <c r="AD21" s="61"/>
    </row>
    <row r="22" spans="1:30" x14ac:dyDescent="0.25">
      <c r="A22" s="107">
        <v>44044</v>
      </c>
      <c r="B22" s="61">
        <v>2020</v>
      </c>
      <c r="C22" s="61">
        <v>8</v>
      </c>
      <c r="D22" s="14">
        <v>73133435.3869773</v>
      </c>
      <c r="E22" s="23">
        <v>0</v>
      </c>
      <c r="F22" s="68">
        <v>239.59</v>
      </c>
      <c r="G22" s="122">
        <f t="shared" si="7"/>
        <v>546280.4358773136</v>
      </c>
      <c r="H22" s="16">
        <v>128</v>
      </c>
      <c r="I22" s="16">
        <v>0</v>
      </c>
      <c r="J22" s="61"/>
      <c r="K22" s="110">
        <f t="shared" si="8"/>
        <v>565.62033275459999</v>
      </c>
      <c r="L22" s="110">
        <f t="shared" si="9"/>
        <v>0</v>
      </c>
      <c r="M22" s="110">
        <f t="shared" si="10"/>
        <v>370.96397943351496</v>
      </c>
      <c r="N22" s="110">
        <f t="shared" si="11"/>
        <v>1589.2033173137745</v>
      </c>
      <c r="O22" s="110">
        <f t="shared" si="12"/>
        <v>-456.04833137920002</v>
      </c>
      <c r="P22" s="110">
        <f t="shared" si="13"/>
        <v>0</v>
      </c>
      <c r="Q22" s="16">
        <v>1003.89986</v>
      </c>
      <c r="R22" s="16">
        <v>31</v>
      </c>
      <c r="S22" s="108">
        <f t="shared" si="14"/>
        <v>64412140.740277849</v>
      </c>
      <c r="T22" s="108">
        <f t="shared" si="5"/>
        <v>-8721294.6466994509</v>
      </c>
      <c r="U22" s="111">
        <f t="shared" si="6"/>
        <v>0.11925181143962002</v>
      </c>
      <c r="V22" s="61"/>
      <c r="W22" s="61"/>
      <c r="X22" s="72" t="s">
        <v>28</v>
      </c>
      <c r="Y22" s="24">
        <v>1.5483283084999999</v>
      </c>
      <c r="Z22" s="75">
        <v>6.1224613251912002E-2</v>
      </c>
      <c r="AA22" s="75">
        <v>25.2893113771798</v>
      </c>
      <c r="AB22" s="75">
        <v>1.43120383246942E-48</v>
      </c>
      <c r="AC22" s="61"/>
      <c r="AD22" s="61"/>
    </row>
    <row r="23" spans="1:30" x14ac:dyDescent="0.25">
      <c r="A23" s="107">
        <v>44075</v>
      </c>
      <c r="B23" s="61">
        <v>2020</v>
      </c>
      <c r="C23" s="61">
        <v>9</v>
      </c>
      <c r="D23" s="14">
        <v>65016792.706977293</v>
      </c>
      <c r="E23" s="23">
        <v>5.21</v>
      </c>
      <c r="F23" s="68">
        <v>132.94999999999999</v>
      </c>
      <c r="G23" s="122">
        <f t="shared" si="7"/>
        <v>546280.4358773136</v>
      </c>
      <c r="H23" s="16">
        <v>129</v>
      </c>
      <c r="I23" s="16">
        <v>0</v>
      </c>
      <c r="J23" s="61"/>
      <c r="K23" s="110">
        <f t="shared" si="8"/>
        <v>565.62033275459999</v>
      </c>
      <c r="L23" s="110">
        <f t="shared" si="9"/>
        <v>2.374392465133</v>
      </c>
      <c r="M23" s="110">
        <f t="shared" si="10"/>
        <v>205.85024861507497</v>
      </c>
      <c r="N23" s="110">
        <f t="shared" si="11"/>
        <v>1589.2033173137745</v>
      </c>
      <c r="O23" s="110">
        <f t="shared" si="12"/>
        <v>-459.61120896810002</v>
      </c>
      <c r="P23" s="110">
        <f t="shared" si="13"/>
        <v>0</v>
      </c>
      <c r="Q23" s="16">
        <v>1003.79973</v>
      </c>
      <c r="R23" s="16">
        <v>30</v>
      </c>
      <c r="S23" s="108">
        <f t="shared" si="14"/>
        <v>57320088.874942675</v>
      </c>
      <c r="T23" s="108">
        <f t="shared" si="5"/>
        <v>-7696703.8320346177</v>
      </c>
      <c r="U23" s="111">
        <f t="shared" si="6"/>
        <v>0.11838024472727711</v>
      </c>
      <c r="V23" s="61"/>
      <c r="W23" s="61"/>
      <c r="X23" s="72" t="s">
        <v>29</v>
      </c>
      <c r="Y23" s="24">
        <v>2.9091346000000001E-3</v>
      </c>
      <c r="Z23" s="75">
        <v>8.5561702152990799E-4</v>
      </c>
      <c r="AA23" s="75">
        <v>3.4000429188274102</v>
      </c>
      <c r="AB23" s="75">
        <v>9.2939756787968695E-4</v>
      </c>
      <c r="AC23" s="61"/>
      <c r="AD23" s="61"/>
    </row>
    <row r="24" spans="1:30" x14ac:dyDescent="0.25">
      <c r="A24" s="107">
        <v>44105</v>
      </c>
      <c r="B24" s="61">
        <v>2020</v>
      </c>
      <c r="C24" s="61">
        <v>10</v>
      </c>
      <c r="D24" s="14">
        <v>63351704.926977292</v>
      </c>
      <c r="E24" s="23">
        <v>90.66</v>
      </c>
      <c r="F24" s="68">
        <v>27.9</v>
      </c>
      <c r="G24" s="122">
        <f t="shared" si="7"/>
        <v>600089.05881122896</v>
      </c>
      <c r="H24" s="16">
        <v>130</v>
      </c>
      <c r="I24" s="16">
        <v>0</v>
      </c>
      <c r="J24" s="61"/>
      <c r="K24" s="110">
        <f t="shared" si="8"/>
        <v>565.62033275459999</v>
      </c>
      <c r="L24" s="110">
        <f t="shared" si="9"/>
        <v>41.317163318417997</v>
      </c>
      <c r="M24" s="110">
        <f t="shared" si="10"/>
        <v>43.198359807149998</v>
      </c>
      <c r="N24" s="110">
        <f t="shared" si="11"/>
        <v>1745.7398440691811</v>
      </c>
      <c r="O24" s="110">
        <f t="shared" si="12"/>
        <v>-463.17408655700001</v>
      </c>
      <c r="P24" s="110">
        <f t="shared" si="13"/>
        <v>0</v>
      </c>
      <c r="Q24" s="16">
        <v>1003.69961</v>
      </c>
      <c r="R24" s="16">
        <v>31</v>
      </c>
      <c r="S24" s="108">
        <f t="shared" si="14"/>
        <v>60135407.523856416</v>
      </c>
      <c r="T24" s="108">
        <f t="shared" si="5"/>
        <v>-3216297.4031208754</v>
      </c>
      <c r="U24" s="111">
        <f t="shared" si="6"/>
        <v>5.0768916271916584E-2</v>
      </c>
      <c r="V24" s="61"/>
      <c r="W24" s="61"/>
      <c r="X24" s="72" t="s">
        <v>7</v>
      </c>
      <c r="Y24" s="24">
        <v>-3.5628775889000002</v>
      </c>
      <c r="Z24" s="75">
        <v>1.08011202164464</v>
      </c>
      <c r="AA24" s="75">
        <v>-3.2986185853619201</v>
      </c>
      <c r="AB24" s="75">
        <v>1.2966255074596999E-3</v>
      </c>
      <c r="AC24" s="61"/>
      <c r="AD24" s="61"/>
    </row>
    <row r="25" spans="1:30" x14ac:dyDescent="0.25">
      <c r="A25" s="107">
        <v>44136</v>
      </c>
      <c r="B25" s="61">
        <v>2020</v>
      </c>
      <c r="C25" s="61">
        <v>11</v>
      </c>
      <c r="D25" s="14">
        <v>63101299.906977296</v>
      </c>
      <c r="E25" s="23">
        <v>264.88</v>
      </c>
      <c r="F25" s="68">
        <v>0.69</v>
      </c>
      <c r="G25" s="122">
        <f t="shared" si="7"/>
        <v>600089.05881122896</v>
      </c>
      <c r="H25" s="16">
        <v>131</v>
      </c>
      <c r="I25" s="16">
        <v>0</v>
      </c>
      <c r="J25" s="61"/>
      <c r="K25" s="110">
        <f t="shared" si="8"/>
        <v>565.62033275459999</v>
      </c>
      <c r="L25" s="110">
        <f t="shared" si="9"/>
        <v>120.715753582424</v>
      </c>
      <c r="M25" s="110">
        <f t="shared" si="10"/>
        <v>1.0683465328649999</v>
      </c>
      <c r="N25" s="110">
        <f t="shared" si="11"/>
        <v>1745.7398440691811</v>
      </c>
      <c r="O25" s="110">
        <f t="shared" si="12"/>
        <v>-466.7369641459</v>
      </c>
      <c r="P25" s="110">
        <f t="shared" si="13"/>
        <v>0</v>
      </c>
      <c r="Q25" s="16">
        <v>1003.5995</v>
      </c>
      <c r="R25" s="16">
        <v>30</v>
      </c>
      <c r="S25" s="108">
        <f t="shared" si="14"/>
        <v>59204561.877467081</v>
      </c>
      <c r="T25" s="108">
        <f t="shared" si="5"/>
        <v>-3896738.0295102149</v>
      </c>
      <c r="U25" s="111">
        <f t="shared" si="6"/>
        <v>6.1753688676060715E-2</v>
      </c>
      <c r="V25" s="61"/>
      <c r="W25" s="61"/>
      <c r="X25" s="72" t="s">
        <v>30</v>
      </c>
      <c r="Y25" s="24">
        <v>-107.51272321730001</v>
      </c>
      <c r="Z25" s="75">
        <v>16.0379612602325</v>
      </c>
      <c r="AA25" s="75">
        <v>-6.7036402864906401</v>
      </c>
      <c r="AB25" s="75">
        <v>8.1522230220409896E-10</v>
      </c>
      <c r="AC25" s="61"/>
      <c r="AD25" s="61"/>
    </row>
    <row r="26" spans="1:30" x14ac:dyDescent="0.25">
      <c r="A26" s="107"/>
      <c r="B26" s="61"/>
      <c r="C26" s="61"/>
      <c r="D26" s="109"/>
      <c r="G26" s="61"/>
      <c r="H26" s="106"/>
      <c r="I26" s="61"/>
      <c r="J26" s="61"/>
      <c r="K26" s="61"/>
      <c r="L26" s="61"/>
      <c r="M26" s="61"/>
      <c r="N26" s="61"/>
      <c r="O26" s="61"/>
      <c r="P26" s="61"/>
      <c r="Q26" s="109"/>
      <c r="R26" s="61"/>
      <c r="S26" s="108"/>
      <c r="T26" s="108"/>
      <c r="U26" s="111"/>
      <c r="V26" s="61"/>
      <c r="W26" s="61"/>
      <c r="X26" s="7"/>
      <c r="AC26" s="61"/>
      <c r="AD26" s="61"/>
    </row>
    <row r="27" spans="1:30" x14ac:dyDescent="0.25">
      <c r="A27" s="107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112"/>
      <c r="V27" s="61"/>
      <c r="W27" s="61"/>
      <c r="X27" s="72" t="s">
        <v>15</v>
      </c>
      <c r="Y27" s="72"/>
      <c r="Z27" s="72"/>
      <c r="AA27" s="74"/>
      <c r="AB27" s="72"/>
      <c r="AC27" s="61"/>
      <c r="AD27" s="61"/>
    </row>
    <row r="28" spans="1:30" x14ac:dyDescent="0.25">
      <c r="A28" s="107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72" t="s">
        <v>16</v>
      </c>
      <c r="Y28" s="76">
        <v>2505.5868476457899</v>
      </c>
      <c r="Z28" s="76" t="s">
        <v>17</v>
      </c>
      <c r="AA28" s="76">
        <v>124.827319069634</v>
      </c>
      <c r="AB28" s="72"/>
      <c r="AC28" s="61"/>
      <c r="AD28" s="61"/>
    </row>
    <row r="29" spans="1:30" x14ac:dyDescent="0.25">
      <c r="A29" s="107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113"/>
      <c r="X29" s="72" t="s">
        <v>18</v>
      </c>
      <c r="Y29" s="76">
        <v>200107.209706903</v>
      </c>
      <c r="Z29" s="76" t="s">
        <v>19</v>
      </c>
      <c r="AA29" s="76">
        <v>41.896615626297802</v>
      </c>
      <c r="AB29" s="72"/>
      <c r="AC29" s="61"/>
      <c r="AD29" s="61"/>
    </row>
    <row r="30" spans="1:30" x14ac:dyDescent="0.25">
      <c r="A30" s="107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113"/>
      <c r="X30" s="72" t="s">
        <v>20</v>
      </c>
      <c r="Y30" s="76">
        <v>0.89211236643736902</v>
      </c>
      <c r="Z30" s="76" t="s">
        <v>21</v>
      </c>
      <c r="AA30" s="76">
        <v>0.88738045268462196</v>
      </c>
      <c r="AB30" s="72"/>
      <c r="AC30" s="61"/>
      <c r="AD30" s="61"/>
    </row>
    <row r="31" spans="1:30" x14ac:dyDescent="0.25">
      <c r="A31" s="107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113"/>
      <c r="X31" s="72" t="s">
        <v>22</v>
      </c>
      <c r="Y31" s="76">
        <v>180.03620493941301</v>
      </c>
      <c r="Z31" s="76" t="s">
        <v>23</v>
      </c>
      <c r="AA31" s="76">
        <v>2.2031039186074201E-52</v>
      </c>
      <c r="AC31" s="61"/>
      <c r="AD31" s="61"/>
    </row>
    <row r="32" spans="1:30" x14ac:dyDescent="0.25">
      <c r="A32" s="107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113"/>
      <c r="X32" s="72" t="s">
        <v>24</v>
      </c>
      <c r="Y32" s="76">
        <v>-9.5775870146405802E-4</v>
      </c>
      <c r="Z32" s="76" t="s">
        <v>25</v>
      </c>
      <c r="AA32" s="76">
        <v>1.9740016496322901</v>
      </c>
      <c r="AC32" s="61"/>
      <c r="AD32" s="61"/>
    </row>
    <row r="33" spans="1:28" x14ac:dyDescent="0.25">
      <c r="A33" s="107"/>
      <c r="B33" s="114" t="s">
        <v>4</v>
      </c>
      <c r="C33" s="114" t="s">
        <v>5</v>
      </c>
      <c r="D33" s="114" t="s">
        <v>29</v>
      </c>
      <c r="E33" s="114" t="s">
        <v>72</v>
      </c>
      <c r="F33" s="114" t="s">
        <v>73</v>
      </c>
      <c r="G33" s="114" t="s">
        <v>71</v>
      </c>
      <c r="H33" s="114" t="s">
        <v>74</v>
      </c>
      <c r="I33" s="114" t="s">
        <v>75</v>
      </c>
      <c r="J33" s="114" t="s">
        <v>76</v>
      </c>
      <c r="K33" s="61"/>
      <c r="L33" s="61" t="s">
        <v>77</v>
      </c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113"/>
      <c r="X33" s="111"/>
    </row>
    <row r="34" spans="1:28" x14ac:dyDescent="0.25">
      <c r="A34" s="107"/>
      <c r="B34" s="115">
        <v>43739</v>
      </c>
      <c r="C34" s="116">
        <v>2019</v>
      </c>
      <c r="D34" s="72">
        <v>744439.6</v>
      </c>
      <c r="E34" s="117">
        <v>7504</v>
      </c>
      <c r="F34" s="117">
        <v>7538.5</v>
      </c>
      <c r="G34" s="117">
        <v>3525.5</v>
      </c>
      <c r="H34" s="117">
        <v>3530.2</v>
      </c>
      <c r="I34" s="117">
        <v>427.3</v>
      </c>
      <c r="J34" s="117">
        <v>433.4</v>
      </c>
      <c r="K34" s="61"/>
      <c r="L34" s="118">
        <f>D34</f>
        <v>744439.6</v>
      </c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5">
      <c r="A35" s="107"/>
      <c r="B35" s="115">
        <v>43770</v>
      </c>
      <c r="C35" s="116">
        <v>2019</v>
      </c>
      <c r="D35" s="72">
        <v>744439.6</v>
      </c>
      <c r="E35" s="117">
        <v>7517.3</v>
      </c>
      <c r="F35" s="117">
        <v>7530.1</v>
      </c>
      <c r="G35" s="117">
        <v>3531.7</v>
      </c>
      <c r="H35" s="117">
        <v>3530.8</v>
      </c>
      <c r="I35" s="117">
        <v>427.5</v>
      </c>
      <c r="J35" s="117">
        <v>434.3</v>
      </c>
      <c r="K35" s="61"/>
      <c r="L35" s="118">
        <f>D35</f>
        <v>744439.6</v>
      </c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5">
      <c r="A36" s="107"/>
      <c r="B36" s="115">
        <v>43800</v>
      </c>
      <c r="C36" s="116">
        <v>2019</v>
      </c>
      <c r="D36" s="72">
        <v>744439.6</v>
      </c>
      <c r="E36" s="117">
        <v>7525</v>
      </c>
      <c r="F36" s="117">
        <v>7535.2</v>
      </c>
      <c r="G36" s="117">
        <v>3532</v>
      </c>
      <c r="H36" s="117">
        <v>3534.9</v>
      </c>
      <c r="I36" s="117">
        <v>429.5</v>
      </c>
      <c r="J36" s="117">
        <v>437.6</v>
      </c>
      <c r="K36" s="61"/>
      <c r="L36" s="118">
        <f>D36</f>
        <v>744439.6</v>
      </c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5">
      <c r="A37" s="107"/>
      <c r="B37" s="115">
        <v>43831</v>
      </c>
      <c r="C37" s="116">
        <v>2020</v>
      </c>
      <c r="D37" s="116">
        <v>699028.7844</v>
      </c>
      <c r="E37" s="117">
        <v>7542</v>
      </c>
      <c r="F37" s="117">
        <v>7512.5</v>
      </c>
      <c r="G37" s="117">
        <v>3555.9</v>
      </c>
      <c r="H37" s="117">
        <v>3552.2</v>
      </c>
      <c r="I37" s="117">
        <v>426.7</v>
      </c>
      <c r="J37" s="117">
        <v>430.1</v>
      </c>
      <c r="K37" s="61"/>
      <c r="L37" s="119">
        <f>AVERAGE(L34:L36)*(1+M37)</f>
        <v>683395.55280000006</v>
      </c>
      <c r="M37" s="120">
        <f t="shared" ref="M37:M47" si="15">J2</f>
        <v>-8.2000000000000003E-2</v>
      </c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5">
      <c r="A38" s="107"/>
      <c r="B38" s="115">
        <v>43862</v>
      </c>
      <c r="C38" s="116">
        <v>2020</v>
      </c>
      <c r="D38" s="116">
        <v>699028.7844</v>
      </c>
      <c r="E38" s="117">
        <v>7551.9</v>
      </c>
      <c r="F38" s="117">
        <v>7488.9</v>
      </c>
      <c r="G38" s="117">
        <v>3562.1</v>
      </c>
      <c r="H38" s="117">
        <v>3548.8</v>
      </c>
      <c r="I38" s="117">
        <v>427.9</v>
      </c>
      <c r="J38" s="117">
        <v>427.9</v>
      </c>
      <c r="K38" s="61"/>
      <c r="L38" s="119">
        <f>AVERAGE(L34:L36)*(1+M38)</f>
        <v>683395.55280000006</v>
      </c>
      <c r="M38" s="120">
        <f t="shared" si="15"/>
        <v>-8.2000000000000003E-2</v>
      </c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5">
      <c r="A39" s="107"/>
      <c r="B39" s="115">
        <v>43891</v>
      </c>
      <c r="C39" s="116">
        <v>2020</v>
      </c>
      <c r="D39" s="116">
        <v>699028.7844</v>
      </c>
      <c r="E39" s="117">
        <v>7421.9</v>
      </c>
      <c r="F39" s="117">
        <v>7317</v>
      </c>
      <c r="G39" s="117">
        <v>3489.5</v>
      </c>
      <c r="H39" s="117">
        <v>3454.3</v>
      </c>
      <c r="I39" s="117">
        <v>424</v>
      </c>
      <c r="J39" s="117">
        <v>417</v>
      </c>
      <c r="K39" s="61"/>
      <c r="L39" s="119">
        <f>AVERAGE(L34:L36)*(1+M39)</f>
        <v>683395.55280000006</v>
      </c>
      <c r="M39" s="120">
        <f t="shared" si="15"/>
        <v>-8.2000000000000003E-2</v>
      </c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  <row r="40" spans="1:28" x14ac:dyDescent="0.25">
      <c r="A40" s="107"/>
      <c r="B40" s="115">
        <v>43922</v>
      </c>
      <c r="C40" s="116">
        <v>2020</v>
      </c>
      <c r="D40" s="116">
        <v>699028.7844</v>
      </c>
      <c r="E40" s="117">
        <v>7056.8</v>
      </c>
      <c r="F40" s="117">
        <v>6968.7</v>
      </c>
      <c r="G40" s="117">
        <v>3298.9</v>
      </c>
      <c r="H40" s="117">
        <v>3268.1</v>
      </c>
      <c r="I40" s="117">
        <v>407.4</v>
      </c>
      <c r="J40" s="117">
        <v>399</v>
      </c>
      <c r="K40" s="61"/>
      <c r="L40" s="119">
        <f>AVERAGE(L37:L39)*(1+M40)</f>
        <v>402861.67837560008</v>
      </c>
      <c r="M40" s="120">
        <f t="shared" si="15"/>
        <v>-0.41049999999999998</v>
      </c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</row>
    <row r="41" spans="1:28" x14ac:dyDescent="0.25">
      <c r="A41" s="107"/>
      <c r="B41" s="115">
        <v>43952</v>
      </c>
      <c r="C41" s="116">
        <v>2020</v>
      </c>
      <c r="D41" s="116">
        <v>699028.7844</v>
      </c>
      <c r="E41" s="117">
        <v>6671.4</v>
      </c>
      <c r="F41" s="117">
        <v>6632</v>
      </c>
      <c r="G41" s="117">
        <v>3089.7</v>
      </c>
      <c r="H41" s="117">
        <v>3077.6</v>
      </c>
      <c r="I41" s="117">
        <v>382</v>
      </c>
      <c r="J41" s="117">
        <v>374</v>
      </c>
      <c r="K41" s="61"/>
      <c r="L41" s="119">
        <f>AVERAGE(L37:L39)*(1+M41)</f>
        <v>402861.67837560008</v>
      </c>
      <c r="M41" s="120">
        <f t="shared" si="15"/>
        <v>-0.41049999999999998</v>
      </c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1:28" x14ac:dyDescent="0.25">
      <c r="A42" s="107"/>
      <c r="B42" s="115">
        <v>43983</v>
      </c>
      <c r="C42" s="116">
        <v>2020</v>
      </c>
      <c r="D42" s="116">
        <v>699028.7844</v>
      </c>
      <c r="E42" s="117">
        <v>6546.1</v>
      </c>
      <c r="F42" s="117">
        <v>6583</v>
      </c>
      <c r="G42" s="117">
        <v>3022.6</v>
      </c>
      <c r="H42" s="117">
        <v>3040</v>
      </c>
      <c r="I42" s="117">
        <v>371</v>
      </c>
      <c r="J42" s="117">
        <v>368.4</v>
      </c>
      <c r="K42" s="61"/>
      <c r="L42" s="119">
        <f>AVERAGE(L37:L39)*(1+M42)</f>
        <v>402861.67837560008</v>
      </c>
      <c r="M42" s="120">
        <f t="shared" si="15"/>
        <v>-0.41049999999999998</v>
      </c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1:28" x14ac:dyDescent="0.25">
      <c r="A43" s="107"/>
      <c r="B43" s="115">
        <v>44013</v>
      </c>
      <c r="C43" s="116">
        <v>2020</v>
      </c>
      <c r="D43" s="116">
        <v>699028.7844</v>
      </c>
      <c r="E43" s="117">
        <v>6700.8</v>
      </c>
      <c r="F43" s="117">
        <v>6777</v>
      </c>
      <c r="G43" s="117">
        <v>3082.3</v>
      </c>
      <c r="H43" s="117">
        <v>3119.9</v>
      </c>
      <c r="I43" s="117">
        <v>380.3</v>
      </c>
      <c r="J43" s="117">
        <v>379.6</v>
      </c>
      <c r="K43" s="61"/>
      <c r="L43" s="119">
        <f>AVERAGE(L40:L42)*(1+M43)</f>
        <v>546280.4358773136</v>
      </c>
      <c r="M43" s="120">
        <f t="shared" si="15"/>
        <v>0.35599999999999998</v>
      </c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</row>
    <row r="44" spans="1:28" x14ac:dyDescent="0.25">
      <c r="A44" s="107"/>
      <c r="B44" s="115">
        <v>44044</v>
      </c>
      <c r="C44" s="116">
        <v>2020</v>
      </c>
      <c r="D44" s="116">
        <v>699028.7844</v>
      </c>
      <c r="E44" s="121">
        <v>7069.6704</v>
      </c>
      <c r="F44" s="121">
        <v>7156.3140999999996</v>
      </c>
      <c r="G44" s="121">
        <v>3321.5948999999996</v>
      </c>
      <c r="H44" s="121">
        <v>3353.5762</v>
      </c>
      <c r="I44" s="121">
        <v>397.44119999999998</v>
      </c>
      <c r="J44" s="121">
        <v>400.7627</v>
      </c>
      <c r="L44" s="119">
        <f>AVERAGE(L40:L42)*(1+M44)</f>
        <v>546280.4358773136</v>
      </c>
      <c r="M44" s="120">
        <f t="shared" si="15"/>
        <v>0.35599999999999998</v>
      </c>
    </row>
    <row r="45" spans="1:28" x14ac:dyDescent="0.25">
      <c r="A45" s="107"/>
      <c r="B45" s="115">
        <v>44075</v>
      </c>
      <c r="C45" s="116">
        <v>2020</v>
      </c>
      <c r="D45" s="116">
        <v>699028.7844</v>
      </c>
      <c r="E45" s="121">
        <v>7096.9066999999995</v>
      </c>
      <c r="F45" s="121">
        <v>7150.7149999999992</v>
      </c>
      <c r="G45" s="121">
        <v>3343.2320999999997</v>
      </c>
      <c r="H45" s="121">
        <v>3364.4897000000001</v>
      </c>
      <c r="I45" s="121">
        <v>398.48509999999993</v>
      </c>
      <c r="J45" s="121">
        <v>401.52190000000002</v>
      </c>
      <c r="L45" s="119">
        <f>AVERAGE(L40:L42)*(1+M45)</f>
        <v>546280.4358773136</v>
      </c>
      <c r="M45" s="120">
        <f t="shared" si="15"/>
        <v>0.35599999999999998</v>
      </c>
    </row>
    <row r="46" spans="1:28" x14ac:dyDescent="0.25">
      <c r="A46" s="107"/>
      <c r="B46" s="115">
        <v>44105</v>
      </c>
      <c r="C46" s="116">
        <v>2020</v>
      </c>
      <c r="D46" s="116">
        <v>699028.7844</v>
      </c>
      <c r="E46" s="121">
        <v>7121.2959999999994</v>
      </c>
      <c r="F46" s="121">
        <v>7154.0364999999993</v>
      </c>
      <c r="G46" s="121">
        <v>3345.6994999999997</v>
      </c>
      <c r="H46" s="121">
        <v>3350.1597999999994</v>
      </c>
      <c r="I46" s="121">
        <v>405.5077</v>
      </c>
      <c r="J46" s="121">
        <v>411.29659999999996</v>
      </c>
      <c r="L46" s="119">
        <f>AVERAGE(L43:L45)*(1+M46)</f>
        <v>600089.05881122896</v>
      </c>
      <c r="M46" s="120">
        <f t="shared" si="15"/>
        <v>9.8500000000000004E-2</v>
      </c>
    </row>
    <row r="47" spans="1:28" x14ac:dyDescent="0.25">
      <c r="A47" s="107"/>
      <c r="B47" s="115">
        <v>44136</v>
      </c>
      <c r="C47" s="116">
        <v>2020</v>
      </c>
      <c r="D47" s="116">
        <v>699028.7844</v>
      </c>
      <c r="E47" s="121">
        <v>7133.9177</v>
      </c>
      <c r="F47" s="121">
        <v>7146.0649000000003</v>
      </c>
      <c r="G47" s="121">
        <v>3351.5832999999998</v>
      </c>
      <c r="H47" s="121">
        <v>3350.7292000000002</v>
      </c>
      <c r="I47" s="121">
        <v>405.69749999999999</v>
      </c>
      <c r="J47" s="121">
        <v>412.15069999999997</v>
      </c>
      <c r="L47" s="119">
        <f>AVERAGE(L43:L45)*(1+M47)</f>
        <v>600089.05881122896</v>
      </c>
      <c r="M47" s="120">
        <f t="shared" si="15"/>
        <v>9.8500000000000004E-2</v>
      </c>
    </row>
    <row r="48" spans="1:28" x14ac:dyDescent="0.25">
      <c r="A48" s="107"/>
      <c r="B48" s="115">
        <v>44166</v>
      </c>
      <c r="C48" s="116">
        <v>2020</v>
      </c>
      <c r="D48" s="116">
        <v>699028.7844</v>
      </c>
      <c r="E48" s="121">
        <v>7141.2249999999995</v>
      </c>
      <c r="F48" s="121">
        <v>7150.9047999999993</v>
      </c>
      <c r="G48" s="121">
        <v>3351.8679999999999</v>
      </c>
      <c r="H48" s="121">
        <v>3354.6201000000001</v>
      </c>
      <c r="I48" s="121">
        <v>407.59549999999996</v>
      </c>
      <c r="J48" s="121">
        <v>415.2824</v>
      </c>
      <c r="L48" s="119">
        <f>AVERAGE(L43:L45)*(1+M48)</f>
        <v>600089.05881122896</v>
      </c>
      <c r="M48" s="120">
        <f>M47</f>
        <v>9.8500000000000004E-2</v>
      </c>
    </row>
    <row r="49" spans="1:1" x14ac:dyDescent="0.25">
      <c r="A49" s="107"/>
    </row>
    <row r="50" spans="1:1" x14ac:dyDescent="0.25">
      <c r="A50" s="107"/>
    </row>
    <row r="51" spans="1:1" x14ac:dyDescent="0.25">
      <c r="A51" s="107"/>
    </row>
    <row r="52" spans="1:1" x14ac:dyDescent="0.25">
      <c r="A52" s="107"/>
    </row>
    <row r="53" spans="1:1" x14ac:dyDescent="0.25">
      <c r="A53" s="107"/>
    </row>
    <row r="54" spans="1:1" x14ac:dyDescent="0.25">
      <c r="A54" s="107"/>
    </row>
    <row r="55" spans="1:1" x14ac:dyDescent="0.25">
      <c r="A55" s="107"/>
    </row>
    <row r="56" spans="1:1" x14ac:dyDescent="0.25">
      <c r="A56" s="107"/>
    </row>
    <row r="57" spans="1:1" x14ac:dyDescent="0.25">
      <c r="A57" s="107"/>
    </row>
    <row r="58" spans="1:1" x14ac:dyDescent="0.25">
      <c r="A58" s="107"/>
    </row>
    <row r="59" spans="1:1" x14ac:dyDescent="0.25">
      <c r="A59" s="107"/>
    </row>
    <row r="60" spans="1:1" x14ac:dyDescent="0.25">
      <c r="A60" s="107"/>
    </row>
    <row r="61" spans="1:1" x14ac:dyDescent="0.25">
      <c r="A61" s="107"/>
    </row>
    <row r="62" spans="1:1" x14ac:dyDescent="0.25">
      <c r="A62" s="107"/>
    </row>
    <row r="63" spans="1:1" x14ac:dyDescent="0.25">
      <c r="A63" s="107"/>
    </row>
    <row r="64" spans="1:1" x14ac:dyDescent="0.25">
      <c r="A64" s="107"/>
    </row>
    <row r="65" spans="1:1" x14ac:dyDescent="0.25">
      <c r="A65" s="107"/>
    </row>
    <row r="66" spans="1:1" x14ac:dyDescent="0.25">
      <c r="A66" s="107"/>
    </row>
    <row r="67" spans="1:1" x14ac:dyDescent="0.25">
      <c r="A67" s="107"/>
    </row>
    <row r="68" spans="1:1" x14ac:dyDescent="0.25">
      <c r="A68" s="107"/>
    </row>
    <row r="69" spans="1:1" x14ac:dyDescent="0.25">
      <c r="A69" s="107"/>
    </row>
    <row r="70" spans="1:1" x14ac:dyDescent="0.25">
      <c r="A70" s="107"/>
    </row>
    <row r="71" spans="1:1" x14ac:dyDescent="0.25">
      <c r="A71" s="107"/>
    </row>
    <row r="72" spans="1:1" x14ac:dyDescent="0.25">
      <c r="A72" s="107"/>
    </row>
    <row r="73" spans="1:1" x14ac:dyDescent="0.25">
      <c r="A73" s="107"/>
    </row>
    <row r="74" spans="1:1" x14ac:dyDescent="0.25">
      <c r="A74" s="10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4CD-B4F0-455D-A84B-D59F97E5EC51}">
  <dimension ref="A1:Y41"/>
  <sheetViews>
    <sheetView workbookViewId="0">
      <selection activeCell="P8" sqref="P8:Q19"/>
    </sheetView>
  </sheetViews>
  <sheetFormatPr defaultRowHeight="15" x14ac:dyDescent="0.25"/>
  <cols>
    <col min="3" max="3" width="17.7109375" bestFit="1" customWidth="1"/>
    <col min="4" max="4" width="15.28515625" bestFit="1" customWidth="1"/>
    <col min="5" max="5" width="11.5703125" bestFit="1" customWidth="1"/>
    <col min="6" max="6" width="14.7109375" bestFit="1" customWidth="1"/>
    <col min="7" max="7" width="11.5703125" bestFit="1" customWidth="1"/>
    <col min="8" max="8" width="9.5703125" bestFit="1" customWidth="1"/>
    <col min="18" max="18" width="13.85546875" customWidth="1"/>
    <col min="22" max="22" width="16.7109375" bestFit="1" customWidth="1"/>
  </cols>
  <sheetData>
    <row r="1" spans="1:25" ht="15.75" thickBot="1" x14ac:dyDescent="0.3"/>
    <row r="2" spans="1:25" x14ac:dyDescent="0.25">
      <c r="C2" s="1" t="s">
        <v>0</v>
      </c>
      <c r="D2" s="26">
        <f>SUM(R21:R32)</f>
        <v>920222771.41325521</v>
      </c>
    </row>
    <row r="3" spans="1:25" x14ac:dyDescent="0.25">
      <c r="C3" s="2" t="s">
        <v>1</v>
      </c>
      <c r="D3" s="77">
        <v>49805696.497913301</v>
      </c>
    </row>
    <row r="4" spans="1:25" x14ac:dyDescent="0.25">
      <c r="C4" s="2" t="s">
        <v>2</v>
      </c>
      <c r="D4" s="27">
        <v>6157955.5236816406</v>
      </c>
    </row>
    <row r="5" spans="1:25" ht="15.75" thickBot="1" x14ac:dyDescent="0.3">
      <c r="C5" s="3" t="s">
        <v>3</v>
      </c>
      <c r="D5" s="28">
        <f>D2-D3-D4</f>
        <v>864259119.39166021</v>
      </c>
      <c r="J5" s="22"/>
      <c r="K5" s="22"/>
      <c r="L5" s="22"/>
      <c r="M5" s="22"/>
      <c r="N5" s="22"/>
      <c r="O5" s="22"/>
      <c r="P5" s="22"/>
      <c r="Q5" s="22"/>
      <c r="R5" s="22"/>
    </row>
    <row r="7" spans="1:25" x14ac:dyDescent="0.25">
      <c r="A7" s="21"/>
      <c r="D7" s="9"/>
      <c r="H7" s="9"/>
      <c r="R7" s="9"/>
    </row>
    <row r="8" spans="1:25" x14ac:dyDescent="0.25">
      <c r="A8" s="64" t="s">
        <v>4</v>
      </c>
      <c r="B8" s="62" t="s">
        <v>5</v>
      </c>
      <c r="C8" s="63" t="s">
        <v>26</v>
      </c>
      <c r="D8" s="65" t="s">
        <v>27</v>
      </c>
      <c r="E8" s="65" t="s">
        <v>28</v>
      </c>
      <c r="F8" s="65" t="s">
        <v>29</v>
      </c>
      <c r="G8" s="65" t="s">
        <v>7</v>
      </c>
      <c r="H8" s="65" t="s">
        <v>30</v>
      </c>
      <c r="I8" s="61"/>
      <c r="J8" s="62" t="s">
        <v>8</v>
      </c>
      <c r="K8" s="65" t="s">
        <v>27</v>
      </c>
      <c r="L8" s="65" t="s">
        <v>28</v>
      </c>
      <c r="M8" s="65" t="s">
        <v>29</v>
      </c>
      <c r="N8" s="65" t="s">
        <v>7</v>
      </c>
      <c r="O8" s="65" t="s">
        <v>30</v>
      </c>
      <c r="P8" s="65" t="s">
        <v>31</v>
      </c>
      <c r="Q8" s="65" t="s">
        <v>9</v>
      </c>
      <c r="R8" s="62" t="s">
        <v>10</v>
      </c>
    </row>
    <row r="9" spans="1:25" x14ac:dyDescent="0.25">
      <c r="A9" s="15">
        <v>43831</v>
      </c>
      <c r="B9" s="13">
        <v>2020</v>
      </c>
      <c r="C9" s="14">
        <v>75879285.856977299</v>
      </c>
      <c r="D9" s="23">
        <v>539.14</v>
      </c>
      <c r="E9" s="68">
        <v>0</v>
      </c>
      <c r="F9" s="70">
        <v>757839.51</v>
      </c>
      <c r="G9" s="16">
        <v>121</v>
      </c>
      <c r="H9" s="16">
        <v>0</v>
      </c>
      <c r="I9" s="11"/>
      <c r="J9" s="66">
        <f>$V$17</f>
        <v>565.62033275459999</v>
      </c>
      <c r="K9" s="13">
        <f>D9*$V$18</f>
        <v>245.70632507712199</v>
      </c>
      <c r="L9" s="13">
        <f>E9*$V$19</f>
        <v>0</v>
      </c>
      <c r="M9" s="13">
        <f>F9*$V$20</f>
        <v>2204.6571397880462</v>
      </c>
      <c r="N9" s="13">
        <f>G9*$V$21</f>
        <v>-431.10818825690001</v>
      </c>
      <c r="O9" s="13">
        <f>H9*$V$22</f>
        <v>0</v>
      </c>
      <c r="P9" s="16">
        <v>1006</v>
      </c>
      <c r="Q9" s="16">
        <v>31</v>
      </c>
      <c r="R9" s="12">
        <f>SUM(J9:O9)*P9*Q9</f>
        <v>80611930.753590405</v>
      </c>
      <c r="S9" s="6"/>
      <c r="T9" s="6"/>
      <c r="U9" s="7"/>
      <c r="V9" s="8"/>
    </row>
    <row r="10" spans="1:25" x14ac:dyDescent="0.25">
      <c r="A10" s="15">
        <v>43862</v>
      </c>
      <c r="B10" s="13">
        <v>2020</v>
      </c>
      <c r="C10" s="14">
        <v>70821445.376977295</v>
      </c>
      <c r="D10" s="23">
        <v>473.45</v>
      </c>
      <c r="E10" s="68">
        <v>0</v>
      </c>
      <c r="F10" s="70">
        <v>757839.51</v>
      </c>
      <c r="G10" s="16">
        <v>122</v>
      </c>
      <c r="H10" s="16">
        <v>0</v>
      </c>
      <c r="I10" s="11"/>
      <c r="J10" s="66">
        <f t="shared" ref="J10:J32" si="0">$V$17</f>
        <v>565.62033275459999</v>
      </c>
      <c r="K10" s="13">
        <f t="shared" ref="K10:K32" si="1">D10*$V$18</f>
        <v>215.768927565685</v>
      </c>
      <c r="L10" s="13">
        <f t="shared" ref="L10:L32" si="2">E10*$V$19</f>
        <v>0</v>
      </c>
      <c r="M10" s="13">
        <f t="shared" ref="M10:M32" si="3">F10*$V$20</f>
        <v>2204.6571397880462</v>
      </c>
      <c r="N10" s="13">
        <f t="shared" ref="N10:N32" si="4">G10*$V$21</f>
        <v>-434.6710658458</v>
      </c>
      <c r="O10" s="13">
        <f t="shared" ref="O10:O32" si="5">H10*$V$22</f>
        <v>0</v>
      </c>
      <c r="P10" s="16">
        <v>996</v>
      </c>
      <c r="Q10" s="16">
        <v>29</v>
      </c>
      <c r="R10" s="73">
        <f t="shared" ref="R10:R32" si="6">SUM(J10:O10)*P10*Q10</f>
        <v>73693925.154838949</v>
      </c>
      <c r="S10" s="6"/>
      <c r="T10" s="6"/>
      <c r="U10" s="7"/>
      <c r="V10" s="8"/>
    </row>
    <row r="11" spans="1:25" x14ac:dyDescent="0.25">
      <c r="A11" s="15">
        <v>43891</v>
      </c>
      <c r="B11" s="13">
        <v>2020</v>
      </c>
      <c r="C11" s="14">
        <v>70576794.75697729</v>
      </c>
      <c r="D11" s="23">
        <v>394.32</v>
      </c>
      <c r="E11" s="68">
        <v>0.03</v>
      </c>
      <c r="F11" s="70">
        <v>757839.51</v>
      </c>
      <c r="G11" s="16">
        <v>123</v>
      </c>
      <c r="H11" s="16">
        <v>0</v>
      </c>
      <c r="I11" s="11"/>
      <c r="J11" s="66">
        <f t="shared" si="0"/>
        <v>565.62033275459999</v>
      </c>
      <c r="K11" s="13">
        <f t="shared" si="1"/>
        <v>179.70641782173601</v>
      </c>
      <c r="L11" s="13">
        <f t="shared" si="2"/>
        <v>4.6449849254999995E-2</v>
      </c>
      <c r="M11" s="13">
        <f t="shared" si="3"/>
        <v>2204.6571397880462</v>
      </c>
      <c r="N11" s="13">
        <f t="shared" si="4"/>
        <v>-438.2339434347</v>
      </c>
      <c r="O11" s="13">
        <f t="shared" si="5"/>
        <v>0</v>
      </c>
      <c r="P11" s="16">
        <v>1008</v>
      </c>
      <c r="Q11" s="16">
        <v>31</v>
      </c>
      <c r="R11" s="73">
        <f t="shared" si="6"/>
        <v>78488613.806548238</v>
      </c>
      <c r="S11" s="6"/>
      <c r="T11" s="6"/>
      <c r="U11" s="5"/>
      <c r="V11" s="5"/>
    </row>
    <row r="12" spans="1:25" x14ac:dyDescent="0.25">
      <c r="A12" s="15">
        <v>43922</v>
      </c>
      <c r="B12" s="13">
        <v>2020</v>
      </c>
      <c r="C12" s="14">
        <v>60775682.476977296</v>
      </c>
      <c r="D12" s="23">
        <v>220.24</v>
      </c>
      <c r="E12" s="68">
        <v>1.45</v>
      </c>
      <c r="F12" s="70">
        <v>757839.51</v>
      </c>
      <c r="G12" s="16">
        <v>124</v>
      </c>
      <c r="H12" s="16">
        <v>0</v>
      </c>
      <c r="I12" s="11"/>
      <c r="J12" s="66">
        <f t="shared" si="0"/>
        <v>565.62033275459999</v>
      </c>
      <c r="K12" s="13">
        <f t="shared" si="1"/>
        <v>100.371630810152</v>
      </c>
      <c r="L12" s="13">
        <f t="shared" si="2"/>
        <v>2.245076047325</v>
      </c>
      <c r="M12" s="13">
        <f t="shared" si="3"/>
        <v>2204.6571397880462</v>
      </c>
      <c r="N12" s="13">
        <f t="shared" si="4"/>
        <v>-441.79682102360005</v>
      </c>
      <c r="O12" s="13">
        <f t="shared" si="5"/>
        <v>0</v>
      </c>
      <c r="P12" s="16">
        <v>1008</v>
      </c>
      <c r="Q12" s="16">
        <v>30</v>
      </c>
      <c r="R12" s="73">
        <f t="shared" si="6"/>
        <v>73516384.117306054</v>
      </c>
      <c r="S12" s="6"/>
      <c r="T12" s="6"/>
      <c r="U12" s="72" t="s">
        <v>32</v>
      </c>
      <c r="V12" s="72"/>
      <c r="W12" s="72"/>
      <c r="X12" s="72"/>
      <c r="Y12" s="72"/>
    </row>
    <row r="13" spans="1:25" x14ac:dyDescent="0.25">
      <c r="A13" s="15">
        <v>43952</v>
      </c>
      <c r="B13" s="13">
        <v>2020</v>
      </c>
      <c r="C13" s="14">
        <v>63674132.536977291</v>
      </c>
      <c r="D13" s="23">
        <v>68.61</v>
      </c>
      <c r="E13" s="68">
        <v>50.69</v>
      </c>
      <c r="F13" s="70">
        <v>757839.51</v>
      </c>
      <c r="G13" s="16">
        <v>125</v>
      </c>
      <c r="H13" s="16">
        <v>0</v>
      </c>
      <c r="I13" s="11"/>
      <c r="J13" s="66">
        <f t="shared" si="0"/>
        <v>565.62033275459999</v>
      </c>
      <c r="K13" s="13">
        <f t="shared" si="1"/>
        <v>31.268151061952999</v>
      </c>
      <c r="L13" s="13">
        <f t="shared" si="2"/>
        <v>78.48476195786499</v>
      </c>
      <c r="M13" s="13">
        <f t="shared" si="3"/>
        <v>2204.6571397880462</v>
      </c>
      <c r="N13" s="13">
        <f t="shared" si="4"/>
        <v>-445.35969861250004</v>
      </c>
      <c r="O13" s="13">
        <f t="shared" si="5"/>
        <v>0</v>
      </c>
      <c r="P13" s="16">
        <v>1006</v>
      </c>
      <c r="Q13" s="16">
        <v>31</v>
      </c>
      <c r="R13" s="73">
        <f t="shared" si="6"/>
        <v>75927640.043221578</v>
      </c>
      <c r="S13" s="6"/>
      <c r="T13" s="6"/>
      <c r="U13" s="72" t="s">
        <v>33</v>
      </c>
      <c r="V13" s="72"/>
      <c r="W13" s="72"/>
      <c r="X13" s="72"/>
      <c r="Y13" s="72"/>
    </row>
    <row r="14" spans="1:25" x14ac:dyDescent="0.25">
      <c r="A14" s="15">
        <v>43983</v>
      </c>
      <c r="B14" s="13">
        <v>2020</v>
      </c>
      <c r="C14" s="14">
        <v>70229746.50697729</v>
      </c>
      <c r="D14" s="23">
        <v>2.73</v>
      </c>
      <c r="E14" s="68">
        <v>145.18</v>
      </c>
      <c r="F14" s="70">
        <v>757839.51</v>
      </c>
      <c r="G14" s="16">
        <v>126</v>
      </c>
      <c r="H14" s="16">
        <v>0</v>
      </c>
      <c r="I14" s="11"/>
      <c r="J14" s="66">
        <f t="shared" si="0"/>
        <v>565.62033275459999</v>
      </c>
      <c r="K14" s="13">
        <f t="shared" si="1"/>
        <v>1.2441634222290001</v>
      </c>
      <c r="L14" s="13">
        <f t="shared" si="2"/>
        <v>224.78630382802999</v>
      </c>
      <c r="M14" s="13">
        <f t="shared" si="3"/>
        <v>2204.6571397880462</v>
      </c>
      <c r="N14" s="13">
        <f t="shared" si="4"/>
        <v>-448.92257620140003</v>
      </c>
      <c r="O14" s="13">
        <f t="shared" si="5"/>
        <v>0</v>
      </c>
      <c r="P14" s="16">
        <v>1005</v>
      </c>
      <c r="Q14" s="16">
        <v>30</v>
      </c>
      <c r="R14" s="73">
        <f t="shared" si="6"/>
        <v>76803668.712283865</v>
      </c>
      <c r="S14" s="6"/>
      <c r="T14" s="6"/>
      <c r="U14" s="72" t="s">
        <v>34</v>
      </c>
      <c r="V14" s="72"/>
      <c r="W14" s="72"/>
      <c r="X14" s="72"/>
      <c r="Y14" s="72"/>
    </row>
    <row r="15" spans="1:25" x14ac:dyDescent="0.25">
      <c r="A15" s="15">
        <v>44013</v>
      </c>
      <c r="B15" s="13">
        <v>2020</v>
      </c>
      <c r="C15" s="14">
        <v>76923330.846977293</v>
      </c>
      <c r="D15" s="23">
        <v>0</v>
      </c>
      <c r="E15" s="68">
        <v>268.19</v>
      </c>
      <c r="F15" s="70">
        <v>757839.51</v>
      </c>
      <c r="G15" s="16">
        <v>127</v>
      </c>
      <c r="H15" s="16">
        <v>0</v>
      </c>
      <c r="I15" s="11"/>
      <c r="J15" s="66">
        <f t="shared" si="0"/>
        <v>565.62033275459999</v>
      </c>
      <c r="K15" s="13">
        <f t="shared" si="1"/>
        <v>0</v>
      </c>
      <c r="L15" s="13">
        <f t="shared" si="2"/>
        <v>415.24616905661497</v>
      </c>
      <c r="M15" s="13">
        <f t="shared" si="3"/>
        <v>2204.6571397880462</v>
      </c>
      <c r="N15" s="13">
        <f t="shared" si="4"/>
        <v>-452.48545379030003</v>
      </c>
      <c r="O15" s="13">
        <f t="shared" si="5"/>
        <v>0</v>
      </c>
      <c r="P15" s="16">
        <v>1004</v>
      </c>
      <c r="Q15" s="16">
        <v>31</v>
      </c>
      <c r="R15" s="73">
        <f t="shared" si="6"/>
        <v>85063080.557366103</v>
      </c>
      <c r="S15" s="5"/>
      <c r="T15" s="5"/>
      <c r="U15" s="7"/>
      <c r="V15" s="5"/>
    </row>
    <row r="16" spans="1:25" x14ac:dyDescent="0.25">
      <c r="A16" s="15">
        <v>44044</v>
      </c>
      <c r="B16" s="13">
        <v>2020</v>
      </c>
      <c r="C16" s="14">
        <v>73133435.3869773</v>
      </c>
      <c r="D16" s="23">
        <v>0</v>
      </c>
      <c r="E16" s="68">
        <v>239.59</v>
      </c>
      <c r="F16" s="70">
        <v>757839.51</v>
      </c>
      <c r="G16" s="16">
        <v>128</v>
      </c>
      <c r="H16" s="16">
        <v>0</v>
      </c>
      <c r="I16" s="11"/>
      <c r="J16" s="66">
        <f t="shared" si="0"/>
        <v>565.62033275459999</v>
      </c>
      <c r="K16" s="13">
        <f t="shared" si="1"/>
        <v>0</v>
      </c>
      <c r="L16" s="13">
        <f t="shared" si="2"/>
        <v>370.96397943351496</v>
      </c>
      <c r="M16" s="13">
        <f t="shared" si="3"/>
        <v>2204.6571397880462</v>
      </c>
      <c r="N16" s="13">
        <f t="shared" si="4"/>
        <v>-456.04833137920002</v>
      </c>
      <c r="O16" s="13">
        <f t="shared" si="5"/>
        <v>0</v>
      </c>
      <c r="P16" s="16">
        <v>1003.89986</v>
      </c>
      <c r="Q16" s="16">
        <v>31</v>
      </c>
      <c r="R16" s="73">
        <f t="shared" si="6"/>
        <v>83565614.933047816</v>
      </c>
      <c r="S16" s="5"/>
      <c r="T16" s="5"/>
      <c r="U16" s="72"/>
      <c r="V16" s="72" t="s">
        <v>11</v>
      </c>
      <c r="W16" s="72" t="s">
        <v>12</v>
      </c>
      <c r="X16" s="72" t="s">
        <v>13</v>
      </c>
      <c r="Y16" s="74" t="s">
        <v>14</v>
      </c>
    </row>
    <row r="17" spans="1:25" x14ac:dyDescent="0.25">
      <c r="A17" s="15">
        <v>44075</v>
      </c>
      <c r="B17" s="13">
        <v>2020</v>
      </c>
      <c r="C17" s="14">
        <v>65016792.706977293</v>
      </c>
      <c r="D17" s="23">
        <v>5.21</v>
      </c>
      <c r="E17" s="68">
        <v>132.94999999999999</v>
      </c>
      <c r="F17" s="70">
        <v>757839.51</v>
      </c>
      <c r="G17" s="16">
        <v>129</v>
      </c>
      <c r="H17" s="16">
        <v>0</v>
      </c>
      <c r="I17" s="11"/>
      <c r="J17" s="66">
        <f t="shared" si="0"/>
        <v>565.62033275459999</v>
      </c>
      <c r="K17" s="13">
        <f t="shared" si="1"/>
        <v>2.374392465133</v>
      </c>
      <c r="L17" s="13">
        <f t="shared" si="2"/>
        <v>205.85024861507497</v>
      </c>
      <c r="M17" s="13">
        <f t="shared" si="3"/>
        <v>2204.6571397880462</v>
      </c>
      <c r="N17" s="13">
        <f t="shared" si="4"/>
        <v>-459.61120896810002</v>
      </c>
      <c r="O17" s="13">
        <f t="shared" si="5"/>
        <v>0</v>
      </c>
      <c r="P17" s="16">
        <v>1003.79973</v>
      </c>
      <c r="Q17" s="16">
        <v>30</v>
      </c>
      <c r="R17" s="73">
        <f t="shared" si="6"/>
        <v>75853860.299756929</v>
      </c>
      <c r="S17" s="5"/>
      <c r="T17" s="5"/>
      <c r="U17" s="72" t="s">
        <v>8</v>
      </c>
      <c r="V17" s="24">
        <v>565.62033275459999</v>
      </c>
      <c r="W17" s="75">
        <v>508.84063507897201</v>
      </c>
      <c r="X17" s="75">
        <v>1.11158640596143</v>
      </c>
      <c r="Y17" s="75">
        <v>0.26865482564161403</v>
      </c>
    </row>
    <row r="18" spans="1:25" x14ac:dyDescent="0.25">
      <c r="A18" s="15">
        <v>44105</v>
      </c>
      <c r="B18" s="13">
        <v>2020</v>
      </c>
      <c r="C18" s="14">
        <v>63351704.926977292</v>
      </c>
      <c r="D18" s="23">
        <v>90.66</v>
      </c>
      <c r="E18" s="68">
        <v>27.9</v>
      </c>
      <c r="F18" s="70">
        <v>757839.51</v>
      </c>
      <c r="G18" s="16">
        <v>130</v>
      </c>
      <c r="H18" s="16">
        <v>0</v>
      </c>
      <c r="I18" s="11"/>
      <c r="J18" s="66">
        <f t="shared" si="0"/>
        <v>565.62033275459999</v>
      </c>
      <c r="K18" s="13">
        <f t="shared" si="1"/>
        <v>41.317163318417997</v>
      </c>
      <c r="L18" s="13">
        <f t="shared" si="2"/>
        <v>43.198359807149998</v>
      </c>
      <c r="M18" s="13">
        <f t="shared" si="3"/>
        <v>2204.6571397880462</v>
      </c>
      <c r="N18" s="13">
        <f t="shared" si="4"/>
        <v>-463.17408655700001</v>
      </c>
      <c r="O18" s="13">
        <f t="shared" si="5"/>
        <v>0</v>
      </c>
      <c r="P18" s="16">
        <v>1003.69961</v>
      </c>
      <c r="Q18" s="16">
        <v>31</v>
      </c>
      <c r="R18" s="73">
        <f t="shared" si="6"/>
        <v>74414475.956650078</v>
      </c>
      <c r="S18" s="5"/>
      <c r="T18" s="5"/>
      <c r="U18" s="72" t="s">
        <v>27</v>
      </c>
      <c r="V18" s="24">
        <v>0.45573751730000001</v>
      </c>
      <c r="W18" s="75">
        <v>3.2600069519069401E-2</v>
      </c>
      <c r="X18" s="75">
        <v>13.9796486340156</v>
      </c>
      <c r="Y18" s="75">
        <v>1.78498928810945E-26</v>
      </c>
    </row>
    <row r="19" spans="1:25" x14ac:dyDescent="0.25">
      <c r="A19" s="15">
        <v>44136</v>
      </c>
      <c r="B19" s="13">
        <v>2020</v>
      </c>
      <c r="C19" s="14">
        <v>63101299.906977296</v>
      </c>
      <c r="D19" s="23">
        <v>264.88</v>
      </c>
      <c r="E19" s="68">
        <v>0.69</v>
      </c>
      <c r="F19" s="70">
        <v>757839.51</v>
      </c>
      <c r="G19" s="16">
        <v>131</v>
      </c>
      <c r="H19" s="16">
        <v>0</v>
      </c>
      <c r="I19" s="11"/>
      <c r="J19" s="66">
        <f t="shared" si="0"/>
        <v>565.62033275459999</v>
      </c>
      <c r="K19" s="13">
        <f t="shared" si="1"/>
        <v>120.715753582424</v>
      </c>
      <c r="L19" s="13">
        <f t="shared" si="2"/>
        <v>1.0683465328649999</v>
      </c>
      <c r="M19" s="13">
        <f t="shared" si="3"/>
        <v>2204.6571397880462</v>
      </c>
      <c r="N19" s="13">
        <f t="shared" si="4"/>
        <v>-466.7369641459</v>
      </c>
      <c r="O19" s="13">
        <f t="shared" si="5"/>
        <v>0</v>
      </c>
      <c r="P19" s="16">
        <v>1003.5995</v>
      </c>
      <c r="Q19" s="16">
        <v>30</v>
      </c>
      <c r="R19" s="73">
        <f t="shared" si="6"/>
        <v>73021636.933211237</v>
      </c>
      <c r="S19" s="5"/>
      <c r="T19" s="5"/>
      <c r="U19" s="72" t="s">
        <v>28</v>
      </c>
      <c r="V19" s="24">
        <v>1.5483283084999999</v>
      </c>
      <c r="W19" s="75">
        <v>6.1224613251912002E-2</v>
      </c>
      <c r="X19" s="75">
        <v>25.2893113771798</v>
      </c>
      <c r="Y19" s="75">
        <v>1.43120383246942E-48</v>
      </c>
    </row>
    <row r="20" spans="1:25" x14ac:dyDescent="0.25">
      <c r="A20" s="15">
        <v>44166</v>
      </c>
      <c r="B20" s="13">
        <v>2020</v>
      </c>
      <c r="C20" s="14"/>
      <c r="D20" s="23">
        <v>413.65</v>
      </c>
      <c r="E20" s="68">
        <v>0</v>
      </c>
      <c r="F20" s="70">
        <v>757839.51</v>
      </c>
      <c r="G20" s="16">
        <v>132</v>
      </c>
      <c r="H20" s="16">
        <v>1</v>
      </c>
      <c r="I20" s="11"/>
      <c r="J20" s="66">
        <f t="shared" si="0"/>
        <v>565.62033275459999</v>
      </c>
      <c r="K20" s="13">
        <f t="shared" si="1"/>
        <v>188.515824031145</v>
      </c>
      <c r="L20" s="13">
        <f t="shared" si="2"/>
        <v>0</v>
      </c>
      <c r="M20" s="13">
        <f t="shared" si="3"/>
        <v>2204.6571397880462</v>
      </c>
      <c r="N20" s="13">
        <f t="shared" si="4"/>
        <v>-470.2998417348</v>
      </c>
      <c r="O20" s="13">
        <f t="shared" si="5"/>
        <v>-107.51272321730001</v>
      </c>
      <c r="P20" s="16">
        <v>1003.4993899999999</v>
      </c>
      <c r="Q20" s="16">
        <v>31</v>
      </c>
      <c r="R20" s="73">
        <f t="shared" si="6"/>
        <v>74068694.065307736</v>
      </c>
      <c r="S20" s="5"/>
      <c r="T20" s="5"/>
      <c r="U20" s="72" t="s">
        <v>29</v>
      </c>
      <c r="V20" s="24">
        <v>2.9091346000000001E-3</v>
      </c>
      <c r="W20" s="75">
        <v>8.5561702152990799E-4</v>
      </c>
      <c r="X20" s="75">
        <v>3.4000429188274102</v>
      </c>
      <c r="Y20" s="75">
        <v>9.2939756787968695E-4</v>
      </c>
    </row>
    <row r="21" spans="1:25" x14ac:dyDescent="0.25">
      <c r="A21" s="15">
        <v>44197</v>
      </c>
      <c r="B21" s="13">
        <v>2021</v>
      </c>
      <c r="C21" s="11"/>
      <c r="D21" s="23">
        <v>539.14</v>
      </c>
      <c r="E21" s="68">
        <v>0</v>
      </c>
      <c r="F21" s="69">
        <v>771480.62</v>
      </c>
      <c r="G21" s="16">
        <v>133</v>
      </c>
      <c r="H21" s="16">
        <v>0</v>
      </c>
      <c r="I21" s="11"/>
      <c r="J21" s="66">
        <f t="shared" si="0"/>
        <v>565.62033275459999</v>
      </c>
      <c r="K21" s="13">
        <f t="shared" si="1"/>
        <v>245.70632507712199</v>
      </c>
      <c r="L21" s="13">
        <f t="shared" si="2"/>
        <v>0</v>
      </c>
      <c r="M21" s="13">
        <f t="shared" si="3"/>
        <v>2244.3409648714519</v>
      </c>
      <c r="N21" s="13">
        <f t="shared" si="4"/>
        <v>-473.86271932370005</v>
      </c>
      <c r="O21" s="13">
        <f t="shared" si="5"/>
        <v>0</v>
      </c>
      <c r="P21" s="16">
        <v>1003.6404700000001</v>
      </c>
      <c r="Q21" s="16">
        <v>31</v>
      </c>
      <c r="R21" s="73">
        <f t="shared" si="6"/>
        <v>80327320.486958489</v>
      </c>
      <c r="S21" s="5"/>
      <c r="T21" s="5"/>
      <c r="U21" s="72" t="s">
        <v>7</v>
      </c>
      <c r="V21" s="24">
        <v>-3.5628775889000002</v>
      </c>
      <c r="W21" s="75">
        <v>1.08011202164464</v>
      </c>
      <c r="X21" s="75">
        <v>-3.2986185853619201</v>
      </c>
      <c r="Y21" s="75">
        <v>1.2966255074596999E-3</v>
      </c>
    </row>
    <row r="22" spans="1:25" x14ac:dyDescent="0.25">
      <c r="A22" s="15">
        <v>44228</v>
      </c>
      <c r="B22" s="13">
        <v>2021</v>
      </c>
      <c r="C22" s="11"/>
      <c r="D22" s="23">
        <v>473.45</v>
      </c>
      <c r="E22" s="68">
        <v>0</v>
      </c>
      <c r="F22" s="69">
        <v>771480.62</v>
      </c>
      <c r="G22" s="16">
        <v>134</v>
      </c>
      <c r="H22" s="16">
        <v>0</v>
      </c>
      <c r="I22" s="11"/>
      <c r="J22" s="66">
        <f t="shared" si="0"/>
        <v>565.62033275459999</v>
      </c>
      <c r="K22" s="13">
        <f t="shared" si="1"/>
        <v>215.768927565685</v>
      </c>
      <c r="L22" s="13">
        <f t="shared" si="2"/>
        <v>0</v>
      </c>
      <c r="M22" s="13">
        <f t="shared" si="3"/>
        <v>2244.3409648714519</v>
      </c>
      <c r="N22" s="13">
        <f t="shared" si="4"/>
        <v>-477.42559691260004</v>
      </c>
      <c r="O22" s="13">
        <f t="shared" si="5"/>
        <v>0</v>
      </c>
      <c r="P22" s="16">
        <v>1003.54036</v>
      </c>
      <c r="Q22" s="16">
        <v>28</v>
      </c>
      <c r="R22" s="73">
        <f t="shared" si="6"/>
        <v>71605143.233481497</v>
      </c>
      <c r="S22" s="5"/>
      <c r="T22" s="5"/>
      <c r="U22" s="72" t="s">
        <v>30</v>
      </c>
      <c r="V22" s="24">
        <v>-107.51272321730001</v>
      </c>
      <c r="W22" s="75">
        <v>16.0379612602325</v>
      </c>
      <c r="X22" s="75">
        <v>-6.7036402864906401</v>
      </c>
      <c r="Y22" s="75">
        <v>8.1522230220409896E-10</v>
      </c>
    </row>
    <row r="23" spans="1:25" x14ac:dyDescent="0.25">
      <c r="A23" s="15">
        <v>44256</v>
      </c>
      <c r="B23" s="13">
        <v>2021</v>
      </c>
      <c r="C23" s="11"/>
      <c r="D23" s="23">
        <v>394.32</v>
      </c>
      <c r="E23" s="68">
        <v>0.03</v>
      </c>
      <c r="F23" s="69">
        <v>771480.62</v>
      </c>
      <c r="G23" s="16">
        <v>135</v>
      </c>
      <c r="H23" s="16">
        <v>0</v>
      </c>
      <c r="I23" s="11"/>
      <c r="J23" s="66">
        <f t="shared" si="0"/>
        <v>565.62033275459999</v>
      </c>
      <c r="K23" s="13">
        <f t="shared" si="1"/>
        <v>179.70641782173601</v>
      </c>
      <c r="L23" s="13">
        <f t="shared" si="2"/>
        <v>4.6449849254999995E-2</v>
      </c>
      <c r="M23" s="13">
        <f t="shared" si="3"/>
        <v>2244.3409648714519</v>
      </c>
      <c r="N23" s="13">
        <f t="shared" si="4"/>
        <v>-480.98847450150004</v>
      </c>
      <c r="O23" s="13">
        <f t="shared" si="5"/>
        <v>0</v>
      </c>
      <c r="P23" s="16">
        <v>1003.4402700000001</v>
      </c>
      <c r="Q23" s="16">
        <v>31</v>
      </c>
      <c r="R23" s="73">
        <f t="shared" si="6"/>
        <v>78038047.920362309</v>
      </c>
      <c r="S23" s="5"/>
      <c r="T23" s="5"/>
      <c r="U23" s="7"/>
    </row>
    <row r="24" spans="1:25" x14ac:dyDescent="0.25">
      <c r="A24" s="15">
        <v>44287</v>
      </c>
      <c r="B24" s="13">
        <v>2021</v>
      </c>
      <c r="C24" s="11"/>
      <c r="D24" s="23">
        <v>220.24</v>
      </c>
      <c r="E24" s="68">
        <v>1.45</v>
      </c>
      <c r="F24" s="69">
        <v>771480.62</v>
      </c>
      <c r="G24" s="16">
        <v>136</v>
      </c>
      <c r="H24" s="16">
        <v>0</v>
      </c>
      <c r="I24" s="11"/>
      <c r="J24" s="66">
        <f t="shared" si="0"/>
        <v>565.62033275459999</v>
      </c>
      <c r="K24" s="13">
        <f t="shared" si="1"/>
        <v>100.371630810152</v>
      </c>
      <c r="L24" s="13">
        <f t="shared" si="2"/>
        <v>2.245076047325</v>
      </c>
      <c r="M24" s="13">
        <f t="shared" si="3"/>
        <v>2244.3409648714519</v>
      </c>
      <c r="N24" s="13">
        <f t="shared" si="4"/>
        <v>-484.55135209040003</v>
      </c>
      <c r="O24" s="13">
        <f t="shared" si="5"/>
        <v>0</v>
      </c>
      <c r="P24" s="16">
        <v>1003.34018</v>
      </c>
      <c r="Q24" s="16">
        <v>30</v>
      </c>
      <c r="R24" s="73">
        <f t="shared" si="6"/>
        <v>73084100.953707591</v>
      </c>
      <c r="S24" s="5"/>
      <c r="T24" s="5"/>
      <c r="U24" s="72" t="s">
        <v>15</v>
      </c>
      <c r="V24" s="72"/>
      <c r="W24" s="72"/>
      <c r="X24" s="74"/>
      <c r="Y24" s="72"/>
    </row>
    <row r="25" spans="1:25" x14ac:dyDescent="0.25">
      <c r="A25" s="15">
        <v>44317</v>
      </c>
      <c r="B25" s="13">
        <v>2021</v>
      </c>
      <c r="C25" s="11"/>
      <c r="D25" s="23">
        <v>68.61</v>
      </c>
      <c r="E25" s="68">
        <v>50.69</v>
      </c>
      <c r="F25" s="69">
        <v>771480.62</v>
      </c>
      <c r="G25" s="16">
        <v>137</v>
      </c>
      <c r="H25" s="16">
        <v>0</v>
      </c>
      <c r="I25" s="11"/>
      <c r="J25" s="66">
        <f t="shared" si="0"/>
        <v>565.62033275459999</v>
      </c>
      <c r="K25" s="13">
        <f t="shared" si="1"/>
        <v>31.268151061952999</v>
      </c>
      <c r="L25" s="13">
        <f t="shared" si="2"/>
        <v>78.48476195786499</v>
      </c>
      <c r="M25" s="13">
        <f t="shared" si="3"/>
        <v>2244.3409648714519</v>
      </c>
      <c r="N25" s="13">
        <f t="shared" si="4"/>
        <v>-488.11422967930002</v>
      </c>
      <c r="O25" s="13">
        <f t="shared" si="5"/>
        <v>0</v>
      </c>
      <c r="P25" s="16">
        <v>1003.24011</v>
      </c>
      <c r="Q25" s="16">
        <v>31</v>
      </c>
      <c r="R25" s="73">
        <f t="shared" si="6"/>
        <v>75623837.603807867</v>
      </c>
      <c r="S25" s="5"/>
      <c r="T25" s="5"/>
      <c r="U25" s="72" t="s">
        <v>16</v>
      </c>
      <c r="V25" s="76">
        <v>2505.5868476457899</v>
      </c>
      <c r="W25" s="76" t="s">
        <v>17</v>
      </c>
      <c r="X25" s="76">
        <v>124.827319069634</v>
      </c>
      <c r="Y25" s="72"/>
    </row>
    <row r="26" spans="1:25" x14ac:dyDescent="0.25">
      <c r="A26" s="15">
        <v>44348</v>
      </c>
      <c r="B26" s="13">
        <v>2021</v>
      </c>
      <c r="C26" s="11"/>
      <c r="D26" s="23">
        <v>2.73</v>
      </c>
      <c r="E26" s="68">
        <v>145.18</v>
      </c>
      <c r="F26" s="69">
        <v>771480.62</v>
      </c>
      <c r="G26" s="16">
        <v>138</v>
      </c>
      <c r="H26" s="16">
        <v>0</v>
      </c>
      <c r="I26" s="11"/>
      <c r="J26" s="66">
        <f t="shared" si="0"/>
        <v>565.62033275459999</v>
      </c>
      <c r="K26" s="13">
        <f t="shared" si="1"/>
        <v>1.2441634222290001</v>
      </c>
      <c r="L26" s="13">
        <f t="shared" si="2"/>
        <v>224.78630382802999</v>
      </c>
      <c r="M26" s="13">
        <f t="shared" si="3"/>
        <v>2244.3409648714519</v>
      </c>
      <c r="N26" s="13">
        <f t="shared" si="4"/>
        <v>-491.67710726820002</v>
      </c>
      <c r="O26" s="13">
        <f t="shared" si="5"/>
        <v>0</v>
      </c>
      <c r="P26" s="16">
        <v>1003.14004</v>
      </c>
      <c r="Q26" s="16">
        <v>30</v>
      </c>
      <c r="R26" s="73">
        <f t="shared" si="6"/>
        <v>76569117.222167596</v>
      </c>
      <c r="S26" s="5"/>
      <c r="T26" s="5"/>
      <c r="U26" s="72" t="s">
        <v>18</v>
      </c>
      <c r="V26" s="76">
        <v>200107.209706903</v>
      </c>
      <c r="W26" s="76" t="s">
        <v>19</v>
      </c>
      <c r="X26" s="76">
        <v>41.896615626297802</v>
      </c>
      <c r="Y26" s="72"/>
    </row>
    <row r="27" spans="1:25" x14ac:dyDescent="0.25">
      <c r="A27" s="15">
        <v>44378</v>
      </c>
      <c r="B27" s="13">
        <v>2021</v>
      </c>
      <c r="C27" s="11"/>
      <c r="D27" s="23">
        <v>0</v>
      </c>
      <c r="E27" s="68">
        <v>268.19</v>
      </c>
      <c r="F27" s="69">
        <v>771480.62</v>
      </c>
      <c r="G27" s="16">
        <v>139</v>
      </c>
      <c r="H27" s="16">
        <v>0</v>
      </c>
      <c r="I27" s="11"/>
      <c r="J27" s="66">
        <f t="shared" si="0"/>
        <v>565.62033275459999</v>
      </c>
      <c r="K27" s="13">
        <f t="shared" si="1"/>
        <v>0</v>
      </c>
      <c r="L27" s="13">
        <f t="shared" si="2"/>
        <v>415.24616905661497</v>
      </c>
      <c r="M27" s="13">
        <f t="shared" si="3"/>
        <v>2244.3409648714519</v>
      </c>
      <c r="N27" s="13">
        <f t="shared" si="4"/>
        <v>-495.23998485710001</v>
      </c>
      <c r="O27" s="13">
        <f t="shared" si="5"/>
        <v>0</v>
      </c>
      <c r="P27" s="16">
        <v>1003.03999</v>
      </c>
      <c r="Q27" s="16">
        <v>31</v>
      </c>
      <c r="R27" s="73">
        <f t="shared" si="6"/>
        <v>84886263.225789875</v>
      </c>
      <c r="S27" s="5"/>
      <c r="T27" s="5"/>
      <c r="U27" s="72" t="s">
        <v>20</v>
      </c>
      <c r="V27" s="76">
        <v>0.89211236643736902</v>
      </c>
      <c r="W27" s="76" t="s">
        <v>21</v>
      </c>
      <c r="X27" s="76">
        <v>0.88738045268462196</v>
      </c>
      <c r="Y27" s="72"/>
    </row>
    <row r="28" spans="1:25" x14ac:dyDescent="0.25">
      <c r="A28" s="15">
        <v>44409</v>
      </c>
      <c r="B28" s="13">
        <v>2021</v>
      </c>
      <c r="C28" s="11"/>
      <c r="D28" s="23">
        <v>0</v>
      </c>
      <c r="E28" s="68">
        <v>239.59</v>
      </c>
      <c r="F28" s="69">
        <v>771480.62</v>
      </c>
      <c r="G28" s="16">
        <v>140</v>
      </c>
      <c r="H28" s="16">
        <v>0</v>
      </c>
      <c r="I28" s="11"/>
      <c r="J28" s="66">
        <f t="shared" si="0"/>
        <v>565.62033275459999</v>
      </c>
      <c r="K28" s="13">
        <f t="shared" si="1"/>
        <v>0</v>
      </c>
      <c r="L28" s="13">
        <f t="shared" si="2"/>
        <v>370.96397943351496</v>
      </c>
      <c r="M28" s="13">
        <f t="shared" si="3"/>
        <v>2244.3409648714519</v>
      </c>
      <c r="N28" s="13">
        <f t="shared" si="4"/>
        <v>-498.80286244600001</v>
      </c>
      <c r="O28" s="13">
        <f t="shared" si="5"/>
        <v>0</v>
      </c>
      <c r="P28" s="16">
        <v>1002.93994</v>
      </c>
      <c r="Q28" s="16">
        <v>31</v>
      </c>
      <c r="R28" s="73">
        <f t="shared" si="6"/>
        <v>83390238.501140758</v>
      </c>
      <c r="S28" s="5"/>
      <c r="T28" s="5"/>
      <c r="U28" s="72" t="s">
        <v>22</v>
      </c>
      <c r="V28" s="76">
        <v>180.03620493941301</v>
      </c>
      <c r="W28" s="76" t="s">
        <v>23</v>
      </c>
      <c r="X28" s="76">
        <v>2.2031039186074201E-52</v>
      </c>
    </row>
    <row r="29" spans="1:25" x14ac:dyDescent="0.25">
      <c r="A29" s="15">
        <v>44440</v>
      </c>
      <c r="B29" s="13">
        <v>2021</v>
      </c>
      <c r="C29" s="11"/>
      <c r="D29" s="23">
        <v>5.21</v>
      </c>
      <c r="E29" s="68">
        <v>132.94999999999999</v>
      </c>
      <c r="F29" s="69">
        <v>771480.62</v>
      </c>
      <c r="G29" s="16">
        <v>141</v>
      </c>
      <c r="H29" s="16">
        <v>0</v>
      </c>
      <c r="I29" s="11"/>
      <c r="J29" s="66">
        <f t="shared" si="0"/>
        <v>565.62033275459999</v>
      </c>
      <c r="K29" s="13">
        <f t="shared" si="1"/>
        <v>2.374392465133</v>
      </c>
      <c r="L29" s="13">
        <f t="shared" si="2"/>
        <v>205.85024861507497</v>
      </c>
      <c r="M29" s="13">
        <f t="shared" si="3"/>
        <v>2244.3409648714519</v>
      </c>
      <c r="N29" s="13">
        <f t="shared" si="4"/>
        <v>-502.3657400349</v>
      </c>
      <c r="O29" s="13">
        <f t="shared" si="5"/>
        <v>0</v>
      </c>
      <c r="P29" s="16">
        <v>1002.83991</v>
      </c>
      <c r="Q29" s="16">
        <v>30</v>
      </c>
      <c r="R29" s="73">
        <f t="shared" si="6"/>
        <v>75688947.048353076</v>
      </c>
      <c r="S29" s="5"/>
      <c r="T29" s="5"/>
      <c r="U29" s="72" t="s">
        <v>24</v>
      </c>
      <c r="V29" s="76">
        <v>-9.5775870146405802E-4</v>
      </c>
      <c r="W29" s="76" t="s">
        <v>25</v>
      </c>
      <c r="X29" s="76">
        <v>1.9740016496322901</v>
      </c>
    </row>
    <row r="30" spans="1:25" x14ac:dyDescent="0.25">
      <c r="A30" s="15">
        <v>44470</v>
      </c>
      <c r="B30" s="13">
        <v>2021</v>
      </c>
      <c r="C30" s="11"/>
      <c r="D30" s="23">
        <v>90.66</v>
      </c>
      <c r="E30" s="68">
        <v>27.9</v>
      </c>
      <c r="F30" s="69">
        <v>771480.62</v>
      </c>
      <c r="G30" s="16">
        <v>142</v>
      </c>
      <c r="H30" s="16">
        <v>0</v>
      </c>
      <c r="I30" s="11"/>
      <c r="J30" s="66">
        <f t="shared" si="0"/>
        <v>565.62033275459999</v>
      </c>
      <c r="K30" s="13">
        <f t="shared" si="1"/>
        <v>41.317163318417997</v>
      </c>
      <c r="L30" s="13">
        <f t="shared" si="2"/>
        <v>43.198359807149998</v>
      </c>
      <c r="M30" s="13">
        <f t="shared" si="3"/>
        <v>2244.3409648714519</v>
      </c>
      <c r="N30" s="13">
        <f t="shared" si="4"/>
        <v>-505.92861762380005</v>
      </c>
      <c r="O30" s="13">
        <f t="shared" si="5"/>
        <v>0</v>
      </c>
      <c r="P30" s="16">
        <v>1002.73988</v>
      </c>
      <c r="Q30" s="16">
        <v>31</v>
      </c>
      <c r="R30" s="73">
        <f t="shared" si="6"/>
        <v>74247868.695936784</v>
      </c>
      <c r="S30" s="5"/>
      <c r="T30" s="5"/>
      <c r="U30" s="5"/>
    </row>
    <row r="31" spans="1:25" x14ac:dyDescent="0.25">
      <c r="A31" s="15">
        <v>44501</v>
      </c>
      <c r="B31" s="13">
        <v>2021</v>
      </c>
      <c r="C31" s="11"/>
      <c r="D31" s="23">
        <v>264.88</v>
      </c>
      <c r="E31" s="68">
        <v>0.69</v>
      </c>
      <c r="F31" s="69">
        <v>771480.62</v>
      </c>
      <c r="G31" s="16">
        <v>143</v>
      </c>
      <c r="H31" s="16">
        <v>0</v>
      </c>
      <c r="I31" s="11"/>
      <c r="J31" s="66">
        <f t="shared" si="0"/>
        <v>565.62033275459999</v>
      </c>
      <c r="K31" s="13">
        <f t="shared" si="1"/>
        <v>120.715753582424</v>
      </c>
      <c r="L31" s="13">
        <f t="shared" si="2"/>
        <v>1.0683465328649999</v>
      </c>
      <c r="M31" s="13">
        <f t="shared" si="3"/>
        <v>2244.3409648714519</v>
      </c>
      <c r="N31" s="13">
        <f t="shared" si="4"/>
        <v>-509.49149521270004</v>
      </c>
      <c r="O31" s="13">
        <f t="shared" si="5"/>
        <v>0</v>
      </c>
      <c r="P31" s="16">
        <v>1002.63986</v>
      </c>
      <c r="Q31" s="16">
        <v>30</v>
      </c>
      <c r="R31" s="73">
        <f t="shared" si="6"/>
        <v>72859449.411473095</v>
      </c>
      <c r="S31" s="5"/>
      <c r="T31" s="5"/>
      <c r="U31" s="5"/>
    </row>
    <row r="32" spans="1:25" x14ac:dyDescent="0.25">
      <c r="A32" s="15">
        <v>44531</v>
      </c>
      <c r="B32" s="13">
        <v>2021</v>
      </c>
      <c r="C32" s="11"/>
      <c r="D32" s="23">
        <v>413.65</v>
      </c>
      <c r="E32" s="68">
        <v>0</v>
      </c>
      <c r="F32" s="69">
        <v>771480.62</v>
      </c>
      <c r="G32" s="16">
        <v>144</v>
      </c>
      <c r="H32" s="16">
        <v>1</v>
      </c>
      <c r="I32" s="11"/>
      <c r="J32" s="66">
        <f t="shared" si="0"/>
        <v>565.62033275459999</v>
      </c>
      <c r="K32" s="13">
        <f t="shared" si="1"/>
        <v>188.515824031145</v>
      </c>
      <c r="L32" s="13">
        <f t="shared" si="2"/>
        <v>0</v>
      </c>
      <c r="M32" s="13">
        <f t="shared" si="3"/>
        <v>2244.3409648714519</v>
      </c>
      <c r="N32" s="13">
        <f t="shared" si="4"/>
        <v>-513.05437280160004</v>
      </c>
      <c r="O32" s="13">
        <f t="shared" si="5"/>
        <v>-107.51272321730001</v>
      </c>
      <c r="P32" s="16">
        <v>1002.53986</v>
      </c>
      <c r="Q32" s="16">
        <v>31</v>
      </c>
      <c r="R32" s="73">
        <f t="shared" si="6"/>
        <v>73902437.110076457</v>
      </c>
    </row>
    <row r="33" spans="1:18" x14ac:dyDescent="0.25">
      <c r="A33" s="4"/>
      <c r="B33" s="5"/>
      <c r="C33" s="5"/>
      <c r="D33" s="5"/>
      <c r="E33" s="5"/>
      <c r="F33" s="55"/>
      <c r="G33" s="5"/>
      <c r="H33" s="5"/>
      <c r="I33" s="5"/>
      <c r="J33" s="5"/>
      <c r="K33" s="5"/>
      <c r="L33" s="5"/>
      <c r="M33" s="5"/>
      <c r="N33" s="5"/>
      <c r="O33" s="5"/>
    </row>
    <row r="34" spans="1:18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8" x14ac:dyDescent="0.25"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25"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 x14ac:dyDescent="0.25"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9D3B9-6A7A-484D-AAC6-714463E6A52A}">
  <dimension ref="A1:V63"/>
  <sheetViews>
    <sheetView workbookViewId="0">
      <selection activeCell="M11" sqref="M11"/>
    </sheetView>
  </sheetViews>
  <sheetFormatPr defaultColWidth="23.140625" defaultRowHeight="15" x14ac:dyDescent="0.25"/>
  <cols>
    <col min="1" max="1" width="25" customWidth="1"/>
    <col min="2" max="2" width="10.85546875" bestFit="1" customWidth="1"/>
    <col min="3" max="3" width="5" bestFit="1" customWidth="1"/>
    <col min="4" max="4" width="16.5703125" bestFit="1" customWidth="1"/>
    <col min="5" max="5" width="15" bestFit="1" customWidth="1"/>
    <col min="6" max="6" width="16.85546875" bestFit="1" customWidth="1"/>
    <col min="7" max="7" width="15" bestFit="1" customWidth="1"/>
    <col min="8" max="8" width="10.7109375" bestFit="1" customWidth="1"/>
    <col min="9" max="9" width="7.85546875" bestFit="1" customWidth="1"/>
    <col min="10" max="10" width="6.85546875" customWidth="1"/>
    <col min="11" max="11" width="9.5703125" bestFit="1" customWidth="1"/>
    <col min="12" max="14" width="12" bestFit="1" customWidth="1"/>
    <col min="15" max="16" width="12.7109375" bestFit="1" customWidth="1"/>
    <col min="17" max="17" width="14" customWidth="1"/>
    <col min="18" max="18" width="13.28515625" bestFit="1" customWidth="1"/>
    <col min="19" max="19" width="16.5703125" bestFit="1" customWidth="1"/>
    <col min="20" max="20" width="11.5703125" bestFit="1" customWidth="1"/>
    <col min="21" max="21" width="15" bestFit="1" customWidth="1"/>
  </cols>
  <sheetData>
    <row r="1" spans="2:21" ht="14.25" customHeight="1" thickBot="1" x14ac:dyDescent="0.3">
      <c r="Q1" s="79" t="s">
        <v>32</v>
      </c>
      <c r="R1" s="79"/>
      <c r="S1" s="79"/>
      <c r="T1" s="79"/>
      <c r="U1" s="79"/>
    </row>
    <row r="2" spans="2:21" x14ac:dyDescent="0.25">
      <c r="B2" s="30" t="s">
        <v>6</v>
      </c>
      <c r="C2" s="31" t="s">
        <v>5</v>
      </c>
      <c r="D2" s="30" t="s">
        <v>35</v>
      </c>
      <c r="E2" s="31" t="s">
        <v>54</v>
      </c>
      <c r="F2" s="67" t="s">
        <v>36</v>
      </c>
      <c r="G2" s="56" t="s">
        <v>55</v>
      </c>
      <c r="Q2" s="79" t="s">
        <v>33</v>
      </c>
      <c r="R2" s="79"/>
      <c r="S2" s="79"/>
      <c r="T2" s="79"/>
      <c r="U2" s="79"/>
    </row>
    <row r="3" spans="2:21" ht="15.75" thickBot="1" x14ac:dyDescent="0.3">
      <c r="B3" s="59"/>
      <c r="C3" s="32"/>
      <c r="D3" s="59" t="s">
        <v>37</v>
      </c>
      <c r="E3" s="32" t="s">
        <v>38</v>
      </c>
      <c r="F3" s="33" t="s">
        <v>39</v>
      </c>
      <c r="G3" s="71" t="s">
        <v>56</v>
      </c>
      <c r="Q3" s="79" t="s">
        <v>34</v>
      </c>
      <c r="R3" s="79"/>
      <c r="S3" s="79"/>
      <c r="T3" s="79"/>
      <c r="U3" s="79"/>
    </row>
    <row r="4" spans="2:21" x14ac:dyDescent="0.25">
      <c r="B4" s="52" t="s">
        <v>40</v>
      </c>
      <c r="C4" s="54">
        <v>2020</v>
      </c>
      <c r="D4" s="34">
        <v>75879286</v>
      </c>
      <c r="E4" s="35">
        <f>U22</f>
        <v>73467531.526905715</v>
      </c>
      <c r="F4" s="36">
        <f>U37</f>
        <v>74683228.599666283</v>
      </c>
      <c r="G4" s="40">
        <f>U52</f>
        <v>69853385.01332964</v>
      </c>
      <c r="Q4" s="29"/>
      <c r="R4" s="29"/>
      <c r="S4" s="29"/>
      <c r="T4" s="29"/>
      <c r="U4" s="29"/>
    </row>
    <row r="5" spans="2:21" x14ac:dyDescent="0.25">
      <c r="B5" s="2" t="s">
        <v>41</v>
      </c>
      <c r="C5" s="37">
        <v>2020</v>
      </c>
      <c r="D5" s="38">
        <v>70821445</v>
      </c>
      <c r="E5" s="39">
        <f t="shared" ref="E5:E14" si="0">U23</f>
        <v>67849827.565569013</v>
      </c>
      <c r="F5" s="78">
        <f t="shared" ref="F5:F14" si="1">U38</f>
        <v>68975787.748010367</v>
      </c>
      <c r="G5" s="41">
        <f t="shared" ref="G5:G14" si="2">U53</f>
        <v>64502459.903857626</v>
      </c>
      <c r="Q5" s="79"/>
      <c r="R5" s="79" t="s">
        <v>11</v>
      </c>
      <c r="S5" s="79" t="s">
        <v>12</v>
      </c>
      <c r="T5" s="79" t="s">
        <v>13</v>
      </c>
      <c r="U5" s="80" t="s">
        <v>14</v>
      </c>
    </row>
    <row r="6" spans="2:21" x14ac:dyDescent="0.25">
      <c r="B6" s="2" t="s">
        <v>42</v>
      </c>
      <c r="C6" s="37">
        <v>2020</v>
      </c>
      <c r="D6" s="38">
        <v>70576795</v>
      </c>
      <c r="E6" s="39">
        <f t="shared" si="0"/>
        <v>62429844.236029021</v>
      </c>
      <c r="F6" s="78">
        <f t="shared" si="1"/>
        <v>73025548.248659253</v>
      </c>
      <c r="G6" s="41">
        <f t="shared" si="2"/>
        <v>68186102.587598309</v>
      </c>
      <c r="Q6" s="79" t="s">
        <v>8</v>
      </c>
      <c r="R6" s="83">
        <v>565.62033275456599</v>
      </c>
      <c r="S6" s="81">
        <v>508.84063507897201</v>
      </c>
      <c r="T6" s="81">
        <v>1.11158640596143</v>
      </c>
      <c r="U6" s="81">
        <v>0.26865482564161403</v>
      </c>
    </row>
    <row r="7" spans="2:21" x14ac:dyDescent="0.25">
      <c r="B7" s="2" t="s">
        <v>43</v>
      </c>
      <c r="C7" s="37">
        <v>2020</v>
      </c>
      <c r="D7" s="38">
        <v>60775682</v>
      </c>
      <c r="E7" s="39">
        <f>U25</f>
        <v>52186647.974208079</v>
      </c>
      <c r="F7" s="78">
        <f t="shared" si="1"/>
        <v>69388329.107430756</v>
      </c>
      <c r="G7" s="41">
        <f t="shared" si="2"/>
        <v>64704994.596726619</v>
      </c>
      <c r="Q7" s="79" t="s">
        <v>27</v>
      </c>
      <c r="R7" s="83">
        <v>0.45573751732107298</v>
      </c>
      <c r="S7" s="81">
        <v>3.2600069519069401E-2</v>
      </c>
      <c r="T7" s="81">
        <v>13.9796486340156</v>
      </c>
      <c r="U7" s="81">
        <v>1.78498928810945E-26</v>
      </c>
    </row>
    <row r="8" spans="2:21" x14ac:dyDescent="0.25">
      <c r="B8" s="2" t="s">
        <v>44</v>
      </c>
      <c r="C8" s="37">
        <v>2020</v>
      </c>
      <c r="D8" s="38">
        <v>63674133</v>
      </c>
      <c r="E8" s="39">
        <f t="shared" si="0"/>
        <v>53856128.19739753</v>
      </c>
      <c r="F8" s="78">
        <f t="shared" si="1"/>
        <v>71595930.704695255</v>
      </c>
      <c r="G8" s="41">
        <f t="shared" si="2"/>
        <v>66766087.11835862</v>
      </c>
      <c r="Q8" s="79" t="s">
        <v>28</v>
      </c>
      <c r="R8" s="83">
        <v>1.5483283084750099</v>
      </c>
      <c r="S8" s="81">
        <v>6.1224613251912002E-2</v>
      </c>
      <c r="T8" s="81">
        <v>25.2893113771798</v>
      </c>
      <c r="U8" s="81">
        <v>1.43120383246942E-48</v>
      </c>
    </row>
    <row r="9" spans="2:21" x14ac:dyDescent="0.25">
      <c r="B9" s="2" t="s">
        <v>45</v>
      </c>
      <c r="C9" s="37">
        <v>2020</v>
      </c>
      <c r="D9" s="38">
        <v>70229747</v>
      </c>
      <c r="E9" s="39">
        <f t="shared" si="0"/>
        <v>60291015.447166257</v>
      </c>
      <c r="F9" s="78">
        <f t="shared" si="1"/>
        <v>74199992.495825067</v>
      </c>
      <c r="G9" s="41">
        <f t="shared" si="2"/>
        <v>69530596.480688483</v>
      </c>
      <c r="Q9" s="79" t="s">
        <v>29</v>
      </c>
      <c r="R9" s="83">
        <v>2.9091345952809598E-3</v>
      </c>
      <c r="S9" s="81">
        <v>8.5561702152990799E-4</v>
      </c>
      <c r="T9" s="81">
        <v>3.4000429188274102</v>
      </c>
      <c r="U9" s="81">
        <v>9.2939756787968695E-4</v>
      </c>
    </row>
    <row r="10" spans="2:21" x14ac:dyDescent="0.25">
      <c r="B10" s="2" t="s">
        <v>46</v>
      </c>
      <c r="C10" s="37">
        <v>2020</v>
      </c>
      <c r="D10" s="38">
        <v>76923331</v>
      </c>
      <c r="E10" s="39">
        <f t="shared" si="0"/>
        <v>70594113.916686401</v>
      </c>
      <c r="F10" s="78">
        <f t="shared" si="1"/>
        <v>83526781.479881018</v>
      </c>
      <c r="G10" s="41">
        <f t="shared" si="2"/>
        <v>78706539.968268722</v>
      </c>
      <c r="Q10" s="79" t="s">
        <v>7</v>
      </c>
      <c r="R10" s="83">
        <v>-3.5628775888698598</v>
      </c>
      <c r="S10" s="81">
        <v>1.08011202164464</v>
      </c>
      <c r="T10" s="81">
        <v>-3.2986185853619201</v>
      </c>
      <c r="U10" s="81">
        <v>1.2966255074596999E-3</v>
      </c>
    </row>
    <row r="11" spans="2:21" x14ac:dyDescent="0.25">
      <c r="B11" s="2" t="s">
        <v>47</v>
      </c>
      <c r="C11" s="37">
        <v>2020</v>
      </c>
      <c r="D11" s="38">
        <v>73133435</v>
      </c>
      <c r="E11" s="39">
        <f t="shared" si="0"/>
        <v>66575154.149307735</v>
      </c>
      <c r="F11" s="78">
        <f t="shared" si="1"/>
        <v>79506531.794843212</v>
      </c>
      <c r="G11" s="41">
        <f t="shared" si="2"/>
        <v>74686771.059112355</v>
      </c>
      <c r="Q11" s="79" t="s">
        <v>30</v>
      </c>
      <c r="R11" s="83">
        <v>-107.512723217271</v>
      </c>
      <c r="S11" s="81">
        <v>16.0379612602325</v>
      </c>
      <c r="T11" s="81">
        <v>-6.7036402864906401</v>
      </c>
      <c r="U11" s="81">
        <v>8.1522230220409896E-10</v>
      </c>
    </row>
    <row r="12" spans="2:21" x14ac:dyDescent="0.25">
      <c r="B12" s="2" t="s">
        <v>48</v>
      </c>
      <c r="C12" s="37">
        <v>2020</v>
      </c>
      <c r="D12" s="38">
        <v>65016793</v>
      </c>
      <c r="E12" s="39">
        <f t="shared" si="0"/>
        <v>54620123.451968364</v>
      </c>
      <c r="F12" s="78">
        <f t="shared" si="1"/>
        <v>70370748.976487726</v>
      </c>
      <c r="G12" s="41">
        <f t="shared" si="2"/>
        <v>65706929.614042781</v>
      </c>
      <c r="Q12" s="29"/>
      <c r="R12" s="42"/>
      <c r="S12" s="29"/>
      <c r="T12" s="29"/>
      <c r="U12" s="29"/>
    </row>
    <row r="13" spans="2:21" x14ac:dyDescent="0.25">
      <c r="B13" s="2" t="s">
        <v>49</v>
      </c>
      <c r="C13" s="37">
        <v>2020</v>
      </c>
      <c r="D13" s="38">
        <v>63351705</v>
      </c>
      <c r="E13" s="39">
        <f t="shared" si="0"/>
        <v>55018073.376186803</v>
      </c>
      <c r="F13" s="78">
        <f t="shared" si="1"/>
        <v>69464308.459754944</v>
      </c>
      <c r="G13" s="41">
        <f t="shared" si="2"/>
        <v>64645509.131755866</v>
      </c>
      <c r="Q13" s="79" t="s">
        <v>15</v>
      </c>
      <c r="R13" s="79"/>
      <c r="S13" s="79"/>
      <c r="T13" s="80"/>
      <c r="U13" s="79"/>
    </row>
    <row r="14" spans="2:21" ht="15.75" thickBot="1" x14ac:dyDescent="0.3">
      <c r="B14" s="3" t="s">
        <v>50</v>
      </c>
      <c r="C14" s="43">
        <v>2020</v>
      </c>
      <c r="D14" s="44">
        <v>63101300</v>
      </c>
      <c r="E14" s="45">
        <f t="shared" si="0"/>
        <v>53968389.425502077</v>
      </c>
      <c r="F14" s="10">
        <f t="shared" si="1"/>
        <v>67947222.523897216</v>
      </c>
      <c r="G14" s="17">
        <f t="shared" si="2"/>
        <v>63284333.463108085</v>
      </c>
      <c r="Q14" s="79" t="s">
        <v>16</v>
      </c>
      <c r="R14" s="82">
        <v>2505.5868476457899</v>
      </c>
      <c r="S14" s="82" t="s">
        <v>17</v>
      </c>
      <c r="T14" s="82">
        <v>124.827319069634</v>
      </c>
      <c r="U14" s="79"/>
    </row>
    <row r="15" spans="2:21" x14ac:dyDescent="0.25">
      <c r="Q15" s="79" t="s">
        <v>18</v>
      </c>
      <c r="R15" s="82">
        <v>200107.209706903</v>
      </c>
      <c r="S15" s="82" t="s">
        <v>19</v>
      </c>
      <c r="T15" s="82">
        <v>41.896615626297802</v>
      </c>
      <c r="U15" s="79"/>
    </row>
    <row r="16" spans="2:21" x14ac:dyDescent="0.25">
      <c r="Q16" s="79" t="s">
        <v>20</v>
      </c>
      <c r="R16" s="82">
        <v>0.89211236643736902</v>
      </c>
      <c r="S16" s="82" t="s">
        <v>21</v>
      </c>
      <c r="T16" s="82">
        <v>0.88738045268462196</v>
      </c>
      <c r="U16" s="79"/>
    </row>
    <row r="17" spans="1:21" x14ac:dyDescent="0.25">
      <c r="Q17" s="79" t="s">
        <v>22</v>
      </c>
      <c r="R17" s="82">
        <v>180.03620493941301</v>
      </c>
      <c r="S17" s="82" t="s">
        <v>23</v>
      </c>
      <c r="T17" s="82">
        <v>2.2031039186074201E-52</v>
      </c>
    </row>
    <row r="18" spans="1:21" x14ac:dyDescent="0.25">
      <c r="Q18" s="79" t="s">
        <v>24</v>
      </c>
      <c r="R18" s="82">
        <v>-9.5775870146405802E-4</v>
      </c>
      <c r="S18" s="82" t="s">
        <v>25</v>
      </c>
      <c r="T18" s="82">
        <v>1.9740016496322901</v>
      </c>
    </row>
    <row r="21" spans="1:21" x14ac:dyDescent="0.25">
      <c r="B21" s="46" t="s">
        <v>4</v>
      </c>
      <c r="C21" s="60" t="s">
        <v>5</v>
      </c>
      <c r="D21" s="87" t="s">
        <v>26</v>
      </c>
      <c r="E21" s="88" t="s">
        <v>27</v>
      </c>
      <c r="F21" s="88" t="s">
        <v>28</v>
      </c>
      <c r="G21" s="88" t="s">
        <v>29</v>
      </c>
      <c r="H21" s="87" t="s">
        <v>7</v>
      </c>
      <c r="I21" s="87" t="s">
        <v>30</v>
      </c>
      <c r="J21" s="85"/>
      <c r="K21" s="86" t="s">
        <v>8</v>
      </c>
      <c r="L21" s="88" t="s">
        <v>27</v>
      </c>
      <c r="M21" s="88" t="s">
        <v>28</v>
      </c>
      <c r="N21" s="88" t="s">
        <v>29</v>
      </c>
      <c r="O21" s="88" t="s">
        <v>7</v>
      </c>
      <c r="P21" s="88" t="s">
        <v>30</v>
      </c>
      <c r="Q21" s="87" t="s">
        <v>31</v>
      </c>
      <c r="R21" s="88" t="s">
        <v>9</v>
      </c>
      <c r="S21" s="86" t="s">
        <v>51</v>
      </c>
      <c r="T21" s="60"/>
    </row>
    <row r="22" spans="1:21" x14ac:dyDescent="0.25">
      <c r="B22" s="21">
        <v>43831</v>
      </c>
      <c r="C22">
        <v>2020</v>
      </c>
      <c r="D22" s="47">
        <v>75879286</v>
      </c>
      <c r="E22" s="89">
        <v>427.8</v>
      </c>
      <c r="F22" s="89">
        <v>0</v>
      </c>
      <c r="G22" s="50">
        <v>744439.6</v>
      </c>
      <c r="H22">
        <v>121</v>
      </c>
      <c r="I22">
        <v>0</v>
      </c>
      <c r="K22" s="19">
        <f t="shared" ref="K22:K32" si="3">$R$6</f>
        <v>565.62033275456599</v>
      </c>
      <c r="L22">
        <f t="shared" ref="L22:L32" si="4">E22*$R$7</f>
        <v>194.96450990995504</v>
      </c>
      <c r="M22">
        <f t="shared" ref="M22:M32" si="5">F22*$R$8</f>
        <v>0</v>
      </c>
      <c r="N22">
        <f t="shared" ref="N22:N32" si="6">G22*$R$9</f>
        <v>2165.6749944571197</v>
      </c>
      <c r="O22">
        <f t="shared" ref="O22:O32" si="7">H22*$R$10</f>
        <v>-431.10818825325305</v>
      </c>
      <c r="P22">
        <f t="shared" ref="P22:P32" si="8">I22*$R$11</f>
        <v>0</v>
      </c>
      <c r="Q22" s="48">
        <v>1006</v>
      </c>
      <c r="R22" s="49">
        <v>31</v>
      </c>
      <c r="S22" s="57">
        <f>SUM(K22:P22)*Q22*R22</f>
        <v>77813799.321609542</v>
      </c>
      <c r="T22" s="57">
        <f>$T$33/12</f>
        <v>4346267.794703831</v>
      </c>
      <c r="U22" s="53">
        <f>S22-T22</f>
        <v>73467531.526905715</v>
      </c>
    </row>
    <row r="23" spans="1:21" x14ac:dyDescent="0.25">
      <c r="B23" s="21">
        <v>43862</v>
      </c>
      <c r="C23">
        <v>2020</v>
      </c>
      <c r="D23" s="47">
        <v>70821445</v>
      </c>
      <c r="E23" s="89">
        <v>445.2</v>
      </c>
      <c r="F23" s="89">
        <v>0</v>
      </c>
      <c r="G23" s="50">
        <v>744439.6</v>
      </c>
      <c r="H23">
        <v>122</v>
      </c>
      <c r="I23">
        <v>0</v>
      </c>
      <c r="K23" s="19">
        <f t="shared" si="3"/>
        <v>565.62033275456599</v>
      </c>
      <c r="L23">
        <f t="shared" si="4"/>
        <v>202.89434271134169</v>
      </c>
      <c r="M23">
        <f t="shared" si="5"/>
        <v>0</v>
      </c>
      <c r="N23">
        <f t="shared" si="6"/>
        <v>2165.6749944571197</v>
      </c>
      <c r="O23">
        <f t="shared" si="7"/>
        <v>-434.67106584212291</v>
      </c>
      <c r="P23">
        <f t="shared" si="8"/>
        <v>0</v>
      </c>
      <c r="Q23" s="48">
        <v>996</v>
      </c>
      <c r="R23" s="49">
        <v>29</v>
      </c>
      <c r="S23" s="57">
        <f t="shared" ref="S23:S32" si="9">SUM(K23:P23)*Q23*R23</f>
        <v>72196095.36027284</v>
      </c>
      <c r="T23" s="57">
        <f t="shared" ref="T23:T32" si="10">$T$33/12</f>
        <v>4346267.794703831</v>
      </c>
      <c r="U23" s="53">
        <f t="shared" ref="U23:U32" si="11">S23-T23</f>
        <v>67849827.565569013</v>
      </c>
    </row>
    <row r="24" spans="1:21" x14ac:dyDescent="0.25">
      <c r="B24" s="21">
        <v>43891</v>
      </c>
      <c r="C24">
        <v>2020</v>
      </c>
      <c r="D24" s="47">
        <v>70576795</v>
      </c>
      <c r="E24" s="89">
        <v>316</v>
      </c>
      <c r="F24" s="89">
        <v>0</v>
      </c>
      <c r="G24" s="50">
        <v>678238</v>
      </c>
      <c r="H24">
        <v>123</v>
      </c>
      <c r="I24">
        <v>1</v>
      </c>
      <c r="K24" s="19">
        <f t="shared" si="3"/>
        <v>565.62033275456599</v>
      </c>
      <c r="L24">
        <f t="shared" si="4"/>
        <v>144.01305547345908</v>
      </c>
      <c r="M24">
        <f t="shared" si="5"/>
        <v>0</v>
      </c>
      <c r="N24">
        <f t="shared" si="6"/>
        <v>1973.0856296341676</v>
      </c>
      <c r="O24">
        <f t="shared" si="7"/>
        <v>-438.23394343099278</v>
      </c>
      <c r="P24">
        <f t="shared" si="8"/>
        <v>-107.512723217271</v>
      </c>
      <c r="Q24" s="48">
        <v>1008</v>
      </c>
      <c r="R24" s="49">
        <v>31</v>
      </c>
      <c r="S24" s="57">
        <f t="shared" si="9"/>
        <v>66776112.030732855</v>
      </c>
      <c r="T24" s="57">
        <f t="shared" si="10"/>
        <v>4346267.794703831</v>
      </c>
      <c r="U24" s="53">
        <f t="shared" si="11"/>
        <v>62429844.236029021</v>
      </c>
    </row>
    <row r="25" spans="1:21" x14ac:dyDescent="0.25">
      <c r="B25" s="21">
        <v>43922</v>
      </c>
      <c r="C25">
        <v>2020</v>
      </c>
      <c r="D25" s="47">
        <v>60775682</v>
      </c>
      <c r="E25" s="89">
        <v>241.00000000000003</v>
      </c>
      <c r="F25" s="89">
        <v>0</v>
      </c>
      <c r="G25" s="50">
        <v>599261.1</v>
      </c>
      <c r="H25">
        <v>124</v>
      </c>
      <c r="I25">
        <v>1</v>
      </c>
      <c r="K25" s="19">
        <f t="shared" si="3"/>
        <v>565.62033275456599</v>
      </c>
      <c r="L25">
        <f t="shared" si="4"/>
        <v>109.8327416743786</v>
      </c>
      <c r="M25">
        <f t="shared" si="5"/>
        <v>0</v>
      </c>
      <c r="N25">
        <f t="shared" si="6"/>
        <v>1743.3311976161226</v>
      </c>
      <c r="O25">
        <f t="shared" si="7"/>
        <v>-441.79682101986259</v>
      </c>
      <c r="P25">
        <f t="shared" si="8"/>
        <v>-107.512723217271</v>
      </c>
      <c r="Q25" s="48">
        <v>1008</v>
      </c>
      <c r="R25" s="49">
        <v>30</v>
      </c>
      <c r="S25" s="57">
        <f t="shared" si="9"/>
        <v>56532915.768911913</v>
      </c>
      <c r="T25" s="57">
        <f t="shared" si="10"/>
        <v>4346267.794703831</v>
      </c>
      <c r="U25" s="53">
        <f t="shared" si="11"/>
        <v>52186647.974208079</v>
      </c>
    </row>
    <row r="26" spans="1:21" x14ac:dyDescent="0.25">
      <c r="A26" t="s">
        <v>52</v>
      </c>
      <c r="B26" s="21">
        <v>43952</v>
      </c>
      <c r="C26">
        <v>2020</v>
      </c>
      <c r="D26" s="47">
        <v>63674133</v>
      </c>
      <c r="E26" s="89">
        <v>122.60000000000001</v>
      </c>
      <c r="F26" s="89">
        <v>35.1</v>
      </c>
      <c r="G26" s="50">
        <v>599261.1</v>
      </c>
      <c r="H26">
        <v>125</v>
      </c>
      <c r="I26">
        <v>1</v>
      </c>
      <c r="K26" s="19">
        <f t="shared" si="3"/>
        <v>565.62033275456599</v>
      </c>
      <c r="L26">
        <f t="shared" si="4"/>
        <v>55.873419623563549</v>
      </c>
      <c r="M26">
        <f t="shared" si="5"/>
        <v>54.346323627472849</v>
      </c>
      <c r="N26">
        <f t="shared" si="6"/>
        <v>1743.3311976161226</v>
      </c>
      <c r="O26">
        <f t="shared" si="7"/>
        <v>-445.35969860873246</v>
      </c>
      <c r="P26">
        <f t="shared" si="8"/>
        <v>-107.512723217271</v>
      </c>
      <c r="Q26" s="48">
        <v>1006</v>
      </c>
      <c r="R26" s="49">
        <v>31</v>
      </c>
      <c r="S26" s="57">
        <f t="shared" si="9"/>
        <v>58202395.992101364</v>
      </c>
      <c r="T26" s="57">
        <f t="shared" si="10"/>
        <v>4346267.794703831</v>
      </c>
      <c r="U26" s="53">
        <f t="shared" si="11"/>
        <v>53856128.19739753</v>
      </c>
    </row>
    <row r="27" spans="1:21" x14ac:dyDescent="0.25">
      <c r="B27" s="21">
        <v>43983</v>
      </c>
      <c r="C27">
        <v>2020</v>
      </c>
      <c r="D27" s="47">
        <v>70229747</v>
      </c>
      <c r="E27" s="89">
        <v>3.0999999999999996</v>
      </c>
      <c r="F27" s="89">
        <v>182.39999999999995</v>
      </c>
      <c r="G27" s="50">
        <v>599261.1</v>
      </c>
      <c r="H27">
        <v>126</v>
      </c>
      <c r="I27">
        <v>0</v>
      </c>
      <c r="K27" s="19">
        <f t="shared" si="3"/>
        <v>565.62033275456599</v>
      </c>
      <c r="L27">
        <f t="shared" si="4"/>
        <v>1.4127863036953261</v>
      </c>
      <c r="M27">
        <f t="shared" si="5"/>
        <v>282.41508346584175</v>
      </c>
      <c r="N27">
        <f t="shared" si="6"/>
        <v>1743.3311976161226</v>
      </c>
      <c r="O27">
        <f t="shared" si="7"/>
        <v>-448.92257619760233</v>
      </c>
      <c r="P27">
        <f t="shared" si="8"/>
        <v>0</v>
      </c>
      <c r="Q27" s="48">
        <v>1005</v>
      </c>
      <c r="R27" s="49">
        <v>30</v>
      </c>
      <c r="S27" s="57">
        <f t="shared" si="9"/>
        <v>64637283.24187009</v>
      </c>
      <c r="T27" s="57">
        <f t="shared" si="10"/>
        <v>4346267.794703831</v>
      </c>
      <c r="U27" s="53">
        <f t="shared" si="11"/>
        <v>60291015.447166257</v>
      </c>
    </row>
    <row r="28" spans="1:21" x14ac:dyDescent="0.25">
      <c r="B28" s="21">
        <v>44013</v>
      </c>
      <c r="C28">
        <v>2020</v>
      </c>
      <c r="D28" s="47">
        <v>76923331</v>
      </c>
      <c r="E28" s="89">
        <v>0</v>
      </c>
      <c r="F28" s="89">
        <v>326.5</v>
      </c>
      <c r="G28" s="50">
        <v>615006.4</v>
      </c>
      <c r="H28">
        <v>127</v>
      </c>
      <c r="I28">
        <v>0</v>
      </c>
      <c r="K28" s="19">
        <f t="shared" si="3"/>
        <v>565.62033275456599</v>
      </c>
      <c r="L28">
        <f t="shared" si="4"/>
        <v>0</v>
      </c>
      <c r="M28">
        <f t="shared" si="5"/>
        <v>505.52919271709072</v>
      </c>
      <c r="N28">
        <f t="shared" si="6"/>
        <v>1789.1363945592002</v>
      </c>
      <c r="O28">
        <f t="shared" si="7"/>
        <v>-452.48545378647219</v>
      </c>
      <c r="P28">
        <f t="shared" si="8"/>
        <v>0</v>
      </c>
      <c r="Q28" s="48">
        <v>1004</v>
      </c>
      <c r="R28" s="49">
        <v>31</v>
      </c>
      <c r="S28" s="57">
        <f t="shared" si="9"/>
        <v>74940381.711390227</v>
      </c>
      <c r="T28" s="57">
        <f t="shared" si="10"/>
        <v>4346267.794703831</v>
      </c>
      <c r="U28" s="53">
        <f t="shared" si="11"/>
        <v>70594113.916686401</v>
      </c>
    </row>
    <row r="29" spans="1:21" x14ac:dyDescent="0.25">
      <c r="B29" s="21">
        <v>44044</v>
      </c>
      <c r="C29">
        <v>2020</v>
      </c>
      <c r="D29" s="47">
        <v>73133435</v>
      </c>
      <c r="E29" s="89">
        <v>0</v>
      </c>
      <c r="F29" s="89">
        <v>245.54999999999998</v>
      </c>
      <c r="G29" s="50">
        <v>615006.4</v>
      </c>
      <c r="H29">
        <v>128</v>
      </c>
      <c r="I29">
        <v>0</v>
      </c>
      <c r="K29" s="19">
        <f t="shared" si="3"/>
        <v>565.62033275456599</v>
      </c>
      <c r="L29">
        <f t="shared" si="4"/>
        <v>0</v>
      </c>
      <c r="M29">
        <f t="shared" si="5"/>
        <v>380.19201614603867</v>
      </c>
      <c r="N29">
        <f t="shared" si="6"/>
        <v>1789.1363945592002</v>
      </c>
      <c r="O29">
        <f t="shared" si="7"/>
        <v>-456.04833137534206</v>
      </c>
      <c r="P29">
        <f t="shared" si="8"/>
        <v>0</v>
      </c>
      <c r="Q29" s="48">
        <v>1003.89986</v>
      </c>
      <c r="R29" s="49">
        <v>31</v>
      </c>
      <c r="S29" s="57">
        <f t="shared" si="9"/>
        <v>70921421.944011569</v>
      </c>
      <c r="T29" s="57">
        <f t="shared" si="10"/>
        <v>4346267.794703831</v>
      </c>
      <c r="U29" s="53">
        <f t="shared" si="11"/>
        <v>66575154.149307735</v>
      </c>
    </row>
    <row r="30" spans="1:21" x14ac:dyDescent="0.25">
      <c r="B30" s="21">
        <v>44075</v>
      </c>
      <c r="C30">
        <v>2020</v>
      </c>
      <c r="D30" s="47">
        <v>65016793</v>
      </c>
      <c r="E30" s="89">
        <v>6.7999999999999989</v>
      </c>
      <c r="F30" s="89">
        <v>108.09999999999998</v>
      </c>
      <c r="G30" s="50">
        <v>615006.4</v>
      </c>
      <c r="H30">
        <v>129</v>
      </c>
      <c r="I30">
        <v>1</v>
      </c>
      <c r="K30" s="19">
        <f t="shared" si="3"/>
        <v>565.62033275456599</v>
      </c>
      <c r="L30">
        <f t="shared" si="4"/>
        <v>3.0990151177832956</v>
      </c>
      <c r="M30">
        <f t="shared" si="5"/>
        <v>167.37429014614855</v>
      </c>
      <c r="N30">
        <f t="shared" si="6"/>
        <v>1789.1363945592002</v>
      </c>
      <c r="O30">
        <f t="shared" si="7"/>
        <v>-459.61120896421193</v>
      </c>
      <c r="P30">
        <f t="shared" si="8"/>
        <v>-107.512723217271</v>
      </c>
      <c r="Q30" s="48">
        <v>1003.79973</v>
      </c>
      <c r="R30" s="49">
        <v>30</v>
      </c>
      <c r="S30" s="57">
        <f t="shared" si="9"/>
        <v>58966391.246672198</v>
      </c>
      <c r="T30" s="57">
        <f t="shared" si="10"/>
        <v>4346267.794703831</v>
      </c>
      <c r="U30" s="53">
        <f t="shared" si="11"/>
        <v>54620123.451968364</v>
      </c>
    </row>
    <row r="31" spans="1:21" x14ac:dyDescent="0.25">
      <c r="B31" s="21">
        <v>44105</v>
      </c>
      <c r="C31">
        <v>2020</v>
      </c>
      <c r="D31" s="47">
        <v>63351705</v>
      </c>
      <c r="E31" s="89">
        <v>116.69999999999999</v>
      </c>
      <c r="F31" s="89">
        <v>7.6999999999999993</v>
      </c>
      <c r="G31" s="50">
        <v>635199.19999999995</v>
      </c>
      <c r="H31">
        <v>130</v>
      </c>
      <c r="I31">
        <v>1</v>
      </c>
      <c r="K31" s="19">
        <f t="shared" si="3"/>
        <v>565.62033275456599</v>
      </c>
      <c r="L31">
        <f t="shared" si="4"/>
        <v>53.184568271369209</v>
      </c>
      <c r="M31">
        <f t="shared" si="5"/>
        <v>11.922127975257576</v>
      </c>
      <c r="N31">
        <f t="shared" si="6"/>
        <v>1847.8799676147894</v>
      </c>
      <c r="O31">
        <f t="shared" si="7"/>
        <v>-463.17408655308179</v>
      </c>
      <c r="P31">
        <f t="shared" si="8"/>
        <v>-107.512723217271</v>
      </c>
      <c r="Q31" s="48">
        <v>1003.69961</v>
      </c>
      <c r="R31" s="49">
        <v>31</v>
      </c>
      <c r="S31" s="57">
        <f t="shared" si="9"/>
        <v>59364341.170890637</v>
      </c>
      <c r="T31" s="57">
        <f t="shared" si="10"/>
        <v>4346267.794703831</v>
      </c>
      <c r="U31" s="53">
        <f t="shared" si="11"/>
        <v>55018073.376186803</v>
      </c>
    </row>
    <row r="32" spans="1:21" x14ac:dyDescent="0.25">
      <c r="B32" s="21">
        <v>44136</v>
      </c>
      <c r="C32">
        <v>2020</v>
      </c>
      <c r="D32" s="47">
        <v>63101300</v>
      </c>
      <c r="E32" s="89">
        <v>184.59999999999997</v>
      </c>
      <c r="F32" s="89">
        <v>8.6999999999999993</v>
      </c>
      <c r="G32" s="50">
        <v>635199.19999999995</v>
      </c>
      <c r="H32">
        <v>131</v>
      </c>
      <c r="I32">
        <v>1</v>
      </c>
      <c r="K32" s="19">
        <f t="shared" si="3"/>
        <v>565.62033275456599</v>
      </c>
      <c r="L32">
        <f t="shared" si="4"/>
        <v>84.129145697470051</v>
      </c>
      <c r="M32">
        <f t="shared" si="5"/>
        <v>13.470456283732585</v>
      </c>
      <c r="N32">
        <f t="shared" si="6"/>
        <v>1847.8799676147894</v>
      </c>
      <c r="O32">
        <f t="shared" si="7"/>
        <v>-466.73696414195166</v>
      </c>
      <c r="P32">
        <f t="shared" si="8"/>
        <v>-107.512723217271</v>
      </c>
      <c r="Q32" s="48">
        <v>1003.5995</v>
      </c>
      <c r="R32" s="49">
        <v>30</v>
      </c>
      <c r="S32" s="57">
        <f t="shared" si="9"/>
        <v>58314657.220205911</v>
      </c>
      <c r="T32" s="57">
        <f t="shared" si="10"/>
        <v>4346267.794703831</v>
      </c>
      <c r="U32" s="53">
        <f t="shared" si="11"/>
        <v>53968389.425502077</v>
      </c>
    </row>
    <row r="33" spans="1:22" x14ac:dyDescent="0.25">
      <c r="B33" s="21"/>
      <c r="D33" s="84"/>
      <c r="E33" s="47"/>
      <c r="F33" s="58"/>
      <c r="G33" s="58"/>
      <c r="I33" s="18"/>
      <c r="L33" s="19"/>
      <c r="Q33" s="48"/>
      <c r="R33" s="25"/>
      <c r="S33" s="49"/>
      <c r="T33" s="90">
        <v>52155213.536445975</v>
      </c>
      <c r="U33" s="57"/>
      <c r="V33" s="53"/>
    </row>
    <row r="36" spans="1:22" x14ac:dyDescent="0.25">
      <c r="B36" s="46" t="s">
        <v>4</v>
      </c>
      <c r="C36" s="60" t="s">
        <v>5</v>
      </c>
      <c r="D36" s="87" t="s">
        <v>26</v>
      </c>
      <c r="E36" s="88" t="s">
        <v>27</v>
      </c>
      <c r="F36" s="88" t="s">
        <v>28</v>
      </c>
      <c r="G36" s="88" t="s">
        <v>29</v>
      </c>
      <c r="H36" s="87" t="s">
        <v>7</v>
      </c>
      <c r="I36" s="87" t="s">
        <v>30</v>
      </c>
      <c r="J36" s="85"/>
      <c r="K36" s="86" t="s">
        <v>8</v>
      </c>
      <c r="L36" s="88" t="s">
        <v>27</v>
      </c>
      <c r="M36" s="88" t="s">
        <v>28</v>
      </c>
      <c r="N36" s="88" t="s">
        <v>29</v>
      </c>
      <c r="O36" s="88" t="s">
        <v>7</v>
      </c>
      <c r="P36" s="88" t="s">
        <v>30</v>
      </c>
      <c r="Q36" s="88" t="s">
        <v>9</v>
      </c>
      <c r="R36" s="87" t="s">
        <v>31</v>
      </c>
      <c r="S36" s="86" t="s">
        <v>51</v>
      </c>
      <c r="T36" s="60"/>
    </row>
    <row r="37" spans="1:22" x14ac:dyDescent="0.25">
      <c r="B37" s="21">
        <v>43831</v>
      </c>
      <c r="C37">
        <v>2020</v>
      </c>
      <c r="D37" s="47">
        <v>75879286</v>
      </c>
      <c r="E37" s="89">
        <v>427.8</v>
      </c>
      <c r="F37" s="89">
        <v>0</v>
      </c>
      <c r="G37" s="51">
        <v>757839.51</v>
      </c>
      <c r="H37">
        <v>121</v>
      </c>
      <c r="I37">
        <v>0</v>
      </c>
      <c r="K37" s="19">
        <f t="shared" ref="K37:K47" si="12">$R$6</f>
        <v>565.62033275456599</v>
      </c>
      <c r="L37">
        <f t="shared" ref="L37:L47" si="13">E37*$R$7</f>
        <v>194.96450990995504</v>
      </c>
      <c r="M37">
        <f t="shared" ref="M37:M47" si="14">F37*$R$8</f>
        <v>0</v>
      </c>
      <c r="N37">
        <f t="shared" ref="N37:N47" si="15">G37*$R$9</f>
        <v>2204.6571362117711</v>
      </c>
      <c r="O37">
        <f t="shared" ref="O37:O47" si="16">H37*$R$10</f>
        <v>-431.10818825325305</v>
      </c>
      <c r="P37">
        <f t="shared" ref="P37:P47" si="17">I37*$R$11</f>
        <v>0</v>
      </c>
      <c r="Q37" s="48">
        <v>1006</v>
      </c>
      <c r="R37" s="49">
        <v>31</v>
      </c>
      <c r="S37" s="57">
        <f>SUM(K37:P37)*Q37*R37</f>
        <v>79029496.394370109</v>
      </c>
      <c r="T37" s="57">
        <f>$T$33/12</f>
        <v>4346267.794703831</v>
      </c>
      <c r="U37" s="53">
        <f>S37-T37</f>
        <v>74683228.599666283</v>
      </c>
    </row>
    <row r="38" spans="1:22" x14ac:dyDescent="0.25">
      <c r="B38" s="21">
        <v>43862</v>
      </c>
      <c r="C38">
        <v>2020</v>
      </c>
      <c r="D38" s="47">
        <v>70821445</v>
      </c>
      <c r="E38" s="89">
        <v>445.2</v>
      </c>
      <c r="F38" s="89">
        <v>0</v>
      </c>
      <c r="G38" s="51">
        <v>757839.51</v>
      </c>
      <c r="H38">
        <v>122</v>
      </c>
      <c r="I38">
        <v>0</v>
      </c>
      <c r="K38" s="19">
        <f t="shared" si="12"/>
        <v>565.62033275456599</v>
      </c>
      <c r="L38">
        <f t="shared" si="13"/>
        <v>202.89434271134169</v>
      </c>
      <c r="M38">
        <f t="shared" si="14"/>
        <v>0</v>
      </c>
      <c r="N38">
        <f t="shared" si="15"/>
        <v>2204.6571362117711</v>
      </c>
      <c r="O38">
        <f t="shared" si="16"/>
        <v>-434.67106584212291</v>
      </c>
      <c r="P38">
        <f t="shared" si="17"/>
        <v>0</v>
      </c>
      <c r="Q38" s="48">
        <v>996</v>
      </c>
      <c r="R38" s="49">
        <v>29</v>
      </c>
      <c r="S38" s="57">
        <f t="shared" ref="S38:S47" si="18">SUM(K38:P38)*Q38*R38</f>
        <v>73322055.542714193</v>
      </c>
      <c r="T38" s="57">
        <f t="shared" ref="T38:T47" si="19">$T$33/12</f>
        <v>4346267.794703831</v>
      </c>
      <c r="U38" s="53">
        <f t="shared" ref="U38:U47" si="20">S38-T38</f>
        <v>68975787.748010367</v>
      </c>
    </row>
    <row r="39" spans="1:22" x14ac:dyDescent="0.25">
      <c r="B39" s="21">
        <v>43891</v>
      </c>
      <c r="C39">
        <v>2020</v>
      </c>
      <c r="D39" s="47">
        <v>70576795</v>
      </c>
      <c r="E39" s="89">
        <v>316</v>
      </c>
      <c r="F39" s="89">
        <v>0</v>
      </c>
      <c r="G39" s="51">
        <v>757839.51</v>
      </c>
      <c r="H39">
        <v>123</v>
      </c>
      <c r="I39">
        <v>0</v>
      </c>
      <c r="K39" s="19">
        <f t="shared" si="12"/>
        <v>565.62033275456599</v>
      </c>
      <c r="L39">
        <f t="shared" si="13"/>
        <v>144.01305547345908</v>
      </c>
      <c r="M39">
        <f t="shared" si="14"/>
        <v>0</v>
      </c>
      <c r="N39">
        <f t="shared" si="15"/>
        <v>2204.6571362117711</v>
      </c>
      <c r="O39">
        <f t="shared" si="16"/>
        <v>-438.23394343099278</v>
      </c>
      <c r="P39">
        <f t="shared" si="17"/>
        <v>0</v>
      </c>
      <c r="Q39" s="48">
        <v>1008</v>
      </c>
      <c r="R39" s="49">
        <v>31</v>
      </c>
      <c r="S39" s="57">
        <f t="shared" si="18"/>
        <v>77371816.043363079</v>
      </c>
      <c r="T39" s="57">
        <f t="shared" si="19"/>
        <v>4346267.794703831</v>
      </c>
      <c r="U39" s="53">
        <f t="shared" si="20"/>
        <v>73025548.248659253</v>
      </c>
    </row>
    <row r="40" spans="1:22" x14ac:dyDescent="0.25">
      <c r="B40" s="21">
        <v>43922</v>
      </c>
      <c r="C40">
        <v>2020</v>
      </c>
      <c r="D40" s="47">
        <v>60775682</v>
      </c>
      <c r="E40" s="89">
        <v>241.00000000000003</v>
      </c>
      <c r="F40" s="89">
        <v>0</v>
      </c>
      <c r="G40" s="51">
        <v>757839.51</v>
      </c>
      <c r="H40">
        <v>124</v>
      </c>
      <c r="I40">
        <v>0</v>
      </c>
      <c r="K40" s="19">
        <f t="shared" si="12"/>
        <v>565.62033275456599</v>
      </c>
      <c r="L40">
        <f t="shared" si="13"/>
        <v>109.8327416743786</v>
      </c>
      <c r="M40">
        <f t="shared" si="14"/>
        <v>0</v>
      </c>
      <c r="N40">
        <f t="shared" si="15"/>
        <v>2204.6571362117711</v>
      </c>
      <c r="O40">
        <f t="shared" si="16"/>
        <v>-441.79682101986259</v>
      </c>
      <c r="P40">
        <f t="shared" si="17"/>
        <v>0</v>
      </c>
      <c r="Q40" s="48">
        <v>1008</v>
      </c>
      <c r="R40" s="49">
        <v>30</v>
      </c>
      <c r="S40" s="57">
        <f t="shared" si="18"/>
        <v>73734596.902134582</v>
      </c>
      <c r="T40" s="57">
        <f t="shared" si="19"/>
        <v>4346267.794703831</v>
      </c>
      <c r="U40" s="53">
        <f t="shared" si="20"/>
        <v>69388329.107430756</v>
      </c>
    </row>
    <row r="41" spans="1:22" x14ac:dyDescent="0.25">
      <c r="B41" s="21">
        <v>43952</v>
      </c>
      <c r="C41">
        <v>2020</v>
      </c>
      <c r="D41" s="47">
        <v>63674133</v>
      </c>
      <c r="E41" s="89">
        <v>122.60000000000001</v>
      </c>
      <c r="F41" s="89">
        <v>35.1</v>
      </c>
      <c r="G41" s="51">
        <v>757839.51</v>
      </c>
      <c r="H41">
        <v>125</v>
      </c>
      <c r="I41">
        <v>0</v>
      </c>
      <c r="K41" s="19">
        <f t="shared" si="12"/>
        <v>565.62033275456599</v>
      </c>
      <c r="L41">
        <f t="shared" si="13"/>
        <v>55.873419623563549</v>
      </c>
      <c r="M41">
        <f t="shared" si="14"/>
        <v>54.346323627472849</v>
      </c>
      <c r="N41">
        <f t="shared" si="15"/>
        <v>2204.6571362117711</v>
      </c>
      <c r="O41">
        <f t="shared" si="16"/>
        <v>-445.35969860873246</v>
      </c>
      <c r="P41">
        <f t="shared" si="17"/>
        <v>0</v>
      </c>
      <c r="Q41" s="48">
        <v>1006</v>
      </c>
      <c r="R41" s="49">
        <v>31</v>
      </c>
      <c r="S41" s="57">
        <f t="shared" si="18"/>
        <v>75942198.499399081</v>
      </c>
      <c r="T41" s="57">
        <f t="shared" si="19"/>
        <v>4346267.794703831</v>
      </c>
      <c r="U41" s="53">
        <f t="shared" si="20"/>
        <v>71595930.704695255</v>
      </c>
    </row>
    <row r="42" spans="1:22" x14ac:dyDescent="0.25">
      <c r="A42" t="s">
        <v>53</v>
      </c>
      <c r="B42" s="21">
        <v>43983</v>
      </c>
      <c r="C42">
        <v>2020</v>
      </c>
      <c r="D42" s="47">
        <v>70229747</v>
      </c>
      <c r="E42" s="89">
        <v>3.0999999999999996</v>
      </c>
      <c r="F42" s="89">
        <v>182.39999999999995</v>
      </c>
      <c r="G42" s="51">
        <v>757839.51</v>
      </c>
      <c r="H42">
        <v>126</v>
      </c>
      <c r="I42">
        <v>0</v>
      </c>
      <c r="K42" s="19">
        <f t="shared" si="12"/>
        <v>565.62033275456599</v>
      </c>
      <c r="L42">
        <f t="shared" si="13"/>
        <v>1.4127863036953261</v>
      </c>
      <c r="M42">
        <f t="shared" si="14"/>
        <v>282.41508346584175</v>
      </c>
      <c r="N42">
        <f t="shared" si="15"/>
        <v>2204.6571362117711</v>
      </c>
      <c r="O42">
        <f t="shared" si="16"/>
        <v>-448.92257619760233</v>
      </c>
      <c r="P42">
        <f t="shared" si="17"/>
        <v>0</v>
      </c>
      <c r="Q42" s="48">
        <v>1005</v>
      </c>
      <c r="R42" s="49">
        <v>30</v>
      </c>
      <c r="S42" s="57">
        <f t="shared" si="18"/>
        <v>78546260.290528893</v>
      </c>
      <c r="T42" s="57">
        <f t="shared" si="19"/>
        <v>4346267.794703831</v>
      </c>
      <c r="U42" s="53">
        <f t="shared" si="20"/>
        <v>74199992.495825067</v>
      </c>
    </row>
    <row r="43" spans="1:22" x14ac:dyDescent="0.25">
      <c r="B43" s="21">
        <v>44013</v>
      </c>
      <c r="C43">
        <v>2020</v>
      </c>
      <c r="D43" s="47">
        <v>76923331</v>
      </c>
      <c r="E43" s="89">
        <v>0</v>
      </c>
      <c r="F43" s="89">
        <v>326.5</v>
      </c>
      <c r="G43" s="51">
        <v>757839.51</v>
      </c>
      <c r="H43">
        <v>127</v>
      </c>
      <c r="I43">
        <v>0</v>
      </c>
      <c r="K43" s="19">
        <f t="shared" si="12"/>
        <v>565.62033275456599</v>
      </c>
      <c r="L43">
        <f t="shared" si="13"/>
        <v>0</v>
      </c>
      <c r="M43">
        <f t="shared" si="14"/>
        <v>505.52919271709072</v>
      </c>
      <c r="N43">
        <f t="shared" si="15"/>
        <v>2204.6571362117711</v>
      </c>
      <c r="O43">
        <f t="shared" si="16"/>
        <v>-452.48545378647219</v>
      </c>
      <c r="P43">
        <f t="shared" si="17"/>
        <v>0</v>
      </c>
      <c r="Q43" s="48">
        <v>1004</v>
      </c>
      <c r="R43" s="49">
        <v>31</v>
      </c>
      <c r="S43" s="57">
        <f t="shared" si="18"/>
        <v>87873049.274584845</v>
      </c>
      <c r="T43" s="57">
        <f t="shared" si="19"/>
        <v>4346267.794703831</v>
      </c>
      <c r="U43" s="53">
        <f t="shared" si="20"/>
        <v>83526781.479881018</v>
      </c>
    </row>
    <row r="44" spans="1:22" x14ac:dyDescent="0.25">
      <c r="B44" s="21">
        <v>44044</v>
      </c>
      <c r="C44">
        <v>2020</v>
      </c>
      <c r="D44" s="47">
        <v>73133435</v>
      </c>
      <c r="E44" s="89">
        <v>0</v>
      </c>
      <c r="F44" s="89">
        <v>245.54999999999998</v>
      </c>
      <c r="G44" s="51">
        <v>757839.51</v>
      </c>
      <c r="H44">
        <v>128</v>
      </c>
      <c r="I44">
        <v>0</v>
      </c>
      <c r="K44" s="19">
        <f t="shared" si="12"/>
        <v>565.62033275456599</v>
      </c>
      <c r="L44">
        <f t="shared" si="13"/>
        <v>0</v>
      </c>
      <c r="M44">
        <f t="shared" si="14"/>
        <v>380.19201614603867</v>
      </c>
      <c r="N44">
        <f t="shared" si="15"/>
        <v>2204.6571362117711</v>
      </c>
      <c r="O44">
        <f t="shared" si="16"/>
        <v>-456.04833137534206</v>
      </c>
      <c r="P44">
        <f t="shared" si="17"/>
        <v>0</v>
      </c>
      <c r="Q44" s="48">
        <v>1003.89986</v>
      </c>
      <c r="R44" s="49">
        <v>31</v>
      </c>
      <c r="S44" s="57">
        <f t="shared" si="18"/>
        <v>83852799.589547038</v>
      </c>
      <c r="T44" s="57">
        <f t="shared" si="19"/>
        <v>4346267.794703831</v>
      </c>
      <c r="U44" s="53">
        <f t="shared" si="20"/>
        <v>79506531.794843212</v>
      </c>
    </row>
    <row r="45" spans="1:22" x14ac:dyDescent="0.25">
      <c r="B45" s="21">
        <v>44075</v>
      </c>
      <c r="C45">
        <v>2020</v>
      </c>
      <c r="D45" s="47">
        <v>65016793</v>
      </c>
      <c r="E45" s="89">
        <v>6.7999999999999989</v>
      </c>
      <c r="F45" s="89">
        <v>108.09999999999998</v>
      </c>
      <c r="G45" s="51">
        <v>757839.51</v>
      </c>
      <c r="H45">
        <v>129</v>
      </c>
      <c r="I45">
        <v>0</v>
      </c>
      <c r="K45" s="19">
        <f t="shared" si="12"/>
        <v>565.62033275456599</v>
      </c>
      <c r="L45">
        <f t="shared" si="13"/>
        <v>3.0990151177832956</v>
      </c>
      <c r="M45">
        <f t="shared" si="14"/>
        <v>167.37429014614855</v>
      </c>
      <c r="N45">
        <f t="shared" si="15"/>
        <v>2204.6571362117711</v>
      </c>
      <c r="O45">
        <f t="shared" si="16"/>
        <v>-459.61120896421193</v>
      </c>
      <c r="P45">
        <f t="shared" si="17"/>
        <v>0</v>
      </c>
      <c r="Q45" s="48">
        <v>1003.79973</v>
      </c>
      <c r="R45" s="49">
        <v>30</v>
      </c>
      <c r="S45" s="57">
        <f t="shared" si="18"/>
        <v>74717016.771191552</v>
      </c>
      <c r="T45" s="57">
        <f t="shared" si="19"/>
        <v>4346267.794703831</v>
      </c>
      <c r="U45" s="53">
        <f t="shared" si="20"/>
        <v>70370748.976487726</v>
      </c>
    </row>
    <row r="46" spans="1:22" x14ac:dyDescent="0.25">
      <c r="B46" s="21">
        <v>44105</v>
      </c>
      <c r="C46">
        <v>2020</v>
      </c>
      <c r="D46" s="47">
        <v>63351705</v>
      </c>
      <c r="E46" s="89">
        <v>116.69999999999999</v>
      </c>
      <c r="F46" s="89">
        <v>7.6999999999999993</v>
      </c>
      <c r="G46" s="51">
        <v>757839.51</v>
      </c>
      <c r="H46">
        <v>130</v>
      </c>
      <c r="I46">
        <v>0</v>
      </c>
      <c r="K46" s="19">
        <f t="shared" si="12"/>
        <v>565.62033275456599</v>
      </c>
      <c r="L46">
        <f t="shared" si="13"/>
        <v>53.184568271369209</v>
      </c>
      <c r="M46">
        <f t="shared" si="14"/>
        <v>11.922127975257576</v>
      </c>
      <c r="N46">
        <f t="shared" si="15"/>
        <v>2204.6571362117711</v>
      </c>
      <c r="O46">
        <f t="shared" si="16"/>
        <v>-463.17408655308179</v>
      </c>
      <c r="P46">
        <f t="shared" si="17"/>
        <v>0</v>
      </c>
      <c r="Q46" s="48">
        <v>1003.69961</v>
      </c>
      <c r="R46" s="49">
        <v>31</v>
      </c>
      <c r="S46" s="57">
        <f t="shared" si="18"/>
        <v>73810576.25445877</v>
      </c>
      <c r="T46" s="57">
        <f t="shared" si="19"/>
        <v>4346267.794703831</v>
      </c>
      <c r="U46" s="53">
        <f t="shared" si="20"/>
        <v>69464308.459754944</v>
      </c>
    </row>
    <row r="47" spans="1:22" x14ac:dyDescent="0.25">
      <c r="B47" s="21">
        <v>44136</v>
      </c>
      <c r="C47">
        <v>2020</v>
      </c>
      <c r="D47" s="47">
        <v>63101300</v>
      </c>
      <c r="E47" s="89">
        <v>184.59999999999997</v>
      </c>
      <c r="F47" s="89">
        <v>8.6999999999999993</v>
      </c>
      <c r="G47" s="51">
        <v>757839.51</v>
      </c>
      <c r="H47">
        <v>131</v>
      </c>
      <c r="I47">
        <v>0</v>
      </c>
      <c r="K47" s="19">
        <f t="shared" si="12"/>
        <v>565.62033275456599</v>
      </c>
      <c r="L47">
        <f t="shared" si="13"/>
        <v>84.129145697470051</v>
      </c>
      <c r="M47">
        <f t="shared" si="14"/>
        <v>13.470456283732585</v>
      </c>
      <c r="N47">
        <f t="shared" si="15"/>
        <v>2204.6571362117711</v>
      </c>
      <c r="O47">
        <f t="shared" si="16"/>
        <v>-466.73696414195166</v>
      </c>
      <c r="P47">
        <f t="shared" si="17"/>
        <v>0</v>
      </c>
      <c r="Q47" s="48">
        <v>1003.5995</v>
      </c>
      <c r="R47" s="49">
        <v>30</v>
      </c>
      <c r="S47" s="57">
        <f t="shared" si="18"/>
        <v>72293490.318601042</v>
      </c>
      <c r="T47" s="57">
        <f t="shared" si="19"/>
        <v>4346267.794703831</v>
      </c>
      <c r="U47" s="53">
        <f t="shared" si="20"/>
        <v>67947222.523897216</v>
      </c>
    </row>
    <row r="48" spans="1:22" x14ac:dyDescent="0.25">
      <c r="B48" s="21"/>
      <c r="E48" s="47"/>
      <c r="F48" s="58"/>
      <c r="G48" s="58"/>
      <c r="I48" s="18"/>
      <c r="L48" s="19"/>
      <c r="Q48" s="48"/>
      <c r="R48" s="25"/>
      <c r="S48" s="49"/>
      <c r="T48" s="91">
        <v>52155213.536445975</v>
      </c>
      <c r="U48" s="57"/>
    </row>
    <row r="51" spans="1:21" x14ac:dyDescent="0.25">
      <c r="B51" s="46" t="s">
        <v>4</v>
      </c>
      <c r="C51" s="60" t="s">
        <v>5</v>
      </c>
      <c r="D51" s="87" t="s">
        <v>26</v>
      </c>
      <c r="E51" s="88" t="s">
        <v>27</v>
      </c>
      <c r="F51" s="88" t="s">
        <v>28</v>
      </c>
      <c r="G51" s="88" t="s">
        <v>29</v>
      </c>
      <c r="H51" s="87" t="s">
        <v>7</v>
      </c>
      <c r="I51" s="87" t="s">
        <v>30</v>
      </c>
      <c r="J51" s="85"/>
      <c r="K51" s="86" t="s">
        <v>8</v>
      </c>
      <c r="L51" s="88" t="s">
        <v>27</v>
      </c>
      <c r="M51" s="88" t="s">
        <v>28</v>
      </c>
      <c r="N51" s="88" t="s">
        <v>29</v>
      </c>
      <c r="O51" s="88" t="s">
        <v>7</v>
      </c>
      <c r="P51" s="88" t="s">
        <v>30</v>
      </c>
      <c r="Q51" s="88" t="s">
        <v>9</v>
      </c>
      <c r="R51" s="87" t="s">
        <v>31</v>
      </c>
      <c r="S51" s="86" t="s">
        <v>51</v>
      </c>
      <c r="T51" s="60"/>
    </row>
    <row r="52" spans="1:21" x14ac:dyDescent="0.25">
      <c r="B52" s="21">
        <v>43831</v>
      </c>
      <c r="C52">
        <v>2020</v>
      </c>
      <c r="D52" s="47">
        <v>75879286</v>
      </c>
      <c r="E52" s="89">
        <v>427.8</v>
      </c>
      <c r="F52" s="89">
        <v>0</v>
      </c>
      <c r="G52" s="51">
        <v>704603</v>
      </c>
      <c r="H52">
        <v>121</v>
      </c>
      <c r="I52">
        <v>0</v>
      </c>
      <c r="K52" s="19">
        <f t="shared" ref="K52:K62" si="21">$R$6</f>
        <v>565.62033275456599</v>
      </c>
      <c r="L52">
        <f t="shared" ref="L52:L62" si="22">E52*$R$7</f>
        <v>194.96450990995504</v>
      </c>
      <c r="M52">
        <f t="shared" ref="M52:M62" si="23">F52*$R$8</f>
        <v>0</v>
      </c>
      <c r="N52">
        <f t="shared" ref="N52:N62" si="24">G52*$R$9</f>
        <v>2049.7849632387502</v>
      </c>
      <c r="O52">
        <f t="shared" ref="O52:O62" si="25">H52*$R$10</f>
        <v>-431.10818825325305</v>
      </c>
      <c r="P52">
        <f t="shared" ref="P52:P62" si="26">I52*$R$11</f>
        <v>0</v>
      </c>
      <c r="Q52" s="48">
        <v>1006</v>
      </c>
      <c r="R52" s="49">
        <v>31</v>
      </c>
      <c r="S52" s="57">
        <f>SUM(K52:P52)*Q52*R52</f>
        <v>74199652.808033466</v>
      </c>
      <c r="T52" s="57">
        <f>$T$33/12</f>
        <v>4346267.794703831</v>
      </c>
      <c r="U52" s="53">
        <f>S52-T52</f>
        <v>69853385.01332964</v>
      </c>
    </row>
    <row r="53" spans="1:21" x14ac:dyDescent="0.25">
      <c r="B53" s="21">
        <v>43862</v>
      </c>
      <c r="C53">
        <v>2020</v>
      </c>
      <c r="D53" s="47">
        <v>70821445</v>
      </c>
      <c r="E53" s="89">
        <v>445.2</v>
      </c>
      <c r="F53" s="89">
        <v>0</v>
      </c>
      <c r="G53" s="51">
        <v>704603</v>
      </c>
      <c r="H53">
        <v>122</v>
      </c>
      <c r="I53">
        <v>0</v>
      </c>
      <c r="K53" s="19">
        <f t="shared" si="21"/>
        <v>565.62033275456599</v>
      </c>
      <c r="L53">
        <f t="shared" si="22"/>
        <v>202.89434271134169</v>
      </c>
      <c r="M53">
        <f t="shared" si="23"/>
        <v>0</v>
      </c>
      <c r="N53">
        <f t="shared" si="24"/>
        <v>2049.7849632387502</v>
      </c>
      <c r="O53">
        <f t="shared" si="25"/>
        <v>-434.67106584212291</v>
      </c>
      <c r="P53">
        <f t="shared" si="26"/>
        <v>0</v>
      </c>
      <c r="Q53" s="48">
        <v>996</v>
      </c>
      <c r="R53" s="49">
        <v>29</v>
      </c>
      <c r="S53" s="57">
        <f t="shared" ref="S53:S62" si="27">SUM(K53:P53)*Q53*R53</f>
        <v>68848727.69856146</v>
      </c>
      <c r="T53" s="57">
        <f t="shared" ref="T53:T62" si="28">$T$33/12</f>
        <v>4346267.794703831</v>
      </c>
      <c r="U53" s="53">
        <f t="shared" ref="U53:U62" si="29">S53-T53</f>
        <v>64502459.903857626</v>
      </c>
    </row>
    <row r="54" spans="1:21" x14ac:dyDescent="0.25">
      <c r="B54" s="21">
        <v>43891</v>
      </c>
      <c r="C54">
        <v>2020</v>
      </c>
      <c r="D54" s="47">
        <v>70576795</v>
      </c>
      <c r="E54" s="89">
        <v>316</v>
      </c>
      <c r="F54" s="89">
        <v>0</v>
      </c>
      <c r="G54" s="51">
        <v>704603</v>
      </c>
      <c r="H54">
        <v>123</v>
      </c>
      <c r="I54">
        <v>0</v>
      </c>
      <c r="K54" s="19">
        <f t="shared" si="21"/>
        <v>565.62033275456599</v>
      </c>
      <c r="L54">
        <f t="shared" si="22"/>
        <v>144.01305547345908</v>
      </c>
      <c r="M54">
        <f t="shared" si="23"/>
        <v>0</v>
      </c>
      <c r="N54">
        <f t="shared" si="24"/>
        <v>2049.7849632387502</v>
      </c>
      <c r="O54">
        <f t="shared" si="25"/>
        <v>-438.23394343099278</v>
      </c>
      <c r="P54">
        <f t="shared" si="26"/>
        <v>0</v>
      </c>
      <c r="Q54" s="48">
        <v>1008</v>
      </c>
      <c r="R54" s="49">
        <v>31</v>
      </c>
      <c r="S54" s="57">
        <f t="shared" si="27"/>
        <v>72532370.382302135</v>
      </c>
      <c r="T54" s="57">
        <f t="shared" si="28"/>
        <v>4346267.794703831</v>
      </c>
      <c r="U54" s="53">
        <f t="shared" si="29"/>
        <v>68186102.587598309</v>
      </c>
    </row>
    <row r="55" spans="1:21" x14ac:dyDescent="0.25">
      <c r="B55" s="21">
        <v>43922</v>
      </c>
      <c r="C55">
        <v>2020</v>
      </c>
      <c r="D55" s="47">
        <v>60775682</v>
      </c>
      <c r="E55" s="89">
        <v>241.00000000000003</v>
      </c>
      <c r="F55" s="89">
        <v>0</v>
      </c>
      <c r="G55" s="51">
        <v>704603</v>
      </c>
      <c r="H55">
        <v>124</v>
      </c>
      <c r="I55">
        <v>0</v>
      </c>
      <c r="K55" s="19">
        <f t="shared" si="21"/>
        <v>565.62033275456599</v>
      </c>
      <c r="L55">
        <f t="shared" si="22"/>
        <v>109.8327416743786</v>
      </c>
      <c r="M55">
        <f t="shared" si="23"/>
        <v>0</v>
      </c>
      <c r="N55">
        <f t="shared" si="24"/>
        <v>2049.7849632387502</v>
      </c>
      <c r="O55">
        <f t="shared" si="25"/>
        <v>-441.79682101986259</v>
      </c>
      <c r="P55">
        <f t="shared" si="26"/>
        <v>0</v>
      </c>
      <c r="Q55" s="48">
        <v>1008</v>
      </c>
      <c r="R55" s="49">
        <v>30</v>
      </c>
      <c r="S55" s="57">
        <f t="shared" si="27"/>
        <v>69051262.391430452</v>
      </c>
      <c r="T55" s="57">
        <f t="shared" si="28"/>
        <v>4346267.794703831</v>
      </c>
      <c r="U55" s="53">
        <f t="shared" si="29"/>
        <v>64704994.596726619</v>
      </c>
    </row>
    <row r="56" spans="1:21" x14ac:dyDescent="0.25">
      <c r="B56" s="21">
        <v>43952</v>
      </c>
      <c r="C56">
        <v>2020</v>
      </c>
      <c r="D56" s="47">
        <v>63674133</v>
      </c>
      <c r="E56" s="89">
        <v>122.60000000000001</v>
      </c>
      <c r="F56" s="89">
        <v>35.1</v>
      </c>
      <c r="G56" s="51">
        <v>704603</v>
      </c>
      <c r="H56">
        <v>125</v>
      </c>
      <c r="I56">
        <v>0</v>
      </c>
      <c r="K56" s="19">
        <f t="shared" si="21"/>
        <v>565.62033275456599</v>
      </c>
      <c r="L56">
        <f t="shared" si="22"/>
        <v>55.873419623563549</v>
      </c>
      <c r="M56">
        <f t="shared" si="23"/>
        <v>54.346323627472849</v>
      </c>
      <c r="N56">
        <f t="shared" si="24"/>
        <v>2049.7849632387502</v>
      </c>
      <c r="O56">
        <f t="shared" si="25"/>
        <v>-445.35969860873246</v>
      </c>
      <c r="P56">
        <f t="shared" si="26"/>
        <v>0</v>
      </c>
      <c r="Q56" s="48">
        <v>1006</v>
      </c>
      <c r="R56" s="49">
        <v>31</v>
      </c>
      <c r="S56" s="57">
        <f t="shared" si="27"/>
        <v>71112354.913062453</v>
      </c>
      <c r="T56" s="57">
        <f t="shared" si="28"/>
        <v>4346267.794703831</v>
      </c>
      <c r="U56" s="53">
        <f t="shared" si="29"/>
        <v>66766087.11835862</v>
      </c>
    </row>
    <row r="57" spans="1:21" x14ac:dyDescent="0.25">
      <c r="A57" t="s">
        <v>59</v>
      </c>
      <c r="B57" s="21">
        <v>43983</v>
      </c>
      <c r="C57">
        <v>2020</v>
      </c>
      <c r="D57" s="47">
        <v>70229747</v>
      </c>
      <c r="E57" s="89">
        <v>3.0999999999999996</v>
      </c>
      <c r="F57" s="89">
        <v>182.39999999999995</v>
      </c>
      <c r="G57" s="51">
        <v>704603</v>
      </c>
      <c r="H57">
        <v>126</v>
      </c>
      <c r="I57">
        <v>0</v>
      </c>
      <c r="K57" s="19">
        <f t="shared" si="21"/>
        <v>565.62033275456599</v>
      </c>
      <c r="L57">
        <f t="shared" si="22"/>
        <v>1.4127863036953261</v>
      </c>
      <c r="M57">
        <f t="shared" si="23"/>
        <v>282.41508346584175</v>
      </c>
      <c r="N57">
        <f t="shared" si="24"/>
        <v>2049.7849632387502</v>
      </c>
      <c r="O57">
        <f t="shared" si="25"/>
        <v>-448.92257619760233</v>
      </c>
      <c r="P57">
        <f t="shared" si="26"/>
        <v>0</v>
      </c>
      <c r="Q57" s="48">
        <v>1005</v>
      </c>
      <c r="R57" s="49">
        <v>30</v>
      </c>
      <c r="S57" s="57">
        <f t="shared" si="27"/>
        <v>73876864.275392309</v>
      </c>
      <c r="T57" s="57">
        <f t="shared" si="28"/>
        <v>4346267.794703831</v>
      </c>
      <c r="U57" s="53">
        <f t="shared" si="29"/>
        <v>69530596.480688483</v>
      </c>
    </row>
    <row r="58" spans="1:21" x14ac:dyDescent="0.25">
      <c r="A58" t="s">
        <v>58</v>
      </c>
      <c r="B58" s="21">
        <v>44013</v>
      </c>
      <c r="C58">
        <v>2020</v>
      </c>
      <c r="D58" s="47">
        <v>76923331</v>
      </c>
      <c r="E58" s="89">
        <v>0</v>
      </c>
      <c r="F58" s="89">
        <v>326.5</v>
      </c>
      <c r="G58" s="51">
        <v>704603</v>
      </c>
      <c r="H58">
        <v>127</v>
      </c>
      <c r="I58">
        <v>0</v>
      </c>
      <c r="K58" s="19">
        <f t="shared" si="21"/>
        <v>565.62033275456599</v>
      </c>
      <c r="L58">
        <f t="shared" si="22"/>
        <v>0</v>
      </c>
      <c r="M58">
        <f t="shared" si="23"/>
        <v>505.52919271709072</v>
      </c>
      <c r="N58">
        <f t="shared" si="24"/>
        <v>2049.7849632387502</v>
      </c>
      <c r="O58">
        <f t="shared" si="25"/>
        <v>-452.48545378647219</v>
      </c>
      <c r="P58">
        <f t="shared" si="26"/>
        <v>0</v>
      </c>
      <c r="Q58" s="48">
        <v>1004</v>
      </c>
      <c r="R58" s="49">
        <v>31</v>
      </c>
      <c r="S58" s="57">
        <f t="shared" si="27"/>
        <v>83052807.762972549</v>
      </c>
      <c r="T58" s="57">
        <f t="shared" si="28"/>
        <v>4346267.794703831</v>
      </c>
      <c r="U58" s="53">
        <f t="shared" si="29"/>
        <v>78706539.968268722</v>
      </c>
    </row>
    <row r="59" spans="1:21" x14ac:dyDescent="0.25">
      <c r="A59" t="s">
        <v>57</v>
      </c>
      <c r="B59" s="21">
        <v>44044</v>
      </c>
      <c r="C59">
        <v>2020</v>
      </c>
      <c r="D59" s="47">
        <v>73133435</v>
      </c>
      <c r="E59" s="89">
        <v>0</v>
      </c>
      <c r="F59" s="89">
        <v>245.54999999999998</v>
      </c>
      <c r="G59" s="51">
        <v>704603</v>
      </c>
      <c r="H59">
        <v>128</v>
      </c>
      <c r="I59">
        <v>0</v>
      </c>
      <c r="K59" s="19">
        <f t="shared" si="21"/>
        <v>565.62033275456599</v>
      </c>
      <c r="L59">
        <f t="shared" si="22"/>
        <v>0</v>
      </c>
      <c r="M59">
        <f t="shared" si="23"/>
        <v>380.19201614603867</v>
      </c>
      <c r="N59">
        <f t="shared" si="24"/>
        <v>2049.7849632387502</v>
      </c>
      <c r="O59">
        <f t="shared" si="25"/>
        <v>-456.04833137534206</v>
      </c>
      <c r="P59">
        <f t="shared" si="26"/>
        <v>0</v>
      </c>
      <c r="Q59" s="48">
        <v>1003.89986</v>
      </c>
      <c r="R59" s="49">
        <v>31</v>
      </c>
      <c r="S59" s="57">
        <f t="shared" si="27"/>
        <v>79033038.853816181</v>
      </c>
      <c r="T59" s="57">
        <f t="shared" si="28"/>
        <v>4346267.794703831</v>
      </c>
      <c r="U59" s="53">
        <f t="shared" si="29"/>
        <v>74686771.059112355</v>
      </c>
    </row>
    <row r="60" spans="1:21" x14ac:dyDescent="0.25">
      <c r="B60" s="21">
        <v>44075</v>
      </c>
      <c r="C60">
        <v>2020</v>
      </c>
      <c r="D60" s="47">
        <v>65016793</v>
      </c>
      <c r="E60" s="89">
        <v>6.7999999999999989</v>
      </c>
      <c r="F60" s="89">
        <v>108.09999999999998</v>
      </c>
      <c r="G60" s="51">
        <v>704603</v>
      </c>
      <c r="H60">
        <v>129</v>
      </c>
      <c r="I60">
        <v>0</v>
      </c>
      <c r="K60" s="19">
        <f t="shared" si="21"/>
        <v>565.62033275456599</v>
      </c>
      <c r="L60">
        <f t="shared" si="22"/>
        <v>3.0990151177832956</v>
      </c>
      <c r="M60">
        <f t="shared" si="23"/>
        <v>167.37429014614855</v>
      </c>
      <c r="N60">
        <f t="shared" si="24"/>
        <v>2049.7849632387502</v>
      </c>
      <c r="O60">
        <f t="shared" si="25"/>
        <v>-459.61120896421193</v>
      </c>
      <c r="P60">
        <f t="shared" si="26"/>
        <v>0</v>
      </c>
      <c r="Q60" s="48">
        <v>1003.79973</v>
      </c>
      <c r="R60" s="49">
        <v>30</v>
      </c>
      <c r="S60" s="57">
        <f t="shared" si="27"/>
        <v>70053197.408746615</v>
      </c>
      <c r="T60" s="57">
        <f t="shared" si="28"/>
        <v>4346267.794703831</v>
      </c>
      <c r="U60" s="53">
        <f t="shared" si="29"/>
        <v>65706929.614042781</v>
      </c>
    </row>
    <row r="61" spans="1:21" x14ac:dyDescent="0.25">
      <c r="B61" s="21">
        <v>44105</v>
      </c>
      <c r="C61">
        <v>2020</v>
      </c>
      <c r="D61" s="47">
        <v>63351705</v>
      </c>
      <c r="E61" s="89">
        <v>116.69999999999999</v>
      </c>
      <c r="F61" s="89">
        <v>7.6999999999999993</v>
      </c>
      <c r="G61" s="51">
        <v>704603</v>
      </c>
      <c r="H61">
        <v>130</v>
      </c>
      <c r="I61">
        <v>0</v>
      </c>
      <c r="K61" s="19">
        <f t="shared" si="21"/>
        <v>565.62033275456599</v>
      </c>
      <c r="L61">
        <f t="shared" si="22"/>
        <v>53.184568271369209</v>
      </c>
      <c r="M61">
        <f t="shared" si="23"/>
        <v>11.922127975257576</v>
      </c>
      <c r="N61">
        <f t="shared" si="24"/>
        <v>2049.7849632387502</v>
      </c>
      <c r="O61">
        <f t="shared" si="25"/>
        <v>-463.17408655308179</v>
      </c>
      <c r="P61">
        <f t="shared" si="26"/>
        <v>0</v>
      </c>
      <c r="Q61" s="48">
        <v>1003.69961</v>
      </c>
      <c r="R61" s="49">
        <v>31</v>
      </c>
      <c r="S61" s="57">
        <f t="shared" si="27"/>
        <v>68991776.9264597</v>
      </c>
      <c r="T61" s="57">
        <f t="shared" si="28"/>
        <v>4346267.794703831</v>
      </c>
      <c r="U61" s="53">
        <f t="shared" si="29"/>
        <v>64645509.131755866</v>
      </c>
    </row>
    <row r="62" spans="1:21" x14ac:dyDescent="0.25">
      <c r="B62" s="21">
        <v>44136</v>
      </c>
      <c r="C62">
        <v>2020</v>
      </c>
      <c r="D62" s="47">
        <v>63101300</v>
      </c>
      <c r="E62" s="89">
        <v>184.59999999999997</v>
      </c>
      <c r="F62" s="89">
        <v>8.6999999999999993</v>
      </c>
      <c r="G62" s="51">
        <v>704603</v>
      </c>
      <c r="H62">
        <v>131</v>
      </c>
      <c r="I62">
        <v>0</v>
      </c>
      <c r="K62" s="19">
        <f t="shared" si="21"/>
        <v>565.62033275456599</v>
      </c>
      <c r="L62">
        <f t="shared" si="22"/>
        <v>84.129145697470051</v>
      </c>
      <c r="M62">
        <f t="shared" si="23"/>
        <v>13.470456283732585</v>
      </c>
      <c r="N62">
        <f t="shared" si="24"/>
        <v>2049.7849632387502</v>
      </c>
      <c r="O62">
        <f t="shared" si="25"/>
        <v>-466.73696414195166</v>
      </c>
      <c r="P62">
        <f t="shared" si="26"/>
        <v>0</v>
      </c>
      <c r="Q62" s="48">
        <v>1003.5995</v>
      </c>
      <c r="R62" s="49">
        <v>30</v>
      </c>
      <c r="S62" s="57">
        <f t="shared" si="27"/>
        <v>67630601.257811919</v>
      </c>
      <c r="T62" s="57">
        <f t="shared" si="28"/>
        <v>4346267.794703831</v>
      </c>
      <c r="U62" s="53">
        <f t="shared" si="29"/>
        <v>63284333.463108085</v>
      </c>
    </row>
    <row r="63" spans="1:21" x14ac:dyDescent="0.25">
      <c r="B63" s="21"/>
      <c r="E63" s="89"/>
      <c r="F63" s="89"/>
      <c r="G63" s="58"/>
      <c r="H63" s="20"/>
      <c r="I63" s="18"/>
      <c r="L63" s="19"/>
      <c r="Q63" s="48"/>
      <c r="R63" s="25"/>
      <c r="S63" s="49"/>
      <c r="T63" s="92">
        <v>52155213.536445975</v>
      </c>
      <c r="U63" s="5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b)</vt:lpstr>
      <vt:lpstr>Part f)</vt:lpstr>
      <vt:lpstr>Part 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2021-01-25T17:08:06Z</dcterms:created>
  <dcterms:modified xsi:type="dcterms:W3CDTF">2021-01-31T23:15:25Z</dcterms:modified>
</cp:coreProperties>
</file>